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oksy-my.sharepoint.com/personal/vanickova_doksy_com/Documents/Dokumenty/Údžba zeleně/Smlouvy o údržbě zeleně/Veřejná zakázka_údržba zeleně_2026_2030/Smlouva 2026 - pracovní/"/>
    </mc:Choice>
  </mc:AlternateContent>
  <xr:revisionPtr revIDLastSave="227" documentId="8_{D9DB0B8F-0763-4F74-B836-98B4F3A125E5}" xr6:coauthVersionLast="47" xr6:coauthVersionMax="47" xr10:uidLastSave="{6D68899C-DA11-41C7-B9FC-33C9648889BE}"/>
  <bookViews>
    <workbookView xWindow="-28920" yWindow="-120" windowWidth="29040" windowHeight="15720" activeTab="6" xr2:uid="{00000000-000D-0000-FFFF-FFFF00000000}"/>
  </bookViews>
  <sheets>
    <sheet name="OBORA" sheetId="1" r:id="rId1"/>
    <sheet name="KRUH" sheetId="2" r:id="rId2"/>
    <sheet name="ZBYNY" sheetId="3" r:id="rId3"/>
    <sheet name="ŽĎÁR" sheetId="4" r:id="rId4"/>
    <sheet name="STARÉ SPLAVY" sheetId="5" r:id="rId5"/>
    <sheet name="DOKSY" sheetId="6" r:id="rId6"/>
    <sheet name="součty-předpokládaná cena" sheetId="7" r:id="rId7"/>
  </sheets>
  <definedNames>
    <definedName name="_xlnm._FilterDatabase" localSheetId="5" hidden="1">DOKSY!$A$2:$AG$2</definedName>
    <definedName name="_xlnm._FilterDatabase" localSheetId="1" hidden="1">KRUH!$A$2:$L$2</definedName>
    <definedName name="_xlnm._FilterDatabase" localSheetId="0" hidden="1">OBORA!$A$2:$J$2</definedName>
    <definedName name="_xlnm._FilterDatabase" localSheetId="4" hidden="1">'STARÉ SPLAVY'!$A$2:$AC$187</definedName>
    <definedName name="_xlnm._FilterDatabase" localSheetId="2" hidden="1">ZBYNY!$A$2:$O$106</definedName>
    <definedName name="_xlnm._FilterDatabase" localSheetId="3" hidden="1">ŽĎÁR!$A$2:$L$54</definedName>
    <definedName name="_xlnm.Print_Area" localSheetId="6">'součty-předpokládaná cena'!$A$1:$H$114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8" i="7" l="1"/>
  <c r="F109" i="7"/>
  <c r="N887" i="6"/>
  <c r="N885" i="6" l="1"/>
  <c r="L885" i="6"/>
  <c r="H885" i="6"/>
  <c r="F885" i="6"/>
  <c r="C885" i="6"/>
  <c r="E88" i="1"/>
  <c r="E31" i="7"/>
  <c r="P187" i="5"/>
  <c r="C88" i="1"/>
  <c r="J88" i="1"/>
  <c r="H88" i="1"/>
  <c r="G88" i="1"/>
  <c r="E100" i="7"/>
  <c r="D95" i="7"/>
  <c r="E64" i="7"/>
  <c r="E74" i="7" l="1"/>
  <c r="F74" i="7" s="1"/>
  <c r="G74" i="7" s="1"/>
  <c r="D74" i="7"/>
  <c r="D73" i="7"/>
  <c r="E61" i="7"/>
  <c r="E60" i="7"/>
  <c r="J64" i="1"/>
  <c r="H65" i="1"/>
  <c r="H66" i="1"/>
  <c r="H67" i="1"/>
  <c r="H68" i="1"/>
  <c r="C18" i="1"/>
  <c r="F326" i="6" l="1"/>
  <c r="L326" i="6" s="1"/>
  <c r="F327" i="6"/>
  <c r="L327" i="6" s="1"/>
  <c r="F325" i="6"/>
  <c r="C325" i="6"/>
  <c r="L35" i="2"/>
  <c r="J35" i="2"/>
  <c r="F35" i="2"/>
  <c r="D35" i="2"/>
  <c r="B88" i="1"/>
  <c r="C87" i="1"/>
  <c r="E87" i="1" s="1"/>
  <c r="G87" i="1" s="1"/>
  <c r="C86" i="1"/>
  <c r="E86" i="1"/>
  <c r="G86" i="1" s="1"/>
  <c r="C85" i="1"/>
  <c r="E85" i="1" s="1"/>
  <c r="G85" i="1" s="1"/>
  <c r="S40" i="5"/>
  <c r="U40" i="5" s="1"/>
  <c r="V40" i="5" s="1"/>
  <c r="F39" i="5"/>
  <c r="H39" i="5" s="1"/>
  <c r="I428" i="6"/>
  <c r="I429" i="6"/>
  <c r="I427" i="6"/>
  <c r="K427" i="6" s="1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I602" i="6"/>
  <c r="I603" i="6"/>
  <c r="I601" i="6"/>
  <c r="K601" i="6" s="1"/>
  <c r="F842" i="6"/>
  <c r="F843" i="6"/>
  <c r="I841" i="6"/>
  <c r="L611" i="6"/>
  <c r="L625" i="6"/>
  <c r="I456" i="6"/>
  <c r="I455" i="6"/>
  <c r="I448" i="6"/>
  <c r="I449" i="6"/>
  <c r="I450" i="6"/>
  <c r="I447" i="6"/>
  <c r="F451" i="6"/>
  <c r="F452" i="6"/>
  <c r="F453" i="6"/>
  <c r="F457" i="6"/>
  <c r="I625" i="6"/>
  <c r="K625" i="6" s="1"/>
  <c r="V848" i="6"/>
  <c r="Y848" i="6" s="1"/>
  <c r="V847" i="6"/>
  <c r="Y847" i="6" s="1"/>
  <c r="F850" i="6"/>
  <c r="F849" i="6"/>
  <c r="H447" i="6" l="1"/>
  <c r="H325" i="6"/>
  <c r="H842" i="6"/>
  <c r="K447" i="6"/>
  <c r="H430" i="6"/>
  <c r="L325" i="6"/>
  <c r="N325" i="6" s="1"/>
  <c r="H849" i="6"/>
  <c r="AA847" i="6"/>
  <c r="X847" i="6"/>
  <c r="C568" i="6"/>
  <c r="AE568" i="6" s="1"/>
  <c r="AG568" i="6" s="1"/>
  <c r="C567" i="6"/>
  <c r="AE567" i="6" s="1"/>
  <c r="O269" i="6"/>
  <c r="V269" i="6" s="1"/>
  <c r="O268" i="6"/>
  <c r="V268" i="6" s="1"/>
  <c r="Y269" i="6"/>
  <c r="Y268" i="6"/>
  <c r="AA268" i="6" s="1"/>
  <c r="F264" i="6"/>
  <c r="C264" i="6"/>
  <c r="O154" i="6"/>
  <c r="Q154" i="6" s="1"/>
  <c r="Y154" i="6"/>
  <c r="AA154" i="6" s="1"/>
  <c r="F153" i="6"/>
  <c r="C153" i="6"/>
  <c r="O128" i="6"/>
  <c r="V128" i="6" s="1"/>
  <c r="Y128" i="6" s="1"/>
  <c r="O129" i="6"/>
  <c r="V129" i="6" s="1"/>
  <c r="Y129" i="6" s="1"/>
  <c r="O127" i="6"/>
  <c r="C125" i="6"/>
  <c r="F125" i="6"/>
  <c r="J63" i="3"/>
  <c r="I63" i="3"/>
  <c r="H69" i="1"/>
  <c r="H70" i="1"/>
  <c r="H71" i="1"/>
  <c r="H64" i="1"/>
  <c r="B187" i="5"/>
  <c r="C185" i="5"/>
  <c r="F185" i="5" s="1"/>
  <c r="H185" i="5" s="1"/>
  <c r="C184" i="5"/>
  <c r="F184" i="5" s="1"/>
  <c r="H184" i="5" s="1"/>
  <c r="L497" i="6"/>
  <c r="L499" i="6"/>
  <c r="F884" i="6"/>
  <c r="H884" i="6" s="1"/>
  <c r="C884" i="6"/>
  <c r="F883" i="6"/>
  <c r="H883" i="6" s="1"/>
  <c r="C883" i="6"/>
  <c r="F557" i="6"/>
  <c r="L557" i="6" s="1"/>
  <c r="N557" i="6" s="1"/>
  <c r="C556" i="6"/>
  <c r="F729" i="6"/>
  <c r="H729" i="6" s="1"/>
  <c r="F730" i="6"/>
  <c r="H730" i="6" s="1"/>
  <c r="F731" i="6"/>
  <c r="H731" i="6" s="1"/>
  <c r="F732" i="6"/>
  <c r="H732" i="6" s="1"/>
  <c r="F733" i="6"/>
  <c r="H733" i="6" s="1"/>
  <c r="F734" i="6"/>
  <c r="H734" i="6" s="1"/>
  <c r="F728" i="6"/>
  <c r="H728" i="6" s="1"/>
  <c r="D98" i="7"/>
  <c r="D97" i="7"/>
  <c r="O106" i="3"/>
  <c r="M106" i="3"/>
  <c r="I106" i="3"/>
  <c r="H106" i="3"/>
  <c r="E106" i="3"/>
  <c r="F52" i="2"/>
  <c r="D52" i="2"/>
  <c r="B887" i="6"/>
  <c r="Y172" i="6"/>
  <c r="AA172" i="6" s="1"/>
  <c r="Y312" i="6"/>
  <c r="AA312" i="6" s="1"/>
  <c r="Y310" i="6"/>
  <c r="AA310" i="6" s="1"/>
  <c r="Y311" i="6"/>
  <c r="AA311" i="6" s="1"/>
  <c r="Y309" i="6"/>
  <c r="AA309" i="6" s="1"/>
  <c r="C296" i="6"/>
  <c r="F296" i="6"/>
  <c r="O394" i="6"/>
  <c r="F376" i="6"/>
  <c r="Y382" i="6"/>
  <c r="AA382" i="6" s="1"/>
  <c r="Y381" i="6"/>
  <c r="AA381" i="6" s="1"/>
  <c r="O382" i="6"/>
  <c r="Q382" i="6" s="1"/>
  <c r="O381" i="6"/>
  <c r="Q381" i="6" s="1"/>
  <c r="O172" i="6"/>
  <c r="Q172" i="6" s="1"/>
  <c r="O312" i="6"/>
  <c r="Q312" i="6" s="1"/>
  <c r="O311" i="6"/>
  <c r="Q311" i="6" s="1"/>
  <c r="O310" i="6"/>
  <c r="Q310" i="6" s="1"/>
  <c r="O309" i="6"/>
  <c r="Q309" i="6" s="1"/>
  <c r="Y386" i="6"/>
  <c r="AA386" i="6" s="1"/>
  <c r="O386" i="6"/>
  <c r="Q386" i="6" s="1"/>
  <c r="F385" i="6"/>
  <c r="C385" i="6"/>
  <c r="Y173" i="6"/>
  <c r="AA173" i="6" s="1"/>
  <c r="Y171" i="6"/>
  <c r="AA171" i="6" s="1"/>
  <c r="O171" i="6"/>
  <c r="Q171" i="6" s="1"/>
  <c r="O173" i="6"/>
  <c r="Q173" i="6" s="1"/>
  <c r="F168" i="6"/>
  <c r="C168" i="6"/>
  <c r="Y402" i="6"/>
  <c r="AA402" i="6" s="1"/>
  <c r="O402" i="6"/>
  <c r="Q402" i="6" s="1"/>
  <c r="F399" i="6"/>
  <c r="C399" i="6"/>
  <c r="Y407" i="6"/>
  <c r="Y408" i="6"/>
  <c r="Y406" i="6"/>
  <c r="O408" i="6"/>
  <c r="Q408" i="6" s="1"/>
  <c r="O407" i="6"/>
  <c r="Q407" i="6" s="1"/>
  <c r="O406" i="6"/>
  <c r="Q406" i="6" s="1"/>
  <c r="C405" i="6"/>
  <c r="F405" i="6"/>
  <c r="Y329" i="6"/>
  <c r="AA329" i="6" s="1"/>
  <c r="Y328" i="6"/>
  <c r="AA328" i="6" s="1"/>
  <c r="O329" i="6"/>
  <c r="Q329" i="6" s="1"/>
  <c r="O328" i="6"/>
  <c r="Q328" i="6" s="1"/>
  <c r="Y528" i="6"/>
  <c r="AA528" i="6" s="1"/>
  <c r="Y529" i="6"/>
  <c r="AA529" i="6" s="1"/>
  <c r="Y527" i="6"/>
  <c r="AA527" i="6" s="1"/>
  <c r="O529" i="6"/>
  <c r="Q529" i="6" s="1"/>
  <c r="O528" i="6"/>
  <c r="Q528" i="6" s="1"/>
  <c r="O527" i="6"/>
  <c r="Q527" i="6" s="1"/>
  <c r="O219" i="6"/>
  <c r="Q219" i="6" s="1"/>
  <c r="F216" i="6"/>
  <c r="C216" i="6"/>
  <c r="Q127" i="6" l="1"/>
  <c r="AG567" i="6"/>
  <c r="AG887" i="6" s="1"/>
  <c r="D12" i="7" s="1"/>
  <c r="AE887" i="6"/>
  <c r="X268" i="6"/>
  <c r="Q268" i="6"/>
  <c r="V127" i="6"/>
  <c r="H557" i="6"/>
  <c r="AA406" i="6"/>
  <c r="V219" i="6"/>
  <c r="E12" i="7" l="1"/>
  <c r="E96" i="7" s="1"/>
  <c r="D96" i="7"/>
  <c r="X127" i="6"/>
  <c r="Y127" i="6"/>
  <c r="AA127" i="6" s="1"/>
  <c r="Y219" i="6"/>
  <c r="AA219" i="6" s="1"/>
  <c r="X219" i="6"/>
  <c r="F12" i="7" l="1"/>
  <c r="G12" i="7" s="1"/>
  <c r="W44" i="5"/>
  <c r="W43" i="5"/>
  <c r="W40" i="5"/>
  <c r="Z98" i="5"/>
  <c r="Z97" i="5"/>
  <c r="Z100" i="5"/>
  <c r="AB100" i="5" s="1"/>
  <c r="P100" i="5"/>
  <c r="R100" i="5" s="1"/>
  <c r="F96" i="5"/>
  <c r="P98" i="5"/>
  <c r="R98" i="5" s="1"/>
  <c r="P97" i="5"/>
  <c r="R97" i="5" s="1"/>
  <c r="R187" i="5" s="1"/>
  <c r="C96" i="5"/>
  <c r="I38" i="5"/>
  <c r="Z129" i="5"/>
  <c r="C128" i="5"/>
  <c r="Z44" i="5"/>
  <c r="Z43" i="5"/>
  <c r="F42" i="5"/>
  <c r="M42" i="5" s="1"/>
  <c r="C41" i="5"/>
  <c r="F15" i="5"/>
  <c r="M15" i="5" s="1"/>
  <c r="O15" i="5" s="1"/>
  <c r="S27" i="5"/>
  <c r="S28" i="5"/>
  <c r="S29" i="5"/>
  <c r="S30" i="5"/>
  <c r="S31" i="5"/>
  <c r="S32" i="5"/>
  <c r="S33" i="5"/>
  <c r="S26" i="5"/>
  <c r="S187" i="5" s="1"/>
  <c r="C15" i="5"/>
  <c r="AB578" i="6"/>
  <c r="AD578" i="6" s="1"/>
  <c r="C573" i="6"/>
  <c r="O579" i="6"/>
  <c r="Q579" i="6" s="1"/>
  <c r="F573" i="6"/>
  <c r="L573" i="6" s="1"/>
  <c r="C553" i="6"/>
  <c r="O553" i="6" s="1"/>
  <c r="Q553" i="6" s="1"/>
  <c r="O541" i="6"/>
  <c r="V541" i="6"/>
  <c r="V542" i="6"/>
  <c r="Y542" i="6" s="1"/>
  <c r="O542" i="6"/>
  <c r="O552" i="6"/>
  <c r="O551" i="6"/>
  <c r="C550" i="6"/>
  <c r="C533" i="6"/>
  <c r="AB544" i="6"/>
  <c r="AB545" i="6"/>
  <c r="AB546" i="6"/>
  <c r="AB543" i="6"/>
  <c r="AB549" i="6"/>
  <c r="AB548" i="6"/>
  <c r="F547" i="6"/>
  <c r="C547" i="6"/>
  <c r="O502" i="6"/>
  <c r="O503" i="6"/>
  <c r="O501" i="6"/>
  <c r="X503" i="6"/>
  <c r="Y502" i="6"/>
  <c r="Y503" i="6"/>
  <c r="Y501" i="6"/>
  <c r="C472" i="6"/>
  <c r="F480" i="6"/>
  <c r="C447" i="6"/>
  <c r="L447" i="6" s="1"/>
  <c r="N447" i="6" s="1"/>
  <c r="F446" i="6"/>
  <c r="H446" i="6" s="1"/>
  <c r="O518" i="6"/>
  <c r="O520" i="6"/>
  <c r="O519" i="6"/>
  <c r="V518" i="6"/>
  <c r="Y518" i="6" s="1"/>
  <c r="V519" i="6"/>
  <c r="Y519" i="6" s="1"/>
  <c r="V516" i="6"/>
  <c r="Y516" i="6" s="1"/>
  <c r="V517" i="6"/>
  <c r="Y517" i="6" s="1"/>
  <c r="V520" i="6"/>
  <c r="Y520" i="6" s="1"/>
  <c r="V515" i="6"/>
  <c r="Y515" i="6" s="1"/>
  <c r="F507" i="6"/>
  <c r="L507" i="6" s="1"/>
  <c r="O516" i="6"/>
  <c r="O517" i="6"/>
  <c r="O515" i="6"/>
  <c r="C507" i="6"/>
  <c r="C415" i="6"/>
  <c r="O415" i="6" s="1"/>
  <c r="Q415" i="6" s="1"/>
  <c r="V195" i="6"/>
  <c r="Y195" i="6" s="1"/>
  <c r="AA195" i="6" s="1"/>
  <c r="C195" i="6"/>
  <c r="C387" i="6"/>
  <c r="L54" i="6"/>
  <c r="N54" i="6" s="1"/>
  <c r="C54" i="6"/>
  <c r="O358" i="6"/>
  <c r="Q358" i="6" s="1"/>
  <c r="V358" i="6"/>
  <c r="Y358" i="6" s="1"/>
  <c r="AA358" i="6" s="1"/>
  <c r="L357" i="6"/>
  <c r="F357" i="6"/>
  <c r="C357" i="6"/>
  <c r="V879" i="6"/>
  <c r="X879" i="6" s="1"/>
  <c r="V810" i="6"/>
  <c r="Y810" i="6" s="1"/>
  <c r="AA810" i="6" s="1"/>
  <c r="O810" i="6"/>
  <c r="Q810" i="6" s="1"/>
  <c r="F804" i="6"/>
  <c r="L804" i="6" s="1"/>
  <c r="N804" i="6" s="1"/>
  <c r="C804" i="6"/>
  <c r="V230" i="6"/>
  <c r="Y230" i="6" s="1"/>
  <c r="V229" i="6"/>
  <c r="O230" i="6"/>
  <c r="O229" i="6"/>
  <c r="F228" i="6"/>
  <c r="V210" i="6"/>
  <c r="V211" i="6"/>
  <c r="V209" i="6"/>
  <c r="F198" i="6"/>
  <c r="O205" i="6"/>
  <c r="V205" i="6" s="1"/>
  <c r="Y205" i="6" s="1"/>
  <c r="O206" i="6"/>
  <c r="V206" i="6" s="1"/>
  <c r="Y206" i="6" s="1"/>
  <c r="O207" i="6"/>
  <c r="V207" i="6" s="1"/>
  <c r="Y207" i="6" s="1"/>
  <c r="O208" i="6"/>
  <c r="V208" i="6" s="1"/>
  <c r="Y208" i="6" s="1"/>
  <c r="O204" i="6"/>
  <c r="V204" i="6" s="1"/>
  <c r="L198" i="6"/>
  <c r="I203" i="6"/>
  <c r="K203" i="6" s="1"/>
  <c r="O191" i="6"/>
  <c r="V191" i="6" s="1"/>
  <c r="O190" i="6"/>
  <c r="V190" i="6" s="1"/>
  <c r="O189" i="6"/>
  <c r="Y189" i="6" s="1"/>
  <c r="O188" i="6"/>
  <c r="C174" i="6"/>
  <c r="O150" i="6"/>
  <c r="Q150" i="6" s="1"/>
  <c r="C148" i="6"/>
  <c r="F149" i="6"/>
  <c r="L149" i="6" s="1"/>
  <c r="F148" i="6"/>
  <c r="V142" i="6"/>
  <c r="Y142" i="6" s="1"/>
  <c r="V143" i="6"/>
  <c r="Y143" i="6" s="1"/>
  <c r="V144" i="6"/>
  <c r="Y144" i="6" s="1"/>
  <c r="V145" i="6"/>
  <c r="Y145" i="6" s="1"/>
  <c r="V146" i="6"/>
  <c r="Y146" i="6" s="1"/>
  <c r="V147" i="6"/>
  <c r="Y147" i="6" s="1"/>
  <c r="V141" i="6"/>
  <c r="O142" i="6"/>
  <c r="O143" i="6"/>
  <c r="O144" i="6"/>
  <c r="O145" i="6"/>
  <c r="O146" i="6"/>
  <c r="O147" i="6"/>
  <c r="O141" i="6"/>
  <c r="F136" i="6"/>
  <c r="C136" i="6"/>
  <c r="V95" i="6"/>
  <c r="Y95" i="6" s="1"/>
  <c r="AA95" i="6" s="1"/>
  <c r="O95" i="6"/>
  <c r="Q95" i="6" s="1"/>
  <c r="F90" i="6"/>
  <c r="AB286" i="6"/>
  <c r="AB285" i="6"/>
  <c r="O284" i="6"/>
  <c r="O283" i="6"/>
  <c r="V29" i="6"/>
  <c r="Y29" i="6" s="1"/>
  <c r="AA29" i="6" s="1"/>
  <c r="O29" i="6"/>
  <c r="Q29" i="6" s="1"/>
  <c r="C21" i="6"/>
  <c r="F21" i="6"/>
  <c r="V252" i="6"/>
  <c r="Y252" i="6" s="1"/>
  <c r="V253" i="6"/>
  <c r="Y253" i="6" s="1"/>
  <c r="V254" i="6"/>
  <c r="Y254" i="6" s="1"/>
  <c r="V255" i="6"/>
  <c r="Y255" i="6" s="1"/>
  <c r="V256" i="6"/>
  <c r="Y256" i="6" s="1"/>
  <c r="V257" i="6"/>
  <c r="Y257" i="6" s="1"/>
  <c r="V258" i="6"/>
  <c r="Y258" i="6" s="1"/>
  <c r="V259" i="6"/>
  <c r="Y259" i="6" s="1"/>
  <c r="V251" i="6"/>
  <c r="O259" i="6"/>
  <c r="O258" i="6"/>
  <c r="O257" i="6"/>
  <c r="O256" i="6"/>
  <c r="O255" i="6"/>
  <c r="O254" i="6"/>
  <c r="O253" i="6"/>
  <c r="O252" i="6"/>
  <c r="O251" i="6"/>
  <c r="T261" i="6"/>
  <c r="Y261" i="6" s="1"/>
  <c r="T262" i="6"/>
  <c r="Y262" i="6" s="1"/>
  <c r="T263" i="6"/>
  <c r="Y263" i="6" s="1"/>
  <c r="T260" i="6"/>
  <c r="Y260" i="6" s="1"/>
  <c r="C246" i="6"/>
  <c r="C192" i="6"/>
  <c r="F192" i="6" s="1"/>
  <c r="AB180" i="6"/>
  <c r="AD180" i="6" s="1"/>
  <c r="F174" i="6"/>
  <c r="C83" i="1"/>
  <c r="E83" i="1" s="1"/>
  <c r="G83" i="1" s="1"/>
  <c r="E24" i="1"/>
  <c r="G24" i="1" s="1"/>
  <c r="C106" i="3"/>
  <c r="B106" i="3"/>
  <c r="F57" i="3"/>
  <c r="F59" i="3"/>
  <c r="E59" i="3"/>
  <c r="H59" i="3" s="1"/>
  <c r="C59" i="3"/>
  <c r="F58" i="3"/>
  <c r="C56" i="3"/>
  <c r="C79" i="3"/>
  <c r="C52" i="3"/>
  <c r="F105" i="3"/>
  <c r="C105" i="3"/>
  <c r="E105" i="3" s="1"/>
  <c r="H105" i="3" s="1"/>
  <c r="C104" i="3"/>
  <c r="F104" i="3"/>
  <c r="E104" i="3" s="1"/>
  <c r="H104" i="3" s="1"/>
  <c r="C102" i="3"/>
  <c r="E102" i="3" s="1"/>
  <c r="F103" i="3"/>
  <c r="C680" i="6"/>
  <c r="I680" i="6" s="1"/>
  <c r="K680" i="6" s="1"/>
  <c r="AA188" i="6"/>
  <c r="E109" i="7"/>
  <c r="G109" i="7" s="1"/>
  <c r="C580" i="6"/>
  <c r="F580" i="6" s="1"/>
  <c r="H580" i="6" s="1"/>
  <c r="L728" i="6"/>
  <c r="L734" i="6"/>
  <c r="C584" i="6"/>
  <c r="F584" i="6" s="1"/>
  <c r="F882" i="6"/>
  <c r="H882" i="6" s="1"/>
  <c r="C882" i="6"/>
  <c r="F881" i="6"/>
  <c r="H881" i="6" s="1"/>
  <c r="C880" i="6"/>
  <c r="AB878" i="6"/>
  <c r="AB877" i="6"/>
  <c r="Y879" i="6"/>
  <c r="AA879" i="6" s="1"/>
  <c r="Q879" i="6"/>
  <c r="C875" i="6"/>
  <c r="L875" i="6" s="1"/>
  <c r="N875" i="6" s="1"/>
  <c r="C737" i="6"/>
  <c r="F737" i="6" s="1"/>
  <c r="H737" i="6" s="1"/>
  <c r="C740" i="6"/>
  <c r="C736" i="6"/>
  <c r="F736" i="6" s="1"/>
  <c r="H736" i="6" s="1"/>
  <c r="L702" i="6"/>
  <c r="L604" i="6"/>
  <c r="I604" i="6"/>
  <c r="K604" i="6" s="1"/>
  <c r="L836" i="6"/>
  <c r="N836" i="6" s="1"/>
  <c r="C822" i="6"/>
  <c r="F822" i="6" s="1"/>
  <c r="H822" i="6" s="1"/>
  <c r="F821" i="6"/>
  <c r="H819" i="6" s="1"/>
  <c r="I820" i="6"/>
  <c r="I819" i="6"/>
  <c r="I816" i="6"/>
  <c r="K816" i="6" s="1"/>
  <c r="L815" i="6"/>
  <c r="N815" i="6" s="1"/>
  <c r="I811" i="6"/>
  <c r="K811" i="6" s="1"/>
  <c r="L786" i="6"/>
  <c r="N786" i="6" s="1"/>
  <c r="C775" i="6"/>
  <c r="L775" i="6" s="1"/>
  <c r="N775" i="6" s="1"/>
  <c r="C776" i="6"/>
  <c r="L776" i="6" s="1"/>
  <c r="N776" i="6" s="1"/>
  <c r="C774" i="6"/>
  <c r="F774" i="6" s="1"/>
  <c r="H774" i="6" s="1"/>
  <c r="F758" i="6"/>
  <c r="F757" i="6"/>
  <c r="I756" i="6"/>
  <c r="I755" i="6"/>
  <c r="L750" i="6"/>
  <c r="N750" i="6" s="1"/>
  <c r="F473" i="6"/>
  <c r="F474" i="6"/>
  <c r="F475" i="6"/>
  <c r="F476" i="6"/>
  <c r="F477" i="6"/>
  <c r="F478" i="6"/>
  <c r="F479" i="6"/>
  <c r="F481" i="6"/>
  <c r="F482" i="6"/>
  <c r="F483" i="6"/>
  <c r="L483" i="6" s="1"/>
  <c r="F484" i="6"/>
  <c r="L484" i="6" s="1"/>
  <c r="F485" i="6"/>
  <c r="L485" i="6" s="1"/>
  <c r="F486" i="6"/>
  <c r="L486" i="6" s="1"/>
  <c r="F487" i="6"/>
  <c r="L487" i="6" s="1"/>
  <c r="F488" i="6"/>
  <c r="L488" i="6" s="1"/>
  <c r="F489" i="6"/>
  <c r="L489" i="6" s="1"/>
  <c r="F490" i="6"/>
  <c r="L490" i="6" s="1"/>
  <c r="F491" i="6"/>
  <c r="L491" i="6" s="1"/>
  <c r="F492" i="6"/>
  <c r="L492" i="6" s="1"/>
  <c r="F493" i="6"/>
  <c r="L493" i="6" s="1"/>
  <c r="F494" i="6"/>
  <c r="L494" i="6" s="1"/>
  <c r="F495" i="6"/>
  <c r="L495" i="6" s="1"/>
  <c r="F496" i="6"/>
  <c r="L496" i="6" s="1"/>
  <c r="F498" i="6"/>
  <c r="L498" i="6" s="1"/>
  <c r="F500" i="6"/>
  <c r="L500" i="6" s="1"/>
  <c r="F472" i="6"/>
  <c r="I499" i="6"/>
  <c r="I497" i="6"/>
  <c r="I611" i="6"/>
  <c r="K611" i="6" s="1"/>
  <c r="L612" i="6"/>
  <c r="I612" i="6"/>
  <c r="K612" i="6" s="1"/>
  <c r="I702" i="6"/>
  <c r="K702" i="6" s="1"/>
  <c r="I742" i="6"/>
  <c r="K742" i="6" s="1"/>
  <c r="C554" i="6"/>
  <c r="F615" i="6"/>
  <c r="H615" i="6" s="1"/>
  <c r="C601" i="6"/>
  <c r="L601" i="6" s="1"/>
  <c r="L588" i="6"/>
  <c r="N588" i="6" s="1"/>
  <c r="L558" i="6"/>
  <c r="N558" i="6" s="1"/>
  <c r="Y541" i="6"/>
  <c r="F533" i="6"/>
  <c r="L355" i="6"/>
  <c r="N355" i="6" s="1"/>
  <c r="C287" i="6"/>
  <c r="F287" i="6" s="1"/>
  <c r="Y210" i="6"/>
  <c r="Y211" i="6"/>
  <c r="Y209" i="6"/>
  <c r="O210" i="6"/>
  <c r="O211" i="6"/>
  <c r="O209" i="6"/>
  <c r="F212" i="6"/>
  <c r="H212" i="6" s="1"/>
  <c r="F197" i="6"/>
  <c r="L197" i="6" s="1"/>
  <c r="N197" i="6" s="1"/>
  <c r="C197" i="6"/>
  <c r="Y40" i="5" l="1"/>
  <c r="W187" i="5"/>
  <c r="N728" i="6"/>
  <c r="N483" i="6"/>
  <c r="AB43" i="5"/>
  <c r="Y43" i="5"/>
  <c r="AB97" i="5"/>
  <c r="H15" i="5"/>
  <c r="Q541" i="6"/>
  <c r="AA541" i="6"/>
  <c r="X541" i="6"/>
  <c r="AD548" i="6"/>
  <c r="AD543" i="6"/>
  <c r="Q551" i="6"/>
  <c r="Q501" i="6"/>
  <c r="AA501" i="6"/>
  <c r="X229" i="6"/>
  <c r="X195" i="6"/>
  <c r="Y54" i="6"/>
  <c r="AA54" i="6" s="1"/>
  <c r="V54" i="6"/>
  <c r="X54" i="6" s="1"/>
  <c r="Q229" i="6"/>
  <c r="N357" i="6"/>
  <c r="X358" i="6"/>
  <c r="X810" i="6"/>
  <c r="Y229" i="6"/>
  <c r="AA229" i="6" s="1"/>
  <c r="X209" i="6"/>
  <c r="H148" i="6"/>
  <c r="X204" i="6"/>
  <c r="Y204" i="6"/>
  <c r="AA204" i="6" s="1"/>
  <c r="Q188" i="6"/>
  <c r="Q204" i="6"/>
  <c r="X190" i="6"/>
  <c r="Q283" i="6"/>
  <c r="Q190" i="6"/>
  <c r="X141" i="6"/>
  <c r="Y141" i="6"/>
  <c r="AA141" i="6" s="1"/>
  <c r="V150" i="6"/>
  <c r="Q141" i="6"/>
  <c r="AD285" i="6"/>
  <c r="AA260" i="6"/>
  <c r="X95" i="6"/>
  <c r="X251" i="6"/>
  <c r="X29" i="6"/>
  <c r="Y251" i="6"/>
  <c r="AA251" i="6" s="1"/>
  <c r="R260" i="6"/>
  <c r="U260" i="6" s="1"/>
  <c r="Q251" i="6"/>
  <c r="L192" i="6"/>
  <c r="N192" i="6" s="1"/>
  <c r="H192" i="6"/>
  <c r="H102" i="3"/>
  <c r="F102" i="3"/>
  <c r="AA515" i="6"/>
  <c r="X515" i="6"/>
  <c r="Q515" i="6"/>
  <c r="L580" i="6"/>
  <c r="N580" i="6" s="1"/>
  <c r="K472" i="6"/>
  <c r="H584" i="6"/>
  <c r="L584" i="6"/>
  <c r="N584" i="6" s="1"/>
  <c r="K819" i="6"/>
  <c r="AD877" i="6"/>
  <c r="H755" i="6"/>
  <c r="L822" i="6"/>
  <c r="N822" i="6" s="1"/>
  <c r="H472" i="6"/>
  <c r="F776" i="6"/>
  <c r="H776" i="6" s="1"/>
  <c r="F775" i="6"/>
  <c r="H775" i="6" s="1"/>
  <c r="K755" i="6"/>
  <c r="AA209" i="6"/>
  <c r="Q209" i="6"/>
  <c r="H197" i="6"/>
  <c r="AD155" i="6"/>
  <c r="C155" i="6"/>
  <c r="F114" i="6"/>
  <c r="I110" i="6"/>
  <c r="K110" i="6" s="1"/>
  <c r="L110" i="6"/>
  <c r="N110" i="6" s="1"/>
  <c r="F98" i="6"/>
  <c r="I101" i="6"/>
  <c r="C51" i="6"/>
  <c r="C114" i="5"/>
  <c r="F180" i="5"/>
  <c r="H180" i="5" s="1"/>
  <c r="J179" i="5"/>
  <c r="I179" i="5" s="1"/>
  <c r="L179" i="5" s="1"/>
  <c r="J38" i="5"/>
  <c r="J67" i="5"/>
  <c r="J68" i="5"/>
  <c r="J69" i="5"/>
  <c r="J70" i="5"/>
  <c r="J71" i="5"/>
  <c r="J66" i="5"/>
  <c r="J62" i="5"/>
  <c r="J63" i="5"/>
  <c r="J64" i="5"/>
  <c r="J61" i="5"/>
  <c r="J60" i="5"/>
  <c r="F55" i="5"/>
  <c r="H55" i="5" s="1"/>
  <c r="J54" i="5"/>
  <c r="J53" i="5"/>
  <c r="I53" i="5" s="1"/>
  <c r="L53" i="5" s="1"/>
  <c r="C9" i="5"/>
  <c r="F9" i="5" s="1"/>
  <c r="M9" i="5" s="1"/>
  <c r="O9" i="5" s="1"/>
  <c r="M3" i="5"/>
  <c r="M14" i="5"/>
  <c r="M34" i="5"/>
  <c r="M103" i="5"/>
  <c r="M135" i="5"/>
  <c r="M142" i="5"/>
  <c r="M143" i="5"/>
  <c r="D64" i="7"/>
  <c r="I54" i="4"/>
  <c r="L54" i="4"/>
  <c r="I52" i="4"/>
  <c r="J53" i="4"/>
  <c r="J52" i="4"/>
  <c r="O48" i="4"/>
  <c r="M48" i="4"/>
  <c r="I48" i="4"/>
  <c r="J49" i="4"/>
  <c r="J48" i="4"/>
  <c r="O50" i="4"/>
  <c r="M50" i="4"/>
  <c r="L50" i="4"/>
  <c r="I50" i="4"/>
  <c r="J51" i="4"/>
  <c r="J50" i="4"/>
  <c r="O47" i="4"/>
  <c r="M47" i="4"/>
  <c r="F47" i="4"/>
  <c r="O42" i="4"/>
  <c r="M42" i="4"/>
  <c r="F43" i="4"/>
  <c r="F44" i="4"/>
  <c r="F45" i="4"/>
  <c r="F46" i="4"/>
  <c r="F42" i="4"/>
  <c r="O34" i="4"/>
  <c r="M34" i="4"/>
  <c r="O41" i="4"/>
  <c r="M41" i="4"/>
  <c r="J41" i="4"/>
  <c r="I41" i="4"/>
  <c r="O40" i="4"/>
  <c r="M40" i="4"/>
  <c r="J40" i="4"/>
  <c r="I40" i="4" s="1"/>
  <c r="F39" i="4"/>
  <c r="F38" i="4"/>
  <c r="O36" i="4"/>
  <c r="M36" i="4"/>
  <c r="I36" i="4"/>
  <c r="J37" i="4"/>
  <c r="J36" i="4"/>
  <c r="F35" i="4"/>
  <c r="O35" i="4"/>
  <c r="M35" i="4"/>
  <c r="F34" i="4"/>
  <c r="I28" i="4"/>
  <c r="J29" i="4"/>
  <c r="J30" i="4"/>
  <c r="J31" i="4"/>
  <c r="J32" i="4"/>
  <c r="J33" i="4"/>
  <c r="J28" i="4"/>
  <c r="J25" i="4"/>
  <c r="I25" i="4"/>
  <c r="J26" i="4"/>
  <c r="I26" i="4"/>
  <c r="F27" i="4"/>
  <c r="Y187" i="5" l="1"/>
  <c r="I60" i="5"/>
  <c r="L60" i="5" s="1"/>
  <c r="I66" i="5"/>
  <c r="L66" i="5" s="1"/>
  <c r="I62" i="5"/>
  <c r="L62" i="5" s="1"/>
  <c r="Y150" i="6"/>
  <c r="AA150" i="6" s="1"/>
  <c r="X150" i="6"/>
  <c r="K101" i="6"/>
  <c r="I18" i="4"/>
  <c r="E18" i="4"/>
  <c r="F24" i="4"/>
  <c r="F19" i="4"/>
  <c r="F20" i="4"/>
  <c r="F21" i="4"/>
  <c r="F18" i="4"/>
  <c r="J23" i="4"/>
  <c r="J22" i="4"/>
  <c r="F14" i="4"/>
  <c r="F15" i="4"/>
  <c r="F16" i="4"/>
  <c r="F17" i="4"/>
  <c r="F13" i="4"/>
  <c r="F4" i="4"/>
  <c r="F5" i="4"/>
  <c r="F6" i="4"/>
  <c r="F7" i="4"/>
  <c r="F8" i="4"/>
  <c r="F9" i="4"/>
  <c r="F10" i="4"/>
  <c r="F11" i="4"/>
  <c r="F12" i="4"/>
  <c r="F3" i="4"/>
  <c r="D61" i="7"/>
  <c r="F61" i="7" s="1"/>
  <c r="G61" i="7" s="1"/>
  <c r="L52" i="4"/>
  <c r="L48" i="4"/>
  <c r="L41" i="4"/>
  <c r="L40" i="4"/>
  <c r="L36" i="4"/>
  <c r="L28" i="4"/>
  <c r="L26" i="4"/>
  <c r="L25" i="4"/>
  <c r="L18" i="4"/>
  <c r="F98" i="3"/>
  <c r="F97" i="3"/>
  <c r="F92" i="3"/>
  <c r="F93" i="3"/>
  <c r="F94" i="3"/>
  <c r="F95" i="3"/>
  <c r="F96" i="3"/>
  <c r="F91" i="3"/>
  <c r="F85" i="3"/>
  <c r="F86" i="3"/>
  <c r="F87" i="3"/>
  <c r="F88" i="3"/>
  <c r="F89" i="3"/>
  <c r="F90" i="3"/>
  <c r="F84" i="3"/>
  <c r="F82" i="3"/>
  <c r="F81" i="3"/>
  <c r="F80" i="3"/>
  <c r="F79" i="3"/>
  <c r="F78" i="3"/>
  <c r="F77" i="3"/>
  <c r="F76" i="3"/>
  <c r="F75" i="3"/>
  <c r="J74" i="3"/>
  <c r="I74" i="3"/>
  <c r="L74" i="3" s="1"/>
  <c r="J72" i="3"/>
  <c r="J73" i="3"/>
  <c r="J71" i="3"/>
  <c r="I70" i="3"/>
  <c r="M70" i="3" s="1"/>
  <c r="O70" i="3" s="1"/>
  <c r="F69" i="3"/>
  <c r="F68" i="3"/>
  <c r="F67" i="3"/>
  <c r="F65" i="3"/>
  <c r="F66" i="3"/>
  <c r="F64" i="3"/>
  <c r="I62" i="3"/>
  <c r="L62" i="3" s="1"/>
  <c r="M61" i="3"/>
  <c r="J61" i="3"/>
  <c r="I61" i="3"/>
  <c r="L61" i="3" s="1"/>
  <c r="J55" i="3"/>
  <c r="I55" i="3"/>
  <c r="M55" i="3" s="1"/>
  <c r="J54" i="3"/>
  <c r="J53" i="3"/>
  <c r="I53" i="3" s="1"/>
  <c r="F52" i="3"/>
  <c r="F50" i="3"/>
  <c r="F51" i="3"/>
  <c r="F49" i="3"/>
  <c r="J46" i="3"/>
  <c r="J47" i="3"/>
  <c r="J48" i="3"/>
  <c r="J45" i="3"/>
  <c r="F44" i="3"/>
  <c r="F43" i="3"/>
  <c r="F40" i="3"/>
  <c r="F41" i="3"/>
  <c r="F42" i="3"/>
  <c r="F39" i="3"/>
  <c r="F22" i="3"/>
  <c r="F23" i="3"/>
  <c r="F24" i="3"/>
  <c r="F25" i="3"/>
  <c r="F26" i="3"/>
  <c r="F27" i="3"/>
  <c r="F28" i="3"/>
  <c r="F29" i="3"/>
  <c r="F30" i="3"/>
  <c r="F31" i="3"/>
  <c r="F32" i="3"/>
  <c r="F21" i="3"/>
  <c r="J38" i="3"/>
  <c r="J37" i="3"/>
  <c r="J36" i="3"/>
  <c r="J35" i="3"/>
  <c r="J34" i="3"/>
  <c r="J33" i="3"/>
  <c r="I21" i="3" s="1"/>
  <c r="L21" i="3" s="1"/>
  <c r="J20" i="3"/>
  <c r="J19" i="3"/>
  <c r="J14" i="3"/>
  <c r="J15" i="3"/>
  <c r="J13" i="3"/>
  <c r="F17" i="3"/>
  <c r="F18" i="3"/>
  <c r="F16" i="3"/>
  <c r="F3" i="3" a="1"/>
  <c r="F3" i="3" s="1"/>
  <c r="L70" i="3"/>
  <c r="L63" i="3"/>
  <c r="L106" i="3" s="1"/>
  <c r="J40" i="2"/>
  <c r="L40" i="2" s="1"/>
  <c r="J14" i="2"/>
  <c r="L14" i="2" s="1"/>
  <c r="J20" i="2"/>
  <c r="L20" i="2" s="1"/>
  <c r="G20" i="2"/>
  <c r="I20" i="2" s="1"/>
  <c r="C38" i="5"/>
  <c r="C35" i="5"/>
  <c r="Z35" i="5"/>
  <c r="Z111" i="5"/>
  <c r="AB111" i="5" s="1"/>
  <c r="F109" i="5"/>
  <c r="U33" i="5"/>
  <c r="U32" i="5"/>
  <c r="U31" i="5"/>
  <c r="Z128" i="5"/>
  <c r="AB128" i="5" s="1"/>
  <c r="Z187" i="5" l="1"/>
  <c r="I187" i="5"/>
  <c r="L55" i="3"/>
  <c r="M62" i="3"/>
  <c r="J62" i="3"/>
  <c r="J70" i="3"/>
  <c r="I3" i="3"/>
  <c r="L3" i="3" s="1"/>
  <c r="M38" i="5"/>
  <c r="E21" i="3"/>
  <c r="M21" i="3" s="1"/>
  <c r="I45" i="3"/>
  <c r="L45" i="3" s="1"/>
  <c r="E3" i="3"/>
  <c r="L53" i="3"/>
  <c r="M53" i="3"/>
  <c r="O53" i="3" s="1"/>
  <c r="F629" i="6"/>
  <c r="L38" i="5" l="1"/>
  <c r="L187" i="5" s="1"/>
  <c r="M3" i="3"/>
  <c r="O632" i="6"/>
  <c r="Q394" i="6"/>
  <c r="Y394" i="6"/>
  <c r="AA394" i="6" s="1"/>
  <c r="V394" i="6"/>
  <c r="X394" i="6" s="1"/>
  <c r="F387" i="6"/>
  <c r="L387" i="6" s="1"/>
  <c r="F281" i="6"/>
  <c r="H281" i="6" s="1"/>
  <c r="C281" i="6"/>
  <c r="C232" i="6"/>
  <c r="AB277" i="6"/>
  <c r="AD277" i="6" s="1"/>
  <c r="F271" i="6"/>
  <c r="C271" i="6"/>
  <c r="L271" i="6" s="1"/>
  <c r="AB869" i="6"/>
  <c r="AD869" i="6" s="1"/>
  <c r="F868" i="6"/>
  <c r="AB846" i="6"/>
  <c r="AD846" i="6" s="1"/>
  <c r="C530" i="6"/>
  <c r="F530" i="6" s="1"/>
  <c r="C531" i="6"/>
  <c r="N573" i="6"/>
  <c r="C605" i="6"/>
  <c r="F62" i="6"/>
  <c r="C62" i="6"/>
  <c r="C196" i="6"/>
  <c r="F506" i="6"/>
  <c r="H506" i="6" s="1"/>
  <c r="C506" i="6"/>
  <c r="L506" i="6" s="1"/>
  <c r="N506" i="6" s="1"/>
  <c r="C190" i="6"/>
  <c r="Y632" i="6" l="1"/>
  <c r="AA632" i="6" s="1"/>
  <c r="Q632" i="6"/>
  <c r="Y531" i="6"/>
  <c r="AA531" i="6" s="1"/>
  <c r="O531" i="6"/>
  <c r="Q531" i="6" s="1"/>
  <c r="V531" i="6"/>
  <c r="X531" i="6" s="1"/>
  <c r="Y190" i="6"/>
  <c r="AA190" i="6" s="1"/>
  <c r="H62" i="6"/>
  <c r="L62" i="6"/>
  <c r="N62" i="6" s="1"/>
  <c r="AB887" i="6"/>
  <c r="AD887" i="6"/>
  <c r="D10" i="7" s="1"/>
  <c r="H530" i="6"/>
  <c r="L530" i="6"/>
  <c r="N530" i="6" s="1"/>
  <c r="E10" i="7" l="1"/>
  <c r="L125" i="6"/>
  <c r="N125" i="6" s="1"/>
  <c r="F10" i="7" l="1"/>
  <c r="G10" i="7" s="1"/>
  <c r="H125" i="6"/>
  <c r="C564" i="6"/>
  <c r="F564" i="6" s="1"/>
  <c r="H564" i="6" s="1"/>
  <c r="F558" i="6"/>
  <c r="H558" i="6" s="1"/>
  <c r="C558" i="6"/>
  <c r="C559" i="6"/>
  <c r="F559" i="6" s="1"/>
  <c r="H559" i="6" s="1"/>
  <c r="C563" i="6"/>
  <c r="F563" i="6" s="1"/>
  <c r="H563" i="6" s="1"/>
  <c r="C560" i="6"/>
  <c r="F560" i="6" s="1"/>
  <c r="H560" i="6" s="1"/>
  <c r="C728" i="6"/>
  <c r="F556" i="6"/>
  <c r="H556" i="6" s="1"/>
  <c r="N507" i="6"/>
  <c r="F554" i="6" l="1"/>
  <c r="H554" i="6" s="1"/>
  <c r="L554" i="6"/>
  <c r="N554" i="6" s="1"/>
  <c r="H507" i="6"/>
  <c r="C146" i="5" l="1"/>
  <c r="U30" i="5" l="1"/>
  <c r="U29" i="5"/>
  <c r="U28" i="5"/>
  <c r="U27" i="5"/>
  <c r="O142" i="5"/>
  <c r="C142" i="5"/>
  <c r="F142" i="5" s="1"/>
  <c r="C140" i="5"/>
  <c r="O135" i="5"/>
  <c r="C139" i="5"/>
  <c r="C136" i="5"/>
  <c r="AB35" i="5"/>
  <c r="AB187" i="5" s="1"/>
  <c r="F41" i="5"/>
  <c r="H41" i="5" l="1"/>
  <c r="M41" i="5"/>
  <c r="O41" i="5" s="1"/>
  <c r="M140" i="5"/>
  <c r="O140" i="5" s="1"/>
  <c r="F136" i="5"/>
  <c r="M136" i="5"/>
  <c r="O136" i="5" s="1"/>
  <c r="M139" i="5"/>
  <c r="O139" i="5" s="1"/>
  <c r="H142" i="5"/>
  <c r="F140" i="5"/>
  <c r="F139" i="5"/>
  <c r="C104" i="5"/>
  <c r="C183" i="5"/>
  <c r="F183" i="5" s="1"/>
  <c r="C47" i="5"/>
  <c r="C87" i="5"/>
  <c r="C84" i="5"/>
  <c r="C154" i="5"/>
  <c r="F154" i="5" s="1"/>
  <c r="C152" i="5"/>
  <c r="F152" i="5" s="1"/>
  <c r="C156" i="5"/>
  <c r="F156" i="5" s="1"/>
  <c r="C151" i="5"/>
  <c r="C21" i="3"/>
  <c r="C84" i="3"/>
  <c r="M84" i="3" s="1"/>
  <c r="O84" i="3" s="1"/>
  <c r="C101" i="3"/>
  <c r="M101" i="3" s="1"/>
  <c r="O101" i="3" s="1"/>
  <c r="E100" i="3"/>
  <c r="F100" i="3" s="1"/>
  <c r="M100" i="3" s="1"/>
  <c r="O100" i="3" s="1"/>
  <c r="C100" i="3"/>
  <c r="E99" i="3"/>
  <c r="C3" i="4"/>
  <c r="B54" i="4"/>
  <c r="C47" i="4"/>
  <c r="E47" i="4" s="1"/>
  <c r="H47" i="4" s="1"/>
  <c r="C52" i="4"/>
  <c r="C50" i="4"/>
  <c r="C48" i="4"/>
  <c r="C42" i="4"/>
  <c r="E42" i="4" s="1"/>
  <c r="H42" i="4" s="1"/>
  <c r="C28" i="4"/>
  <c r="C41" i="4"/>
  <c r="C40" i="4"/>
  <c r="G51" i="2"/>
  <c r="I51" i="2" s="1"/>
  <c r="B52" i="2"/>
  <c r="G50" i="2"/>
  <c r="I50" i="2" s="1"/>
  <c r="C82" i="1"/>
  <c r="E82" i="1" s="1"/>
  <c r="C81" i="1"/>
  <c r="E81" i="1" s="1"/>
  <c r="G81" i="1" s="1"/>
  <c r="C80" i="1"/>
  <c r="E80" i="1" s="1"/>
  <c r="G80" i="1" s="1"/>
  <c r="C18" i="4"/>
  <c r="G31" i="2"/>
  <c r="J31" i="2" s="1"/>
  <c r="L31" i="2" s="1"/>
  <c r="G43" i="2"/>
  <c r="J43" i="2" s="1"/>
  <c r="L43" i="2" s="1"/>
  <c r="G3" i="2"/>
  <c r="G33" i="2"/>
  <c r="G41" i="2"/>
  <c r="G14" i="2"/>
  <c r="I14" i="2" s="1"/>
  <c r="G10" i="2"/>
  <c r="G21" i="2"/>
  <c r="G23" i="2"/>
  <c r="C14" i="1"/>
  <c r="C64" i="1"/>
  <c r="C25" i="1"/>
  <c r="C60" i="1"/>
  <c r="G82" i="1" l="1"/>
  <c r="H82" i="1"/>
  <c r="J82" i="1" s="1"/>
  <c r="E64" i="1"/>
  <c r="H99" i="3"/>
  <c r="F99" i="3"/>
  <c r="H139" i="5"/>
  <c r="H154" i="5"/>
  <c r="M183" i="5"/>
  <c r="O183" i="5" s="1"/>
  <c r="H136" i="5"/>
  <c r="M104" i="5"/>
  <c r="O104" i="5" s="1"/>
  <c r="H140" i="5"/>
  <c r="H156" i="5"/>
  <c r="H100" i="3"/>
  <c r="I3" i="2"/>
  <c r="J3" i="2"/>
  <c r="I23" i="2"/>
  <c r="J23" i="2"/>
  <c r="L23" i="2" s="1"/>
  <c r="I41" i="2"/>
  <c r="J41" i="2"/>
  <c r="L41" i="2" s="1"/>
  <c r="I21" i="2"/>
  <c r="J21" i="2"/>
  <c r="L21" i="2" s="1"/>
  <c r="I10" i="2"/>
  <c r="J10" i="2"/>
  <c r="L10" i="2" s="1"/>
  <c r="F104" i="5"/>
  <c r="H183" i="5"/>
  <c r="E101" i="3"/>
  <c r="I31" i="2"/>
  <c r="E60" i="1"/>
  <c r="G60" i="1" s="1"/>
  <c r="L3" i="2" l="1"/>
  <c r="G64" i="1"/>
  <c r="H101" i="3"/>
  <c r="F101" i="3"/>
  <c r="H104" i="5"/>
  <c r="C3" i="1"/>
  <c r="C29" i="1"/>
  <c r="E29" i="1" s="1"/>
  <c r="G29" i="1" s="1"/>
  <c r="C33" i="1"/>
  <c r="E33" i="1" s="1"/>
  <c r="G33" i="1" s="1"/>
  <c r="C31" i="1"/>
  <c r="E31" i="1" s="1"/>
  <c r="G31" i="1" s="1"/>
  <c r="C157" i="6"/>
  <c r="O887" i="6" l="1"/>
  <c r="Y40" i="6" l="1"/>
  <c r="AA40" i="6" s="1"/>
  <c r="V40" i="6"/>
  <c r="X40" i="6" s="1"/>
  <c r="D25" i="7" l="1"/>
  <c r="D22" i="7"/>
  <c r="X886" i="6"/>
  <c r="AA886" i="6"/>
  <c r="X887" i="6" l="1"/>
  <c r="AA887" i="6"/>
  <c r="D5" i="7" s="1"/>
  <c r="D89" i="7" s="1"/>
  <c r="Y887" i="6"/>
  <c r="V887" i="6"/>
  <c r="D23" i="7"/>
  <c r="Q40" i="6"/>
  <c r="Q886" i="6"/>
  <c r="H13" i="1"/>
  <c r="J13" i="1" s="1"/>
  <c r="E35" i="1"/>
  <c r="G35" i="1" s="1"/>
  <c r="E25" i="1"/>
  <c r="G25" i="1" s="1"/>
  <c r="E13" i="1"/>
  <c r="G13" i="1" s="1"/>
  <c r="E14" i="1"/>
  <c r="G14" i="1" s="1"/>
  <c r="G49" i="2"/>
  <c r="I49" i="2" s="1"/>
  <c r="I43" i="2"/>
  <c r="G40" i="2"/>
  <c r="I40" i="2" s="1"/>
  <c r="G39" i="2"/>
  <c r="G38" i="2"/>
  <c r="I38" i="2" s="1"/>
  <c r="G37" i="2"/>
  <c r="J37" i="2" s="1"/>
  <c r="L37" i="2" s="1"/>
  <c r="G36" i="2"/>
  <c r="I36" i="2" s="1"/>
  <c r="J33" i="2"/>
  <c r="G30" i="2"/>
  <c r="I30" i="2" s="1"/>
  <c r="G29" i="2"/>
  <c r="I29" i="2" s="1"/>
  <c r="G28" i="2"/>
  <c r="J28" i="2" s="1"/>
  <c r="G27" i="2"/>
  <c r="J27" i="2" s="1"/>
  <c r="G26" i="2"/>
  <c r="E84" i="3"/>
  <c r="H84" i="3" s="1"/>
  <c r="E83" i="3"/>
  <c r="E82" i="3"/>
  <c r="O62" i="3"/>
  <c r="E60" i="3"/>
  <c r="F60" i="3" s="1"/>
  <c r="E56" i="3"/>
  <c r="F56" i="3" s="1"/>
  <c r="E52" i="3"/>
  <c r="M52" i="3" s="1"/>
  <c r="O52" i="3" s="1"/>
  <c r="M26" i="4"/>
  <c r="O26" i="4" s="1"/>
  <c r="M25" i="4"/>
  <c r="O25" i="4" s="1"/>
  <c r="M27" i="4"/>
  <c r="O27" i="4" s="1"/>
  <c r="E35" i="4"/>
  <c r="E34" i="4"/>
  <c r="E27" i="4"/>
  <c r="C13" i="4"/>
  <c r="O103" i="5"/>
  <c r="O143" i="5"/>
  <c r="C51" i="5"/>
  <c r="C36" i="5"/>
  <c r="L870" i="6"/>
  <c r="N870" i="6" s="1"/>
  <c r="C868" i="6"/>
  <c r="L868" i="6" s="1"/>
  <c r="N868" i="6" s="1"/>
  <c r="L845" i="6"/>
  <c r="N845" i="6" s="1"/>
  <c r="L844" i="6"/>
  <c r="N844" i="6" s="1"/>
  <c r="L835" i="6"/>
  <c r="N835" i="6" s="1"/>
  <c r="L827" i="6"/>
  <c r="N827" i="6" s="1"/>
  <c r="L826" i="6"/>
  <c r="N826" i="6" s="1"/>
  <c r="L825" i="6"/>
  <c r="N825" i="6" s="1"/>
  <c r="L824" i="6"/>
  <c r="N824" i="6" s="1"/>
  <c r="L823" i="6"/>
  <c r="N823" i="6" s="1"/>
  <c r="L816" i="6"/>
  <c r="N816" i="6" s="1"/>
  <c r="L812" i="6"/>
  <c r="N812" i="6" s="1"/>
  <c r="L811" i="6"/>
  <c r="N811" i="6" s="1"/>
  <c r="L789" i="6"/>
  <c r="N789" i="6" s="1"/>
  <c r="L788" i="6"/>
  <c r="N788" i="6" s="1"/>
  <c r="L787" i="6"/>
  <c r="N787" i="6" s="1"/>
  <c r="L760" i="6"/>
  <c r="N760" i="6" s="1"/>
  <c r="L745" i="6"/>
  <c r="N745" i="6" s="1"/>
  <c r="C225" i="6"/>
  <c r="L225" i="6" s="1"/>
  <c r="N225" i="6" s="1"/>
  <c r="C752" i="6"/>
  <c r="F752" i="6" s="1"/>
  <c r="H752" i="6" s="1"/>
  <c r="F213" i="6"/>
  <c r="H213" i="6" s="1"/>
  <c r="G52" i="2" l="1"/>
  <c r="H82" i="3"/>
  <c r="M82" i="3"/>
  <c r="O82" i="3" s="1"/>
  <c r="H83" i="3"/>
  <c r="F83" i="3"/>
  <c r="E13" i="4"/>
  <c r="H13" i="4" s="1"/>
  <c r="I39" i="2"/>
  <c r="J39" i="2"/>
  <c r="L39" i="2" s="1"/>
  <c r="Q887" i="6"/>
  <c r="J26" i="2"/>
  <c r="I28" i="2"/>
  <c r="I26" i="2"/>
  <c r="I52" i="2" s="1"/>
  <c r="I27" i="2"/>
  <c r="I33" i="2"/>
  <c r="J29" i="2"/>
  <c r="J30" i="2"/>
  <c r="J36" i="2"/>
  <c r="I37" i="2"/>
  <c r="J49" i="2"/>
  <c r="L49" i="2" s="1"/>
  <c r="H14" i="1"/>
  <c r="J14" i="1" s="1"/>
  <c r="M13" i="4"/>
  <c r="E3" i="4"/>
  <c r="M3" i="4" s="1"/>
  <c r="L752" i="6"/>
  <c r="N752" i="6" s="1"/>
  <c r="F51" i="5"/>
  <c r="M51" i="5" s="1"/>
  <c r="O51" i="5" s="1"/>
  <c r="F36" i="5"/>
  <c r="M36" i="5" s="1"/>
  <c r="O36" i="5" s="1"/>
  <c r="F182" i="5"/>
  <c r="M182" i="5" s="1"/>
  <c r="O182" i="5" s="1"/>
  <c r="F178" i="5"/>
  <c r="M178" i="5" s="1"/>
  <c r="O178" i="5" s="1"/>
  <c r="F151" i="5"/>
  <c r="F143" i="5"/>
  <c r="F135" i="5"/>
  <c r="F134" i="5"/>
  <c r="F133" i="5"/>
  <c r="M133" i="5" s="1"/>
  <c r="O133" i="5" s="1"/>
  <c r="F125" i="5"/>
  <c r="F114" i="5"/>
  <c r="M114" i="5" s="1"/>
  <c r="O114" i="5" s="1"/>
  <c r="F113" i="5"/>
  <c r="M113" i="5" s="1"/>
  <c r="O113" i="5" s="1"/>
  <c r="F103" i="5"/>
  <c r="F102" i="5"/>
  <c r="F101" i="5"/>
  <c r="F99" i="5"/>
  <c r="F84" i="5"/>
  <c r="F82" i="5"/>
  <c r="M82" i="5" s="1"/>
  <c r="O82" i="5" s="1"/>
  <c r="F65" i="5"/>
  <c r="M65" i="5" s="1"/>
  <c r="O65" i="5" s="1"/>
  <c r="F58" i="5"/>
  <c r="F57" i="5"/>
  <c r="H57" i="5" s="1"/>
  <c r="F56" i="5"/>
  <c r="M56" i="5" s="1"/>
  <c r="F46" i="5"/>
  <c r="F45" i="5"/>
  <c r="F34" i="5"/>
  <c r="F14" i="5"/>
  <c r="F3" i="5"/>
  <c r="L26" i="2" l="1"/>
  <c r="J52" i="2"/>
  <c r="H102" i="5"/>
  <c r="M102" i="5"/>
  <c r="H51" i="5"/>
  <c r="H84" i="5"/>
  <c r="M84" i="5"/>
  <c r="H103" i="5"/>
  <c r="H82" i="5"/>
  <c r="H134" i="5"/>
  <c r="H99" i="5"/>
  <c r="M99" i="5"/>
  <c r="H101" i="5"/>
  <c r="M101" i="5"/>
  <c r="H133" i="5"/>
  <c r="H14" i="5"/>
  <c r="H135" i="5"/>
  <c r="H182" i="5"/>
  <c r="H65" i="5"/>
  <c r="H96" i="5"/>
  <c r="M96" i="5"/>
  <c r="H113" i="5"/>
  <c r="H114" i="5"/>
  <c r="H125" i="5"/>
  <c r="H9" i="5"/>
  <c r="H34" i="5"/>
  <c r="H45" i="5"/>
  <c r="H143" i="5"/>
  <c r="H46" i="5"/>
  <c r="H151" i="5"/>
  <c r="H56" i="5"/>
  <c r="H178" i="5"/>
  <c r="M57" i="5"/>
  <c r="H58" i="5"/>
  <c r="M58" i="5"/>
  <c r="H36" i="5"/>
  <c r="O3" i="4"/>
  <c r="H3" i="4"/>
  <c r="O13" i="4"/>
  <c r="H3" i="5"/>
  <c r="F588" i="6"/>
  <c r="H588" i="6" s="1"/>
  <c r="F880" i="6"/>
  <c r="H880" i="6" s="1"/>
  <c r="F870" i="6"/>
  <c r="H870" i="6" s="1"/>
  <c r="H868" i="6"/>
  <c r="F865" i="6"/>
  <c r="H865" i="6" s="1"/>
  <c r="F864" i="6"/>
  <c r="H864" i="6" s="1"/>
  <c r="F845" i="6"/>
  <c r="H845" i="6" s="1"/>
  <c r="F844" i="6"/>
  <c r="H844" i="6" s="1"/>
  <c r="F836" i="6"/>
  <c r="H836" i="6" s="1"/>
  <c r="F835" i="6"/>
  <c r="H835" i="6" s="1"/>
  <c r="F832" i="6"/>
  <c r="H832" i="6" s="1"/>
  <c r="F831" i="6"/>
  <c r="H831" i="6" s="1"/>
  <c r="F827" i="6"/>
  <c r="H827" i="6" s="1"/>
  <c r="F826" i="6"/>
  <c r="H826" i="6" s="1"/>
  <c r="F825" i="6"/>
  <c r="H825" i="6" s="1"/>
  <c r="F824" i="6"/>
  <c r="H824" i="6" s="1"/>
  <c r="F823" i="6"/>
  <c r="H823" i="6" s="1"/>
  <c r="F815" i="6"/>
  <c r="H815" i="6" s="1"/>
  <c r="F812" i="6"/>
  <c r="H812" i="6" s="1"/>
  <c r="F803" i="6"/>
  <c r="H803" i="6" s="1"/>
  <c r="F802" i="6"/>
  <c r="H802" i="6" s="1"/>
  <c r="F789" i="6"/>
  <c r="H789" i="6" s="1"/>
  <c r="F788" i="6"/>
  <c r="H788" i="6" s="1"/>
  <c r="F787" i="6"/>
  <c r="H787" i="6" s="1"/>
  <c r="F786" i="6"/>
  <c r="H786" i="6" s="1"/>
  <c r="F785" i="6"/>
  <c r="H785" i="6" s="1"/>
  <c r="F777" i="6"/>
  <c r="H777" i="6" s="1"/>
  <c r="F766" i="6"/>
  <c r="H766" i="6" s="1"/>
  <c r="F760" i="6"/>
  <c r="H760" i="6" s="1"/>
  <c r="F751" i="6"/>
  <c r="H751" i="6" s="1"/>
  <c r="F750" i="6"/>
  <c r="F749" i="6"/>
  <c r="L749" i="6" s="1"/>
  <c r="N749" i="6" s="1"/>
  <c r="F748" i="6"/>
  <c r="L748" i="6" s="1"/>
  <c r="N748" i="6" s="1"/>
  <c r="F747" i="6"/>
  <c r="L747" i="6" s="1"/>
  <c r="N747" i="6" s="1"/>
  <c r="F746" i="6"/>
  <c r="H746" i="6" s="1"/>
  <c r="F745" i="6"/>
  <c r="F744" i="6"/>
  <c r="H744" i="6" s="1"/>
  <c r="F743" i="6"/>
  <c r="H743" i="6" s="1"/>
  <c r="F741" i="6"/>
  <c r="F740" i="6"/>
  <c r="H740" i="6" s="1"/>
  <c r="F735" i="6"/>
  <c r="H735" i="6" s="1"/>
  <c r="F698" i="6"/>
  <c r="F682" i="6"/>
  <c r="F681" i="6"/>
  <c r="H681" i="6" s="1"/>
  <c r="F667" i="6"/>
  <c r="H667" i="6" s="1"/>
  <c r="F666" i="6"/>
  <c r="H666" i="6" s="1"/>
  <c r="F665" i="6"/>
  <c r="H665" i="6" s="1"/>
  <c r="F659" i="6"/>
  <c r="H659" i="6" s="1"/>
  <c r="F643" i="6"/>
  <c r="H643" i="6" s="1"/>
  <c r="F642" i="6"/>
  <c r="H642" i="6" s="1"/>
  <c r="F626" i="6"/>
  <c r="H626" i="6" s="1"/>
  <c r="F610" i="6"/>
  <c r="H610" i="6" s="1"/>
  <c r="F606" i="6"/>
  <c r="H606" i="6" s="1"/>
  <c r="F605" i="6"/>
  <c r="H605" i="6" s="1"/>
  <c r="F600" i="6"/>
  <c r="H600" i="6" s="1"/>
  <c r="F599" i="6"/>
  <c r="H599" i="6" s="1"/>
  <c r="F597" i="6"/>
  <c r="H597" i="6" s="1"/>
  <c r="F596" i="6"/>
  <c r="H596" i="6" s="1"/>
  <c r="F572" i="6"/>
  <c r="H572" i="6" s="1"/>
  <c r="F569" i="6"/>
  <c r="H569" i="6" s="1"/>
  <c r="F550" i="6"/>
  <c r="H550" i="6" s="1"/>
  <c r="F523" i="6"/>
  <c r="H523" i="6" s="1"/>
  <c r="C462" i="6"/>
  <c r="F462" i="6" s="1"/>
  <c r="H462" i="6" s="1"/>
  <c r="F461" i="6"/>
  <c r="H461" i="6" s="1"/>
  <c r="F445" i="6"/>
  <c r="H445" i="6" s="1"/>
  <c r="F418" i="6"/>
  <c r="H418" i="6" s="1"/>
  <c r="F414" i="6"/>
  <c r="H414" i="6" s="1"/>
  <c r="F413" i="6"/>
  <c r="H413" i="6" s="1"/>
  <c r="F404" i="6"/>
  <c r="H404" i="6" s="1"/>
  <c r="F403" i="6"/>
  <c r="H403" i="6" s="1"/>
  <c r="F398" i="6"/>
  <c r="H397" i="6" s="1"/>
  <c r="F397" i="6"/>
  <c r="H385" i="6"/>
  <c r="H357" i="6"/>
  <c r="F355" i="6"/>
  <c r="H355" i="6" s="1"/>
  <c r="F323" i="6"/>
  <c r="H323" i="6" s="1"/>
  <c r="F313" i="6"/>
  <c r="H313" i="6" s="1"/>
  <c r="F292" i="6"/>
  <c r="H292" i="6" s="1"/>
  <c r="H287" i="6"/>
  <c r="F280" i="6"/>
  <c r="F270" i="6"/>
  <c r="H270" i="6" s="1"/>
  <c r="F231" i="6"/>
  <c r="H231" i="6" s="1"/>
  <c r="H228" i="6"/>
  <c r="F196" i="6"/>
  <c r="H196" i="6" s="1"/>
  <c r="F156" i="6"/>
  <c r="H156" i="6" s="1"/>
  <c r="H153" i="6"/>
  <c r="F135" i="6"/>
  <c r="H135" i="6" s="1"/>
  <c r="F130" i="6"/>
  <c r="H130" i="6" s="1"/>
  <c r="F124" i="6"/>
  <c r="H124" i="6" s="1"/>
  <c r="F123" i="6"/>
  <c r="H123" i="6" s="1"/>
  <c r="F117" i="6"/>
  <c r="H117" i="6" s="1"/>
  <c r="H114" i="6"/>
  <c r="F97" i="6"/>
  <c r="H97" i="6" s="1"/>
  <c r="F96" i="6"/>
  <c r="H96" i="6" s="1"/>
  <c r="F78" i="6"/>
  <c r="F70" i="6"/>
  <c r="F61" i="6"/>
  <c r="H61" i="6" s="1"/>
  <c r="F44" i="6"/>
  <c r="H44" i="6" s="1"/>
  <c r="F43" i="6"/>
  <c r="H43" i="6" s="1"/>
  <c r="F42" i="6"/>
  <c r="H42" i="6" s="1"/>
  <c r="F41" i="6"/>
  <c r="H41" i="6" s="1"/>
  <c r="F20" i="6"/>
  <c r="H20" i="6" s="1"/>
  <c r="C872" i="6"/>
  <c r="C871" i="6"/>
  <c r="H741" i="6" l="1"/>
  <c r="L741" i="6"/>
  <c r="N741" i="6" s="1"/>
  <c r="H698" i="6"/>
  <c r="N702" i="6"/>
  <c r="H682" i="6"/>
  <c r="L682" i="6"/>
  <c r="N682" i="6" s="1"/>
  <c r="L148" i="6"/>
  <c r="N148" i="6" s="1"/>
  <c r="H78" i="6"/>
  <c r="L78" i="6"/>
  <c r="N78" i="6" s="1"/>
  <c r="H70" i="6"/>
  <c r="L70" i="6"/>
  <c r="N70" i="6" s="1"/>
  <c r="H547" i="6"/>
  <c r="L547" i="6"/>
  <c r="N547" i="6" s="1"/>
  <c r="F871" i="6"/>
  <c r="H871" i="6" s="1"/>
  <c r="L871" i="6"/>
  <c r="N871" i="6" s="1"/>
  <c r="F872" i="6"/>
  <c r="H872" i="6" s="1"/>
  <c r="L872" i="6"/>
  <c r="N872" i="6" s="1"/>
  <c r="L746" i="6"/>
  <c r="N746" i="6" s="1"/>
  <c r="H748" i="6"/>
  <c r="H747" i="6"/>
  <c r="H745" i="6"/>
  <c r="H750" i="6"/>
  <c r="H749" i="6"/>
  <c r="H398" i="6"/>
  <c r="C55" i="6" l="1"/>
  <c r="C873" i="6"/>
  <c r="F875" i="6"/>
  <c r="H875" i="6" s="1"/>
  <c r="C157" i="5"/>
  <c r="C179" i="5"/>
  <c r="M179" i="5" s="1"/>
  <c r="O179" i="5" s="1"/>
  <c r="C36" i="1"/>
  <c r="C53" i="5"/>
  <c r="M53" i="5" s="1"/>
  <c r="O53" i="5" s="1"/>
  <c r="C27" i="1"/>
  <c r="C3" i="6"/>
  <c r="C14" i="6"/>
  <c r="F14" i="6" s="1"/>
  <c r="C16" i="6"/>
  <c r="C18" i="6"/>
  <c r="F18" i="6" s="1"/>
  <c r="H21" i="6"/>
  <c r="C30" i="6"/>
  <c r="F30" i="6" s="1"/>
  <c r="C36" i="6"/>
  <c r="F36" i="6" s="1"/>
  <c r="C32" i="6"/>
  <c r="F32" i="6" s="1"/>
  <c r="C40" i="6"/>
  <c r="F40" i="6" s="1"/>
  <c r="H40" i="6" s="1"/>
  <c r="C45" i="6"/>
  <c r="F45" i="6" s="1"/>
  <c r="H45" i="6" s="1"/>
  <c r="F51" i="6"/>
  <c r="H51" i="6" s="1"/>
  <c r="C57" i="6"/>
  <c r="C63" i="6"/>
  <c r="F63" i="6" s="1"/>
  <c r="C68" i="6"/>
  <c r="F68" i="6" s="1"/>
  <c r="C71" i="6"/>
  <c r="C75" i="6"/>
  <c r="F75" i="6" s="1"/>
  <c r="C76" i="6"/>
  <c r="F76" i="6" s="1"/>
  <c r="C79" i="6"/>
  <c r="F79" i="6" s="1"/>
  <c r="H79" i="6" s="1"/>
  <c r="C85" i="6"/>
  <c r="F85" i="6" s="1"/>
  <c r="H85" i="6" s="1"/>
  <c r="C87" i="6"/>
  <c r="C90" i="6"/>
  <c r="C98" i="6"/>
  <c r="L98" i="6" s="1"/>
  <c r="C102" i="6"/>
  <c r="F102" i="6" s="1"/>
  <c r="H102" i="6" s="1"/>
  <c r="C107" i="6"/>
  <c r="C111" i="6"/>
  <c r="F111" i="6" s="1"/>
  <c r="H111" i="6" s="1"/>
  <c r="C115" i="6"/>
  <c r="F115" i="6" s="1"/>
  <c r="C118" i="6"/>
  <c r="F118" i="6" s="1"/>
  <c r="H118" i="6" s="1"/>
  <c r="C120" i="6"/>
  <c r="F120" i="6" s="1"/>
  <c r="C131" i="6"/>
  <c r="F131" i="6" s="1"/>
  <c r="H131" i="6" s="1"/>
  <c r="H136" i="6"/>
  <c r="F157" i="6"/>
  <c r="C162" i="6"/>
  <c r="F162" i="6" s="1"/>
  <c r="H162" i="6" s="1"/>
  <c r="C166" i="6"/>
  <c r="F166" i="6" s="1"/>
  <c r="H166" i="6" s="1"/>
  <c r="H168" i="6"/>
  <c r="C193" i="6"/>
  <c r="F193" i="6" s="1"/>
  <c r="H193" i="6" s="1"/>
  <c r="C198" i="6"/>
  <c r="H198" i="6" s="1"/>
  <c r="C209" i="6"/>
  <c r="C214" i="6"/>
  <c r="H216" i="6"/>
  <c r="C220" i="6"/>
  <c r="F220" i="6" s="1"/>
  <c r="H220" i="6" s="1"/>
  <c r="F232" i="6"/>
  <c r="H232" i="6" s="1"/>
  <c r="C241" i="6"/>
  <c r="F241" i="6" s="1"/>
  <c r="H241" i="6" s="1"/>
  <c r="F246" i="6"/>
  <c r="H271" i="6"/>
  <c r="C289" i="6"/>
  <c r="C293" i="6"/>
  <c r="F293" i="6" s="1"/>
  <c r="H293" i="6" s="1"/>
  <c r="H296" i="6"/>
  <c r="C314" i="6"/>
  <c r="F314" i="6" s="1"/>
  <c r="H314" i="6" s="1"/>
  <c r="C321" i="6"/>
  <c r="F321" i="6" s="1"/>
  <c r="H321" i="6" s="1"/>
  <c r="C330" i="6"/>
  <c r="F330" i="6" s="1"/>
  <c r="H330" i="6" s="1"/>
  <c r="C352" i="6"/>
  <c r="F352" i="6" s="1"/>
  <c r="H352" i="6" s="1"/>
  <c r="C359" i="6"/>
  <c r="C365" i="6"/>
  <c r="F365" i="6" s="1"/>
  <c r="H365" i="6" s="1"/>
  <c r="C373" i="6"/>
  <c r="F373" i="6" s="1"/>
  <c r="H373" i="6" s="1"/>
  <c r="C376" i="6"/>
  <c r="H376" i="6" s="1"/>
  <c r="C383" i="6"/>
  <c r="F383" i="6" s="1"/>
  <c r="H383" i="6" s="1"/>
  <c r="C395" i="6"/>
  <c r="F395" i="6" s="1"/>
  <c r="H395" i="6" s="1"/>
  <c r="H399" i="6"/>
  <c r="H405" i="6"/>
  <c r="C409" i="6"/>
  <c r="F409" i="6" s="1"/>
  <c r="H409" i="6" s="1"/>
  <c r="C411" i="6"/>
  <c r="F411" i="6" s="1"/>
  <c r="H411" i="6" s="1"/>
  <c r="C416" i="6"/>
  <c r="F416" i="6" s="1"/>
  <c r="H416" i="6" s="1"/>
  <c r="C419" i="6"/>
  <c r="F419" i="6" s="1"/>
  <c r="H419" i="6" s="1"/>
  <c r="C427" i="6"/>
  <c r="C458" i="6"/>
  <c r="F458" i="6" s="1"/>
  <c r="H458" i="6" s="1"/>
  <c r="C464" i="6"/>
  <c r="F464" i="6" s="1"/>
  <c r="H464" i="6" s="1"/>
  <c r="C466" i="6"/>
  <c r="F466" i="6" s="1"/>
  <c r="H466" i="6" s="1"/>
  <c r="C504" i="6"/>
  <c r="C524" i="6"/>
  <c r="F524" i="6" s="1"/>
  <c r="H524" i="6" s="1"/>
  <c r="H533" i="6"/>
  <c r="C570" i="6"/>
  <c r="F570" i="6" s="1"/>
  <c r="H570" i="6" s="1"/>
  <c r="H573" i="6"/>
  <c r="C586" i="6"/>
  <c r="F586" i="6" s="1"/>
  <c r="C589" i="6"/>
  <c r="F589" i="6" s="1"/>
  <c r="C593" i="6"/>
  <c r="F593" i="6" s="1"/>
  <c r="H593" i="6" s="1"/>
  <c r="C607" i="6"/>
  <c r="F607" i="6" s="1"/>
  <c r="H607" i="6" s="1"/>
  <c r="C613" i="6"/>
  <c r="F613" i="6" s="1"/>
  <c r="H613" i="6" s="1"/>
  <c r="C616" i="6"/>
  <c r="F616" i="6" s="1"/>
  <c r="H616" i="6" s="1"/>
  <c r="C621" i="6"/>
  <c r="F621" i="6" s="1"/>
  <c r="H621" i="6" s="1"/>
  <c r="C627" i="6"/>
  <c r="C629" i="6"/>
  <c r="C644" i="6"/>
  <c r="F644" i="6" s="1"/>
  <c r="C668" i="6"/>
  <c r="F668" i="6" s="1"/>
  <c r="H668" i="6" s="1"/>
  <c r="C661" i="6"/>
  <c r="F661" i="6" s="1"/>
  <c r="H661" i="6" s="1"/>
  <c r="C653" i="6"/>
  <c r="F653" i="6" s="1"/>
  <c r="C656" i="6"/>
  <c r="C670" i="6"/>
  <c r="F670" i="6" s="1"/>
  <c r="C678" i="6"/>
  <c r="F678" i="6" s="1"/>
  <c r="C684" i="6"/>
  <c r="F684" i="6" s="1"/>
  <c r="H684" i="6" s="1"/>
  <c r="C686" i="6"/>
  <c r="F686" i="6" s="1"/>
  <c r="H686" i="6" s="1"/>
  <c r="C689" i="6"/>
  <c r="F689" i="6" s="1"/>
  <c r="H689" i="6" s="1"/>
  <c r="C691" i="6"/>
  <c r="F691" i="6" s="1"/>
  <c r="C699" i="6"/>
  <c r="F699" i="6" s="1"/>
  <c r="H699" i="6" s="1"/>
  <c r="C705" i="6"/>
  <c r="F705" i="6" s="1"/>
  <c r="H705" i="6" s="1"/>
  <c r="C713" i="6"/>
  <c r="F713" i="6" s="1"/>
  <c r="H713" i="6" s="1"/>
  <c r="C715" i="6"/>
  <c r="F715" i="6" s="1"/>
  <c r="H715" i="6" s="1"/>
  <c r="C717" i="6"/>
  <c r="F717" i="6" s="1"/>
  <c r="H717" i="6" s="1"/>
  <c r="C720" i="6"/>
  <c r="F720" i="6" s="1"/>
  <c r="H720" i="6" s="1"/>
  <c r="C726" i="6"/>
  <c r="F726" i="6" s="1"/>
  <c r="C723" i="6"/>
  <c r="F723" i="6" s="1"/>
  <c r="H723" i="6" s="1"/>
  <c r="C738" i="6"/>
  <c r="F738" i="6" s="1"/>
  <c r="H738" i="6" s="1"/>
  <c r="C755" i="6"/>
  <c r="L755" i="6" s="1"/>
  <c r="N755" i="6" s="1"/>
  <c r="C759" i="6"/>
  <c r="I759" i="6" s="1"/>
  <c r="K759" i="6" s="1"/>
  <c r="C761" i="6"/>
  <c r="F761" i="6" s="1"/>
  <c r="H761" i="6" s="1"/>
  <c r="C764" i="6"/>
  <c r="F764" i="6" s="1"/>
  <c r="C767" i="6"/>
  <c r="F767" i="6" s="1"/>
  <c r="H767" i="6" s="1"/>
  <c r="C772" i="6"/>
  <c r="C778" i="6"/>
  <c r="C780" i="6"/>
  <c r="C790" i="6"/>
  <c r="C795" i="6"/>
  <c r="F795" i="6" s="1"/>
  <c r="H795" i="6" s="1"/>
  <c r="C798" i="6"/>
  <c r="F798" i="6" s="1"/>
  <c r="H798" i="6" s="1"/>
  <c r="C800" i="6"/>
  <c r="F800" i="6" s="1"/>
  <c r="H800" i="6" s="1"/>
  <c r="H804" i="6"/>
  <c r="C813" i="6"/>
  <c r="C817" i="6"/>
  <c r="C819" i="6"/>
  <c r="C829" i="6"/>
  <c r="F829" i="6" s="1"/>
  <c r="H829" i="6" s="1"/>
  <c r="C833" i="6"/>
  <c r="C837" i="6"/>
  <c r="C841" i="6"/>
  <c r="K841" i="6" s="1"/>
  <c r="C847" i="6"/>
  <c r="C851" i="6"/>
  <c r="C853" i="6"/>
  <c r="C855" i="6"/>
  <c r="C857" i="6"/>
  <c r="I857" i="6" s="1"/>
  <c r="K857" i="6" s="1"/>
  <c r="C859" i="6"/>
  <c r="I859" i="6" s="1"/>
  <c r="K859" i="6" s="1"/>
  <c r="C861" i="6"/>
  <c r="C866" i="6"/>
  <c r="F866" i="6" s="1"/>
  <c r="H866" i="6" s="1"/>
  <c r="C97" i="3"/>
  <c r="E97" i="3" s="1"/>
  <c r="H97" i="3" s="1"/>
  <c r="C91" i="3"/>
  <c r="E91" i="3" s="1"/>
  <c r="H91" i="3" s="1"/>
  <c r="E79" i="3"/>
  <c r="C77" i="3"/>
  <c r="E77" i="3" s="1"/>
  <c r="C75" i="3"/>
  <c r="E75" i="3" s="1"/>
  <c r="H75" i="3" s="1"/>
  <c r="C71" i="3"/>
  <c r="I71" i="3" s="1"/>
  <c r="C67" i="3"/>
  <c r="E67" i="3" s="1"/>
  <c r="M67" i="3" s="1"/>
  <c r="O67" i="3" s="1"/>
  <c r="C64" i="3"/>
  <c r="C53" i="3"/>
  <c r="C49" i="3"/>
  <c r="E49" i="3" s="1"/>
  <c r="M49" i="3" s="1"/>
  <c r="O49" i="3" s="1"/>
  <c r="C45" i="3"/>
  <c r="M45" i="3" s="1"/>
  <c r="C43" i="3"/>
  <c r="E43" i="3" s="1"/>
  <c r="M43" i="3" s="1"/>
  <c r="O43" i="3" s="1"/>
  <c r="C3" i="3"/>
  <c r="E27" i="1" l="1"/>
  <c r="G27" i="1" s="1"/>
  <c r="H27" i="1"/>
  <c r="J27" i="1" s="1"/>
  <c r="E64" i="3"/>
  <c r="M64" i="3"/>
  <c r="O64" i="3" s="1"/>
  <c r="L71" i="3"/>
  <c r="D36" i="7" s="1"/>
  <c r="E36" i="7" s="1"/>
  <c r="F36" i="7" s="1"/>
  <c r="G36" i="7" s="1"/>
  <c r="M71" i="3"/>
  <c r="O71" i="3" s="1"/>
  <c r="H79" i="3"/>
  <c r="M79" i="3"/>
  <c r="O79" i="3" s="1"/>
  <c r="H77" i="3"/>
  <c r="M77" i="3"/>
  <c r="O77" i="3" s="1"/>
  <c r="F107" i="6"/>
  <c r="H107" i="6" s="1"/>
  <c r="L107" i="6"/>
  <c r="N107" i="6" s="1"/>
  <c r="F861" i="6"/>
  <c r="H861" i="6" s="1"/>
  <c r="L861" i="6"/>
  <c r="N861" i="6" s="1"/>
  <c r="L873" i="6"/>
  <c r="N873" i="6" s="1"/>
  <c r="I873" i="6"/>
  <c r="K873" i="6" s="1"/>
  <c r="F833" i="6"/>
  <c r="H833" i="6" s="1"/>
  <c r="L833" i="6"/>
  <c r="N833" i="6" s="1"/>
  <c r="F87" i="6"/>
  <c r="H87" i="6" s="1"/>
  <c r="L87" i="6"/>
  <c r="N87" i="6" s="1"/>
  <c r="F855" i="6"/>
  <c r="H855" i="6" s="1"/>
  <c r="L855" i="6"/>
  <c r="N855" i="6" s="1"/>
  <c r="F627" i="6"/>
  <c r="H627" i="6" s="1"/>
  <c r="L627" i="6"/>
  <c r="N627" i="6" s="1"/>
  <c r="F780" i="6"/>
  <c r="H780" i="6" s="1"/>
  <c r="L780" i="6"/>
  <c r="N780" i="6" s="1"/>
  <c r="F778" i="6"/>
  <c r="H778" i="6" s="1"/>
  <c r="L778" i="6"/>
  <c r="N778" i="6" s="1"/>
  <c r="H644" i="6"/>
  <c r="L644" i="6"/>
  <c r="N644" i="6" s="1"/>
  <c r="H691" i="6"/>
  <c r="H678" i="6"/>
  <c r="L678" i="6"/>
  <c r="N678" i="6" s="1"/>
  <c r="H670" i="6"/>
  <c r="L670" i="6"/>
  <c r="N670" i="6" s="1"/>
  <c r="F656" i="6"/>
  <c r="H656" i="6" s="1"/>
  <c r="L656" i="6"/>
  <c r="N656" i="6" s="1"/>
  <c r="H653" i="6"/>
  <c r="L653" i="6"/>
  <c r="N653" i="6" s="1"/>
  <c r="H586" i="6"/>
  <c r="L586" i="6"/>
  <c r="N586" i="6" s="1"/>
  <c r="H589" i="6"/>
  <c r="L589" i="6"/>
  <c r="N589" i="6" s="1"/>
  <c r="F359" i="6"/>
  <c r="H359" i="6" s="1"/>
  <c r="L359" i="6"/>
  <c r="N359" i="6" s="1"/>
  <c r="F214" i="6"/>
  <c r="H214" i="6" s="1"/>
  <c r="L214" i="6"/>
  <c r="N214" i="6" s="1"/>
  <c r="H120" i="6"/>
  <c r="L120" i="6"/>
  <c r="N120" i="6" s="1"/>
  <c r="H157" i="6"/>
  <c r="L157" i="6"/>
  <c r="N157" i="6" s="1"/>
  <c r="H115" i="6"/>
  <c r="L115" i="6"/>
  <c r="N115" i="6" s="1"/>
  <c r="H68" i="6"/>
  <c r="L68" i="6"/>
  <c r="N68" i="6" s="1"/>
  <c r="H75" i="6"/>
  <c r="L75" i="6"/>
  <c r="N75" i="6" s="1"/>
  <c r="H63" i="6"/>
  <c r="L63" i="6"/>
  <c r="N63" i="6" s="1"/>
  <c r="F71" i="6"/>
  <c r="H71" i="6" s="1"/>
  <c r="L71" i="6"/>
  <c r="N71" i="6" s="1"/>
  <c r="F57" i="6"/>
  <c r="H57" i="6" s="1"/>
  <c r="L57" i="6"/>
  <c r="N57" i="6" s="1"/>
  <c r="H76" i="6"/>
  <c r="L76" i="6"/>
  <c r="N76" i="6" s="1"/>
  <c r="H98" i="6"/>
  <c r="N98" i="6"/>
  <c r="F16" i="6"/>
  <c r="H16" i="6" s="1"/>
  <c r="L16" i="6"/>
  <c r="N16" i="6" s="1"/>
  <c r="H14" i="6"/>
  <c r="L14" i="6"/>
  <c r="N14" i="6" s="1"/>
  <c r="H30" i="6"/>
  <c r="L30" i="6"/>
  <c r="N30" i="6" s="1"/>
  <c r="H32" i="6"/>
  <c r="L32" i="6"/>
  <c r="N32" i="6" s="1"/>
  <c r="H18" i="6"/>
  <c r="L18" i="6"/>
  <c r="N18" i="6" s="1"/>
  <c r="H36" i="6"/>
  <c r="L36" i="6"/>
  <c r="N36" i="6" s="1"/>
  <c r="F157" i="5"/>
  <c r="H157" i="5" s="1"/>
  <c r="M157" i="5"/>
  <c r="O157" i="5" s="1"/>
  <c r="H629" i="6"/>
  <c r="L629" i="6"/>
  <c r="H387" i="6"/>
  <c r="H174" i="6"/>
  <c r="L174" i="6"/>
  <c r="F3" i="6"/>
  <c r="E36" i="1"/>
  <c r="G36" i="1" s="1"/>
  <c r="H36" i="1"/>
  <c r="J36" i="1" s="1"/>
  <c r="F790" i="6"/>
  <c r="H790" i="6" s="1"/>
  <c r="H3" i="3"/>
  <c r="F504" i="6"/>
  <c r="H504" i="6" s="1"/>
  <c r="L504" i="6"/>
  <c r="N504" i="6" s="1"/>
  <c r="L859" i="6"/>
  <c r="N859" i="6" s="1"/>
  <c r="F813" i="6"/>
  <c r="H813" i="6" s="1"/>
  <c r="H764" i="6"/>
  <c r="L764" i="6"/>
  <c r="N764" i="6" s="1"/>
  <c r="L759" i="6"/>
  <c r="N759" i="6" s="1"/>
  <c r="L857" i="6"/>
  <c r="N857" i="6" s="1"/>
  <c r="L841" i="6"/>
  <c r="N841" i="6" s="1"/>
  <c r="L819" i="6"/>
  <c r="N819" i="6" s="1"/>
  <c r="F853" i="6"/>
  <c r="H853" i="6" s="1"/>
  <c r="L853" i="6"/>
  <c r="N853" i="6" s="1"/>
  <c r="F851" i="6"/>
  <c r="H851" i="6" s="1"/>
  <c r="L851" i="6"/>
  <c r="N851" i="6" s="1"/>
  <c r="H726" i="6"/>
  <c r="L726" i="6"/>
  <c r="N726" i="6" s="1"/>
  <c r="F817" i="6"/>
  <c r="H817" i="6" s="1"/>
  <c r="L817" i="6"/>
  <c r="N817" i="6" s="1"/>
  <c r="L774" i="6"/>
  <c r="N774" i="6" s="1"/>
  <c r="F837" i="6"/>
  <c r="H837" i="6" s="1"/>
  <c r="L837" i="6"/>
  <c r="N837" i="6" s="1"/>
  <c r="F772" i="6"/>
  <c r="H772" i="6" s="1"/>
  <c r="L772" i="6"/>
  <c r="N772" i="6" s="1"/>
  <c r="F289" i="6"/>
  <c r="H289" i="6" s="1"/>
  <c r="L289" i="6"/>
  <c r="N289" i="6" s="1"/>
  <c r="H90" i="6"/>
  <c r="L90" i="6"/>
  <c r="N90" i="6" s="1"/>
  <c r="F55" i="6"/>
  <c r="H55" i="6" s="1"/>
  <c r="L55" i="6"/>
  <c r="N55" i="6" s="1"/>
  <c r="L264" i="6"/>
  <c r="H264" i="6"/>
  <c r="L246" i="6"/>
  <c r="N246" i="6" s="1"/>
  <c r="H246" i="6"/>
  <c r="C63" i="3"/>
  <c r="C660" i="6"/>
  <c r="F660" i="6" s="1"/>
  <c r="H660" i="6" s="1"/>
  <c r="C522" i="6"/>
  <c r="F522" i="6" s="1"/>
  <c r="H522" i="6" s="1"/>
  <c r="C521" i="6"/>
  <c r="F521" i="6" s="1"/>
  <c r="H521" i="6" s="1"/>
  <c r="H3" i="6" l="1"/>
  <c r="I887" i="6"/>
  <c r="K887" i="6"/>
  <c r="D4" i="7" s="1"/>
  <c r="O3" i="3"/>
  <c r="C151" i="6"/>
  <c r="E4" i="7" l="1"/>
  <c r="D88" i="7"/>
  <c r="F4" i="7"/>
  <c r="G4" i="7" s="1"/>
  <c r="F151" i="6"/>
  <c r="C828" i="6"/>
  <c r="F828" i="6" s="1"/>
  <c r="H828" i="6" s="1"/>
  <c r="C703" i="6"/>
  <c r="F703" i="6" s="1"/>
  <c r="H703" i="6" s="1"/>
  <c r="C793" i="6"/>
  <c r="H151" i="6" l="1"/>
  <c r="F793" i="6"/>
  <c r="H793" i="6" s="1"/>
  <c r="C159" i="6"/>
  <c r="C783" i="6"/>
  <c r="F225" i="6"/>
  <c r="H225" i="6" s="1"/>
  <c r="C887" i="6" l="1"/>
  <c r="F159" i="6"/>
  <c r="F783" i="6"/>
  <c r="H783" i="6" s="1"/>
  <c r="L783" i="6"/>
  <c r="N783" i="6" s="1"/>
  <c r="C62" i="5"/>
  <c r="C130" i="5"/>
  <c r="F130" i="5" s="1"/>
  <c r="C126" i="5"/>
  <c r="F126" i="5" s="1"/>
  <c r="L159" i="6" l="1"/>
  <c r="N159" i="6" s="1"/>
  <c r="F887" i="6"/>
  <c r="H159" i="6"/>
  <c r="H126" i="5"/>
  <c r="H130" i="5"/>
  <c r="C85" i="5"/>
  <c r="F85" i="5" s="1"/>
  <c r="M85" i="5" s="1"/>
  <c r="O85" i="5" s="1"/>
  <c r="C72" i="5"/>
  <c r="F47" i="5"/>
  <c r="M47" i="5" s="1"/>
  <c r="O47" i="5" s="1"/>
  <c r="C116" i="5"/>
  <c r="C117" i="5"/>
  <c r="F117" i="5" s="1"/>
  <c r="M117" i="5" s="1"/>
  <c r="O117" i="5" s="1"/>
  <c r="C119" i="5"/>
  <c r="F119" i="5" s="1"/>
  <c r="M119" i="5" s="1"/>
  <c r="O119" i="5" s="1"/>
  <c r="C4" i="5"/>
  <c r="F146" i="5"/>
  <c r="C144" i="5"/>
  <c r="M144" i="5" s="1"/>
  <c r="F87" i="5"/>
  <c r="M87" i="5" s="1"/>
  <c r="O87" i="5" s="1"/>
  <c r="C92" i="5"/>
  <c r="F92" i="5" s="1"/>
  <c r="M92" i="5" s="1"/>
  <c r="O92" i="5" s="1"/>
  <c r="C105" i="5"/>
  <c r="F105" i="5" s="1"/>
  <c r="M105" i="5" s="1"/>
  <c r="O105" i="5" s="1"/>
  <c r="C109" i="5"/>
  <c r="M109" i="5" s="1"/>
  <c r="H887" i="6" l="1"/>
  <c r="D3" i="7" s="1"/>
  <c r="F116" i="5"/>
  <c r="H116" i="5" s="1"/>
  <c r="M116" i="5"/>
  <c r="O116" i="5" s="1"/>
  <c r="F72" i="5"/>
  <c r="H72" i="5" s="1"/>
  <c r="M72" i="5"/>
  <c r="O72" i="5" s="1"/>
  <c r="H87" i="5"/>
  <c r="H47" i="5"/>
  <c r="H92" i="5"/>
  <c r="H146" i="5"/>
  <c r="H119" i="5"/>
  <c r="H85" i="5"/>
  <c r="H117" i="5"/>
  <c r="H105" i="5"/>
  <c r="H109" i="5"/>
  <c r="F4" i="5"/>
  <c r="F144" i="5"/>
  <c r="O144" i="5"/>
  <c r="C66" i="5"/>
  <c r="M66" i="5" s="1"/>
  <c r="C60" i="5"/>
  <c r="C187" i="5" s="1"/>
  <c r="C38" i="4"/>
  <c r="E38" i="4" s="1"/>
  <c r="H38" i="4" s="1"/>
  <c r="C36" i="4"/>
  <c r="C10" i="1"/>
  <c r="C21" i="1"/>
  <c r="M4" i="5" l="1"/>
  <c r="F187" i="5"/>
  <c r="H4" i="5"/>
  <c r="H144" i="5"/>
  <c r="C54" i="4"/>
  <c r="H21" i="1"/>
  <c r="J21" i="1" s="1"/>
  <c r="E21" i="1"/>
  <c r="G21" i="1" s="1"/>
  <c r="H3" i="1"/>
  <c r="E3" i="1"/>
  <c r="H18" i="1"/>
  <c r="J18" i="1" s="1"/>
  <c r="E18" i="1"/>
  <c r="G18" i="1" s="1"/>
  <c r="E10" i="1"/>
  <c r="G10" i="1" s="1"/>
  <c r="H10" i="1"/>
  <c r="J10" i="1" s="1"/>
  <c r="M18" i="4"/>
  <c r="M28" i="4"/>
  <c r="O28" i="4" s="1"/>
  <c r="D99" i="7"/>
  <c r="E15" i="7"/>
  <c r="E99" i="7" s="1"/>
  <c r="E14" i="7"/>
  <c r="E13" i="7"/>
  <c r="E11" i="7"/>
  <c r="E80" i="7"/>
  <c r="F80" i="7" s="1"/>
  <c r="G80" i="7" s="1"/>
  <c r="E105" i="7"/>
  <c r="F105" i="7" s="1"/>
  <c r="G105" i="7" s="1"/>
  <c r="E106" i="7"/>
  <c r="F106" i="7" s="1"/>
  <c r="G106" i="7" s="1"/>
  <c r="E107" i="7"/>
  <c r="F107" i="7" s="1"/>
  <c r="G107" i="7" s="1"/>
  <c r="E108" i="7"/>
  <c r="E110" i="7" s="1"/>
  <c r="E67" i="7"/>
  <c r="F67" i="7" s="1"/>
  <c r="G67" i="7" s="1"/>
  <c r="E54" i="7"/>
  <c r="F54" i="7" s="1"/>
  <c r="G54" i="7" s="1"/>
  <c r="E42" i="7"/>
  <c r="F42" i="7" s="1"/>
  <c r="G42" i="7" s="1"/>
  <c r="E25" i="7"/>
  <c r="F25" i="7" s="1"/>
  <c r="G25" i="7" s="1"/>
  <c r="H187" i="5" l="1"/>
  <c r="D20" i="7" s="1"/>
  <c r="O4" i="5"/>
  <c r="M187" i="5"/>
  <c r="M54" i="4"/>
  <c r="E54" i="4"/>
  <c r="G3" i="1"/>
  <c r="J3" i="1"/>
  <c r="H18" i="4"/>
  <c r="O18" i="4"/>
  <c r="O54" i="4" s="1"/>
  <c r="F14" i="7"/>
  <c r="G14" i="7" s="1"/>
  <c r="F13" i="7"/>
  <c r="G13" i="7" s="1"/>
  <c r="F15" i="7"/>
  <c r="G15" i="7" s="1"/>
  <c r="F99" i="7"/>
  <c r="G99" i="7" s="1"/>
  <c r="F11" i="7"/>
  <c r="G11" i="7" s="1"/>
  <c r="E30" i="7"/>
  <c r="G108" i="7" l="1"/>
  <c r="F110" i="7"/>
  <c r="G110" i="7" s="1"/>
  <c r="E98" i="7"/>
  <c r="F98" i="7" s="1"/>
  <c r="G98" i="7" s="1"/>
  <c r="D21" i="7"/>
  <c r="E21" i="7" s="1"/>
  <c r="E88" i="7" s="1"/>
  <c r="F30" i="7"/>
  <c r="G30" i="7" s="1"/>
  <c r="F21" i="7" l="1"/>
  <c r="G21" i="7" s="1"/>
  <c r="H34" i="4"/>
  <c r="H35" i="4"/>
  <c r="L36" i="2" l="1"/>
  <c r="L33" i="2"/>
  <c r="L27" i="2" l="1"/>
  <c r="L30" i="2"/>
  <c r="L28" i="2"/>
  <c r="L29" i="2"/>
  <c r="O61" i="3"/>
  <c r="O55" i="3"/>
  <c r="O45" i="3"/>
  <c r="O21" i="3"/>
  <c r="L52" i="2" l="1"/>
  <c r="U26" i="5"/>
  <c r="O34" i="5"/>
  <c r="O14" i="5"/>
  <c r="E29" i="7"/>
  <c r="E97" i="7" s="1"/>
  <c r="E28" i="7"/>
  <c r="E95" i="7" s="1"/>
  <c r="F95" i="7" l="1"/>
  <c r="G95" i="7" s="1"/>
  <c r="O57" i="5"/>
  <c r="F97" i="7"/>
  <c r="G97" i="7" s="1"/>
  <c r="F28" i="7"/>
  <c r="G28" i="7" s="1"/>
  <c r="F29" i="7"/>
  <c r="G29" i="7" s="1"/>
  <c r="V26" i="5"/>
  <c r="V187" i="5" l="1"/>
  <c r="D27" i="7" s="1"/>
  <c r="D94" i="7" s="1"/>
  <c r="E22" i="7"/>
  <c r="E73" i="7"/>
  <c r="F88" i="7" s="1"/>
  <c r="G88" i="7" s="1"/>
  <c r="E27" i="7" l="1"/>
  <c r="F73" i="7"/>
  <c r="G73" i="7" s="1"/>
  <c r="F22" i="7"/>
  <c r="G22" i="7" s="1"/>
  <c r="D77" i="7"/>
  <c r="E77" i="7" s="1"/>
  <c r="F77" i="7" s="1"/>
  <c r="G77" i="7" s="1"/>
  <c r="F27" i="7" l="1"/>
  <c r="G27" i="7" s="1"/>
  <c r="E94" i="7"/>
  <c r="F94" i="7" s="1"/>
  <c r="G94" i="7" s="1"/>
  <c r="E82" i="7"/>
  <c r="F82" i="7" s="1"/>
  <c r="G82" i="7" s="1"/>
  <c r="D8" i="7" l="1"/>
  <c r="D92" i="7" s="1"/>
  <c r="U887" i="6"/>
  <c r="D9" i="7" s="1"/>
  <c r="D93" i="7" s="1"/>
  <c r="L43" i="6"/>
  <c r="N43" i="6" s="1"/>
  <c r="L44" i="6"/>
  <c r="N44" i="6" s="1"/>
  <c r="L42" i="6"/>
  <c r="N42" i="6" s="1"/>
  <c r="L41" i="6"/>
  <c r="N41" i="6" s="1"/>
  <c r="E8" i="7" l="1"/>
  <c r="E5" i="7"/>
  <c r="E89" i="7" s="1"/>
  <c r="E9" i="7" l="1"/>
  <c r="E93" i="7" s="1"/>
  <c r="F5" i="7"/>
  <c r="G5" i="7" s="1"/>
  <c r="F89" i="7"/>
  <c r="G89" i="7" s="1"/>
  <c r="F8" i="7"/>
  <c r="G8" i="7" s="1"/>
  <c r="E92" i="7"/>
  <c r="F92" i="7" s="1"/>
  <c r="G92" i="7" s="1"/>
  <c r="F9" i="7" l="1"/>
  <c r="G9" i="7" s="1"/>
  <c r="D6" i="7"/>
  <c r="D90" i="7" s="1"/>
  <c r="F93" i="7" l="1"/>
  <c r="G93" i="7" s="1"/>
  <c r="E6" i="7"/>
  <c r="L735" i="6"/>
  <c r="N735" i="6" s="1"/>
  <c r="L723" i="6"/>
  <c r="N723" i="6" s="1"/>
  <c r="L668" i="6"/>
  <c r="N668" i="6" s="1"/>
  <c r="L667" i="6"/>
  <c r="N667" i="6" s="1"/>
  <c r="L666" i="6"/>
  <c r="N666" i="6" s="1"/>
  <c r="L665" i="6"/>
  <c r="N665" i="6" s="1"/>
  <c r="L661" i="6"/>
  <c r="N661" i="6" s="1"/>
  <c r="L613" i="6"/>
  <c r="N613" i="6" s="1"/>
  <c r="F6" i="7" l="1"/>
  <c r="G6" i="7" s="1"/>
  <c r="L643" i="6"/>
  <c r="N643" i="6" s="1"/>
  <c r="L642" i="6"/>
  <c r="N642" i="6" s="1"/>
  <c r="N629" i="6"/>
  <c r="N625" i="6"/>
  <c r="L621" i="6"/>
  <c r="N621" i="6" s="1"/>
  <c r="L616" i="6"/>
  <c r="N616" i="6" s="1"/>
  <c r="N612" i="6"/>
  <c r="N611" i="6"/>
  <c r="L610" i="6"/>
  <c r="N610" i="6" s="1"/>
  <c r="L607" i="6"/>
  <c r="N607" i="6" s="1"/>
  <c r="L606" i="6"/>
  <c r="N606" i="6" s="1"/>
  <c r="L605" i="6"/>
  <c r="N605" i="6" s="1"/>
  <c r="N604" i="6"/>
  <c r="N601" i="6"/>
  <c r="L600" i="6"/>
  <c r="N600" i="6" s="1"/>
  <c r="L599" i="6"/>
  <c r="N599" i="6" s="1"/>
  <c r="L597" i="6"/>
  <c r="N597" i="6" s="1"/>
  <c r="L572" i="6"/>
  <c r="N572" i="6" s="1"/>
  <c r="L570" i="6"/>
  <c r="N570" i="6" s="1"/>
  <c r="L569" i="6"/>
  <c r="N569" i="6" s="1"/>
  <c r="L550" i="6"/>
  <c r="N550" i="6" s="1"/>
  <c r="L533" i="6"/>
  <c r="N533" i="6" s="1"/>
  <c r="L411" i="6"/>
  <c r="N411" i="6" s="1"/>
  <c r="L464" i="6"/>
  <c r="N464" i="6" s="1"/>
  <c r="L521" i="6"/>
  <c r="N521" i="6" s="1"/>
  <c r="L522" i="6"/>
  <c r="N522" i="6" s="1"/>
  <c r="L524" i="6"/>
  <c r="N524" i="6" s="1"/>
  <c r="L523" i="6"/>
  <c r="N523" i="6" s="1"/>
  <c r="L330" i="6"/>
  <c r="N330" i="6" s="1"/>
  <c r="L405" i="6"/>
  <c r="N405" i="6" s="1"/>
  <c r="L404" i="6"/>
  <c r="N404" i="6" s="1"/>
  <c r="L403" i="6"/>
  <c r="N403" i="6" s="1"/>
  <c r="L399" i="6" l="1"/>
  <c r="N399" i="6" s="1"/>
  <c r="L398" i="6"/>
  <c r="N398" i="6" s="1"/>
  <c r="L397" i="6"/>
  <c r="N397" i="6" s="1"/>
  <c r="L395" i="6"/>
  <c r="N395" i="6" s="1"/>
  <c r="L313" i="6"/>
  <c r="N313" i="6" s="1"/>
  <c r="L314" i="6"/>
  <c r="N314" i="6" s="1"/>
  <c r="N387" i="6"/>
  <c r="L385" i="6"/>
  <c r="N385" i="6" s="1"/>
  <c r="L383" i="6"/>
  <c r="N383" i="6" s="1"/>
  <c r="L376" i="6"/>
  <c r="N376" i="6" s="1"/>
  <c r="L373" i="6"/>
  <c r="N373" i="6" s="1"/>
  <c r="L365" i="6"/>
  <c r="N365" i="6" s="1"/>
  <c r="L352" i="6"/>
  <c r="N352" i="6" s="1"/>
  <c r="L323" i="6"/>
  <c r="N323" i="6" s="1"/>
  <c r="L321" i="6"/>
  <c r="N321" i="6" s="1"/>
  <c r="L296" i="6"/>
  <c r="N296" i="6" s="1"/>
  <c r="L293" i="6"/>
  <c r="N293" i="6" s="1"/>
  <c r="L292" i="6"/>
  <c r="N292" i="6" s="1"/>
  <c r="L287" i="6"/>
  <c r="N287" i="6" s="1"/>
  <c r="L281" i="6"/>
  <c r="N281" i="6" s="1"/>
  <c r="L280" i="6"/>
  <c r="N280" i="6" s="1"/>
  <c r="N271" i="6"/>
  <c r="L270" i="6"/>
  <c r="N270" i="6" s="1"/>
  <c r="N264" i="6"/>
  <c r="L241" i="6"/>
  <c r="N241" i="6" s="1"/>
  <c r="L231" i="6"/>
  <c r="N231" i="6" s="1"/>
  <c r="L228" i="6"/>
  <c r="N228" i="6" s="1"/>
  <c r="L220" i="6"/>
  <c r="N220" i="6" s="1"/>
  <c r="L216" i="6"/>
  <c r="N216" i="6" s="1"/>
  <c r="L153" i="6"/>
  <c r="L151" i="6"/>
  <c r="N151" i="6" s="1"/>
  <c r="L162" i="6"/>
  <c r="N162" i="6" s="1"/>
  <c r="L166" i="6"/>
  <c r="N166" i="6" s="1"/>
  <c r="L168" i="6"/>
  <c r="N168" i="6" s="1"/>
  <c r="N174" i="6"/>
  <c r="L193" i="6"/>
  <c r="N193" i="6" s="1"/>
  <c r="L196" i="6"/>
  <c r="N196" i="6" s="1"/>
  <c r="N198" i="6"/>
  <c r="N153" i="6" l="1"/>
  <c r="R887" i="6"/>
  <c r="L232" i="6"/>
  <c r="N232" i="6" s="1"/>
  <c r="L156" i="6"/>
  <c r="N156" i="6" s="1"/>
  <c r="L136" i="6"/>
  <c r="N136" i="6" s="1"/>
  <c r="L135" i="6"/>
  <c r="N135" i="6" s="1"/>
  <c r="L131" i="6"/>
  <c r="N131" i="6" s="1"/>
  <c r="L130" i="6"/>
  <c r="N130" i="6" s="1"/>
  <c r="L124" i="6"/>
  <c r="N124" i="6" s="1"/>
  <c r="L123" i="6"/>
  <c r="N123" i="6" s="1"/>
  <c r="L118" i="6"/>
  <c r="N118" i="6" s="1"/>
  <c r="L117" i="6"/>
  <c r="N117" i="6" s="1"/>
  <c r="L114" i="6"/>
  <c r="N114" i="6" s="1"/>
  <c r="L111" i="6"/>
  <c r="N111" i="6" s="1"/>
  <c r="L102" i="6" l="1"/>
  <c r="N102" i="6" s="1"/>
  <c r="L97" i="6"/>
  <c r="N97" i="6" s="1"/>
  <c r="L96" i="6"/>
  <c r="N96" i="6" s="1"/>
  <c r="L51" i="6"/>
  <c r="N51" i="6" s="1"/>
  <c r="L45" i="6"/>
  <c r="N45" i="6" s="1"/>
  <c r="L40" i="6"/>
  <c r="N40" i="6" s="1"/>
  <c r="L21" i="6"/>
  <c r="N21" i="6" s="1"/>
  <c r="L20" i="6"/>
  <c r="L887" i="6" l="1"/>
  <c r="N20" i="6"/>
  <c r="O102" i="5"/>
  <c r="O101" i="5"/>
  <c r="O99" i="5"/>
  <c r="O96" i="5"/>
  <c r="O109" i="5" l="1"/>
  <c r="O66" i="5"/>
  <c r="O58" i="5"/>
  <c r="E3" i="7" l="1"/>
  <c r="O84" i="5"/>
  <c r="D7" i="7"/>
  <c r="H64" i="3"/>
  <c r="H60" i="3"/>
  <c r="H56" i="3"/>
  <c r="H49" i="3"/>
  <c r="H43" i="3"/>
  <c r="H21" i="3"/>
  <c r="F3" i="7" l="1"/>
  <c r="G3" i="7" s="1"/>
  <c r="E7" i="7"/>
  <c r="E16" i="7" s="1"/>
  <c r="O3" i="5"/>
  <c r="O38" i="5"/>
  <c r="H52" i="3"/>
  <c r="H67" i="3"/>
  <c r="M60" i="3"/>
  <c r="O187" i="5" l="1"/>
  <c r="F16" i="7"/>
  <c r="G16" i="7" s="1"/>
  <c r="F100" i="7"/>
  <c r="G100" i="7" s="1"/>
  <c r="D24" i="7"/>
  <c r="O60" i="3"/>
  <c r="F7" i="7"/>
  <c r="G7" i="7" s="1"/>
  <c r="H27" i="4"/>
  <c r="H54" i="4" s="1"/>
  <c r="D39" i="7" l="1"/>
  <c r="E39" i="7" s="1"/>
  <c r="F39" i="7" s="1"/>
  <c r="G39" i="7" s="1"/>
  <c r="D35" i="7"/>
  <c r="E20" i="7"/>
  <c r="D60" i="7"/>
  <c r="D48" i="7"/>
  <c r="D87" i="7" s="1"/>
  <c r="E24" i="7"/>
  <c r="F64" i="7"/>
  <c r="G64" i="7" s="1"/>
  <c r="F20" i="7" l="1"/>
  <c r="G20" i="7" s="1"/>
  <c r="E48" i="7"/>
  <c r="E35" i="7"/>
  <c r="F35" i="7" s="1"/>
  <c r="G35" i="7" s="1"/>
  <c r="F60" i="7"/>
  <c r="G60" i="7" s="1"/>
  <c r="F24" i="7"/>
  <c r="G24" i="7" s="1"/>
  <c r="F48" i="7" l="1"/>
  <c r="G48" i="7" s="1"/>
  <c r="E87" i="7"/>
  <c r="E44" i="7"/>
  <c r="F87" i="7"/>
  <c r="G87" i="7" s="1"/>
  <c r="E69" i="7"/>
  <c r="F69" i="7" s="1"/>
  <c r="G69" i="7" s="1"/>
  <c r="F44" i="7" l="1"/>
  <c r="G44" i="7" s="1"/>
  <c r="E23" i="7"/>
  <c r="F31" i="7" s="1"/>
  <c r="G31" i="7" s="1"/>
  <c r="E90" i="7" l="1"/>
  <c r="F23" i="7"/>
  <c r="G23" i="7" s="1"/>
  <c r="F90" i="7" l="1"/>
  <c r="G90" i="7" s="1"/>
  <c r="D51" i="7"/>
  <c r="D91" i="7" l="1"/>
  <c r="E51" i="7"/>
  <c r="E91" i="7" s="1"/>
  <c r="E101" i="7" s="1"/>
  <c r="F101" i="7" s="1"/>
  <c r="G101" i="7" s="1"/>
  <c r="E56" i="7"/>
  <c r="E113" i="7" l="1"/>
  <c r="F51" i="7"/>
  <c r="G51" i="7" s="1"/>
  <c r="F56" i="7"/>
  <c r="G56" i="7" s="1"/>
  <c r="F96" i="7"/>
  <c r="G96" i="7" s="1"/>
  <c r="F91" i="7"/>
  <c r="G91" i="7" s="1"/>
  <c r="E114" i="7" l="1"/>
  <c r="F113" i="7"/>
  <c r="F114" i="7" l="1"/>
  <c r="G113" i="7"/>
  <c r="G1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Jindra Šťastná</author>
  </authors>
  <commentList>
    <comment ref="W2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  <comment ref="Z2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Jindra Šťastná</author>
  </authors>
  <commentList>
    <comment ref="V2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  <comment ref="Y2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38"/>
          </rPr>
          <t>Jindra Šťastná:</t>
        </r>
        <r>
          <rPr>
            <sz val="9"/>
            <color indexed="81"/>
            <rFont val="Tahoma"/>
            <family val="2"/>
            <charset val="238"/>
          </rPr>
          <t xml:space="preserve">
1 strom = 1 m2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<sst xmlns="http://schemas.openxmlformats.org/spreadsheetml/2006/main" count="3173" uniqueCount="667">
  <si>
    <t xml:space="preserve">p.p.č. </t>
  </si>
  <si>
    <t xml:space="preserve">JEDNOLITVÉ VÝMĚRY </t>
  </si>
  <si>
    <t>CELKEM VÝMĚRY</t>
  </si>
  <si>
    <t>sekání TTP - rovina</t>
  </si>
  <si>
    <t>sběr listí</t>
  </si>
  <si>
    <t>umístění</t>
  </si>
  <si>
    <r>
      <t>výměra 
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</si>
  <si>
    <t>četnost</t>
  </si>
  <si>
    <r>
      <t>celková výměra za rok (m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  <r>
      <rPr>
        <b/>
        <sz val="10"/>
        <color theme="1"/>
        <rFont val="Calibri"/>
        <family val="2"/>
        <charset val="238"/>
        <scheme val="minor"/>
      </rPr>
      <t>)</t>
    </r>
  </si>
  <si>
    <r>
      <t>výměra
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</si>
  <si>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0"/>
        <color theme="1"/>
        <rFont val="Calibri"/>
        <family val="2"/>
        <charset val="238"/>
        <scheme val="minor"/>
      </rPr>
      <t>2</t>
    </r>
    <r>
      <rPr>
        <b/>
        <sz val="10"/>
        <color theme="1"/>
        <rFont val="Calibri"/>
        <family val="2"/>
        <charset val="238"/>
        <scheme val="minor"/>
      </rPr>
      <t>)</t>
    </r>
  </si>
  <si>
    <t>665/1</t>
  </si>
  <si>
    <t>park</t>
  </si>
  <si>
    <t>666/23</t>
  </si>
  <si>
    <t>666/22</t>
  </si>
  <si>
    <t>666/21</t>
  </si>
  <si>
    <t>666/1</t>
  </si>
  <si>
    <t>666/20</t>
  </si>
  <si>
    <t>671/1</t>
  </si>
  <si>
    <t>rozvoj plocha</t>
  </si>
  <si>
    <t>duby</t>
  </si>
  <si>
    <t>127/6</t>
  </si>
  <si>
    <t>komunikace/předzahrady</t>
  </si>
  <si>
    <t>podél cyklostezky</t>
  </si>
  <si>
    <t>679/1</t>
  </si>
  <si>
    <t>693/1</t>
  </si>
  <si>
    <t>681/1</t>
  </si>
  <si>
    <t>Kačárna</t>
  </si>
  <si>
    <t>podél komunikace</t>
  </si>
  <si>
    <t>celkem</t>
  </si>
  <si>
    <t xml:space="preserve">JEDNOTLIVÉ VÝMĚRY </t>
  </si>
  <si>
    <t>sekání TTP - svah</t>
  </si>
  <si>
    <t>694/7</t>
  </si>
  <si>
    <t>komunikace</t>
  </si>
  <si>
    <t>694/2</t>
  </si>
  <si>
    <t>komunikace střed</t>
  </si>
  <si>
    <t>739/5</t>
  </si>
  <si>
    <t>695/1</t>
  </si>
  <si>
    <t>694/5</t>
  </si>
  <si>
    <t>svah u hřitova</t>
  </si>
  <si>
    <t>694/3</t>
  </si>
  <si>
    <t>svah - studny</t>
  </si>
  <si>
    <t>101/1</t>
  </si>
  <si>
    <t>u zastávky</t>
  </si>
  <si>
    <t>u separátů</t>
  </si>
  <si>
    <t>694/6</t>
  </si>
  <si>
    <t>část u komunikace</t>
  </si>
  <si>
    <t>u křížku</t>
  </si>
  <si>
    <t>73/1</t>
  </si>
  <si>
    <t>pod kalem</t>
  </si>
  <si>
    <t>694/1</t>
  </si>
  <si>
    <t>u kalu</t>
  </si>
  <si>
    <t>696/1</t>
  </si>
  <si>
    <t>pod schody pod kostelem</t>
  </si>
  <si>
    <t>schody pod kostelem</t>
  </si>
  <si>
    <t>772/1</t>
  </si>
  <si>
    <t>pod kostelem</t>
  </si>
  <si>
    <t>80/2</t>
  </si>
  <si>
    <t>697/1</t>
  </si>
  <si>
    <t xml:space="preserve">komunikace </t>
  </si>
  <si>
    <t>105/2</t>
  </si>
  <si>
    <t>U  křížku</t>
  </si>
  <si>
    <r>
      <t>výměra 
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</si>
  <si>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jednotlivé výměry 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</si>
  <si>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celková výměra za rok (m</t>
    </r>
    <r>
      <rPr>
        <b/>
        <vertAlign val="superscript"/>
        <sz val="10"/>
        <rFont val="Calibri"/>
        <family val="2"/>
        <charset val="238"/>
        <scheme val="minor"/>
      </rPr>
      <t>2</t>
    </r>
    <r>
      <rPr>
        <b/>
        <sz val="10"/>
        <rFont val="Calibri"/>
        <family val="2"/>
        <charset val="238"/>
        <scheme val="minor"/>
      </rPr>
      <t>)</t>
    </r>
  </si>
  <si>
    <t>jednotlivé výměry m2</t>
  </si>
  <si>
    <r>
      <t>výměra
m</t>
    </r>
    <r>
      <rPr>
        <b/>
        <vertAlign val="superscript"/>
        <sz val="10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</si>
  <si>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0"/>
        <rFont val="Calibri"/>
        <family val="2"/>
        <charset val="238"/>
        <scheme val="minor"/>
      </rPr>
      <t>2</t>
    </r>
    <r>
      <rPr>
        <b/>
        <sz val="10"/>
        <rFont val="Calibri"/>
        <family val="2"/>
        <charset val="238"/>
        <scheme val="minor"/>
      </rPr>
      <t>)</t>
    </r>
  </si>
  <si>
    <t>395/1</t>
  </si>
  <si>
    <t>komunikace/předzahrádky</t>
  </si>
  <si>
    <t>TTP</t>
  </si>
  <si>
    <t>396/1</t>
  </si>
  <si>
    <t>9/1</t>
  </si>
  <si>
    <t>32/1</t>
  </si>
  <si>
    <t>157/1</t>
  </si>
  <si>
    <t>29/1</t>
  </si>
  <si>
    <t>kolem kalu</t>
  </si>
  <si>
    <t>138/1</t>
  </si>
  <si>
    <t>138/6</t>
  </si>
  <si>
    <t>hřiště</t>
  </si>
  <si>
    <t>suchý polder</t>
  </si>
  <si>
    <t>19/1</t>
  </si>
  <si>
    <t>639</t>
  </si>
  <si>
    <t>30</t>
  </si>
  <si>
    <t>kal</t>
  </si>
  <si>
    <t>457</t>
  </si>
  <si>
    <t>122/8</t>
  </si>
  <si>
    <t>122/1</t>
  </si>
  <si>
    <t>133/6</t>
  </si>
  <si>
    <t>556</t>
  </si>
  <si>
    <t>622</t>
  </si>
  <si>
    <t>619</t>
  </si>
  <si>
    <t>621 + 627</t>
  </si>
  <si>
    <t>181</t>
  </si>
  <si>
    <t>633</t>
  </si>
  <si>
    <t>192/4</t>
  </si>
  <si>
    <t>48/1</t>
  </si>
  <si>
    <t>49/5</t>
  </si>
  <si>
    <t>616</t>
  </si>
  <si>
    <t>sekání TTP -svah</t>
  </si>
  <si>
    <t>1642/5</t>
  </si>
  <si>
    <t>komunikace/předzahrádka</t>
  </si>
  <si>
    <t>1642/1</t>
  </si>
  <si>
    <t>náves</t>
  </si>
  <si>
    <t>1641/1</t>
  </si>
  <si>
    <t>dolní náves</t>
  </si>
  <si>
    <t>stráňka</t>
  </si>
  <si>
    <t>spáleniště čp 22</t>
  </si>
  <si>
    <t>118/1</t>
  </si>
  <si>
    <t>1611/1</t>
  </si>
  <si>
    <t>výjezd ze žďáru směr Luka</t>
  </si>
  <si>
    <t>1625/1</t>
  </si>
  <si>
    <t>1662/1</t>
  </si>
  <si>
    <t>1642/6</t>
  </si>
  <si>
    <t>1644/1</t>
  </si>
  <si>
    <t>ulice</t>
  </si>
  <si>
    <t>poznámky</t>
  </si>
  <si>
    <t>sekání TTP -  svah</t>
  </si>
  <si>
    <t>řez keřových porostů</t>
  </si>
  <si>
    <t>borkování živých plotů a stromů</t>
  </si>
  <si>
    <t>pletí keřových porostů a letničkových 
záhonů</t>
  </si>
  <si>
    <t>jednotlivé výměry</t>
  </si>
  <si>
    <t xml:space="preserve">výměry celkem </t>
  </si>
  <si>
    <r>
      <t>výměra 
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</si>
  <si>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 (m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)</t>
    </r>
  </si>
  <si>
    <r>
      <t>výměra
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</si>
  <si>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b/>
        <sz val="11"/>
        <color theme="1"/>
        <rFont val="Calibri"/>
        <family val="2"/>
        <charset val="238"/>
        <scheme val="minor"/>
      </rPr>
      <t>)</t>
    </r>
  </si>
  <si>
    <t>výměra 
m</t>
  </si>
  <si>
    <t>3268/2</t>
  </si>
  <si>
    <t>J.Roháče z Dubé</t>
  </si>
  <si>
    <t>pod kaštany příjezd</t>
  </si>
  <si>
    <t>J. Berky z Dubé</t>
  </si>
  <si>
    <t>střed</t>
  </si>
  <si>
    <t>2268/3</t>
  </si>
  <si>
    <t>cedule vjezd</t>
  </si>
  <si>
    <t>Jezerní</t>
  </si>
  <si>
    <t>trjúhelník před školkou</t>
  </si>
  <si>
    <t>Jarmilina stezka</t>
  </si>
  <si>
    <t xml:space="preserve"> u schodů </t>
  </si>
  <si>
    <t>u schodů</t>
  </si>
  <si>
    <t>2514/1</t>
  </si>
  <si>
    <t>Pobřežní</t>
  </si>
  <si>
    <t>kolem soch na pobřeží</t>
  </si>
  <si>
    <t>2157/1</t>
  </si>
  <si>
    <t>U Rybníčku</t>
  </si>
  <si>
    <t>U rybníčku</t>
  </si>
  <si>
    <t>les proti Minimarketu</t>
  </si>
  <si>
    <t>2137/1</t>
  </si>
  <si>
    <t>Nádražní</t>
  </si>
  <si>
    <t>Δ pod břízama</t>
  </si>
  <si>
    <t>Krátká</t>
  </si>
  <si>
    <t>2550/1</t>
  </si>
  <si>
    <t>Krále Václava IV.</t>
  </si>
  <si>
    <t>2279/1</t>
  </si>
  <si>
    <t>komunikace/sportcentrum separáty</t>
  </si>
  <si>
    <t>1673/1</t>
  </si>
  <si>
    <t>Selská rokle</t>
  </si>
  <si>
    <t>autobusová zastávka</t>
  </si>
  <si>
    <t>1677/1</t>
  </si>
  <si>
    <t>3269/42</t>
  </si>
  <si>
    <t>1672/3</t>
  </si>
  <si>
    <t>Otakara Nejedlého</t>
  </si>
  <si>
    <t>les proti Truhlářové</t>
  </si>
  <si>
    <t>hasičárna</t>
  </si>
  <si>
    <t>Zátiší</t>
  </si>
  <si>
    <t>komunikace/předzadrádky</t>
  </si>
  <si>
    <t>2105/1</t>
  </si>
  <si>
    <t>Park</t>
  </si>
  <si>
    <t>2104/4</t>
  </si>
  <si>
    <t>2104/1</t>
  </si>
  <si>
    <t>2104/5</t>
  </si>
  <si>
    <t>2104/2</t>
  </si>
  <si>
    <t>2102/1</t>
  </si>
  <si>
    <t xml:space="preserve">komunikace/předzahrady </t>
  </si>
  <si>
    <t>2433/1</t>
  </si>
  <si>
    <t>školka</t>
  </si>
  <si>
    <t>hlavní silnice</t>
  </si>
  <si>
    <t xml:space="preserve">u zastávky u hlavní silnice </t>
  </si>
  <si>
    <t>Přemyslovská</t>
  </si>
  <si>
    <t>2018/1</t>
  </si>
  <si>
    <t>Potoční</t>
  </si>
  <si>
    <t>2019/9</t>
  </si>
  <si>
    <t>2023/8</t>
  </si>
  <si>
    <t>2160/3</t>
  </si>
  <si>
    <t>U Nového rybníka</t>
  </si>
  <si>
    <t>2023/6</t>
  </si>
  <si>
    <t>2516/1</t>
  </si>
  <si>
    <t>záhony u Rezidence</t>
  </si>
  <si>
    <t>2526/4</t>
  </si>
  <si>
    <t>Dalibora z Myšlína</t>
  </si>
  <si>
    <t>před čp 7 - ostrůvky</t>
  </si>
  <si>
    <t>2260/4</t>
  </si>
  <si>
    <t>hlavní křižovatka</t>
  </si>
  <si>
    <t>I/38 Staré Splavy</t>
  </si>
  <si>
    <t>2259/2</t>
  </si>
  <si>
    <t>u zastávky u hlavní</t>
  </si>
  <si>
    <t>2297/1</t>
  </si>
  <si>
    <t>Lázeňský vrch</t>
  </si>
  <si>
    <t>2350/12</t>
  </si>
  <si>
    <t>les</t>
  </si>
  <si>
    <t>2349/1</t>
  </si>
  <si>
    <t>2526/5</t>
  </si>
  <si>
    <t>Jezerní x Přístavní</t>
  </si>
  <si>
    <t>trojúhelník</t>
  </si>
  <si>
    <t>2157/21</t>
  </si>
  <si>
    <t>3622/1</t>
  </si>
  <si>
    <t>2160/21</t>
  </si>
  <si>
    <t>2161/9</t>
  </si>
  <si>
    <t>2161/36</t>
  </si>
  <si>
    <t>u fotbalu</t>
  </si>
  <si>
    <t>2160/2</t>
  </si>
  <si>
    <t>2212/5</t>
  </si>
  <si>
    <t>2212/2</t>
  </si>
  <si>
    <t>3305/3</t>
  </si>
  <si>
    <t>2103/2</t>
  </si>
  <si>
    <t>lev</t>
  </si>
  <si>
    <t>2236/1</t>
  </si>
  <si>
    <t>letničková výsadby</t>
  </si>
  <si>
    <t>Perspektivní probírka</t>
  </si>
  <si>
    <r>
      <t>výměra 
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</si>
  <si>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 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</si>
  <si>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t>výměra 
m2</t>
  </si>
  <si>
    <r>
      <t>výměra
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</si>
  <si>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r>
      <t>celková výměra za rok
(m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</si>
  <si>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t>výměra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</si>
  <si>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t>výměra m2</t>
  </si>
  <si>
    <t>celková výměra za rok (m2)</t>
  </si>
  <si>
    <t>Lesní</t>
  </si>
  <si>
    <t>1218/15</t>
  </si>
  <si>
    <t>Husova</t>
  </si>
  <si>
    <t>1215/3</t>
  </si>
  <si>
    <t>Kuřivodská</t>
  </si>
  <si>
    <t>Mimoňská</t>
  </si>
  <si>
    <t>Δ u vozovky</t>
  </si>
  <si>
    <t>3274/1</t>
  </si>
  <si>
    <t>1380/1</t>
  </si>
  <si>
    <t>Boženy Němcové</t>
  </si>
  <si>
    <t>1388/1</t>
  </si>
  <si>
    <t>1411/1</t>
  </si>
  <si>
    <t>Havlíčkova</t>
  </si>
  <si>
    <t>vojenské bytovky</t>
  </si>
  <si>
    <t>1411/8</t>
  </si>
  <si>
    <t>1411/7</t>
  </si>
  <si>
    <t>1411/3</t>
  </si>
  <si>
    <t>1411/4</t>
  </si>
  <si>
    <t>Nerudova</t>
  </si>
  <si>
    <t>1220/1</t>
  </si>
  <si>
    <t>1220/2</t>
  </si>
  <si>
    <t>Libušina</t>
  </si>
  <si>
    <t>Přemyslova</t>
  </si>
  <si>
    <t>2677/2</t>
  </si>
  <si>
    <t>Bílý kámen</t>
  </si>
  <si>
    <t>1217/1</t>
  </si>
  <si>
    <t>2626/20</t>
  </si>
  <si>
    <t>2626/19</t>
  </si>
  <si>
    <t>2630/3</t>
  </si>
  <si>
    <t>Ke Klůčku</t>
  </si>
  <si>
    <t>2642/11</t>
  </si>
  <si>
    <t>2642/6</t>
  </si>
  <si>
    <t>1096/1</t>
  </si>
  <si>
    <t>Δ u Jakšů</t>
  </si>
  <si>
    <t>Jiřího z Poděbrad</t>
  </si>
  <si>
    <t>1066/1</t>
  </si>
  <si>
    <t>bytovky</t>
  </si>
  <si>
    <t>992/1</t>
  </si>
  <si>
    <t>Okružní</t>
  </si>
  <si>
    <t>978/1</t>
  </si>
  <si>
    <t>Lidická</t>
  </si>
  <si>
    <t>978/41</t>
  </si>
  <si>
    <t>978/42</t>
  </si>
  <si>
    <t>978/39</t>
  </si>
  <si>
    <t>973/3</t>
  </si>
  <si>
    <t>973/19</t>
  </si>
  <si>
    <t>973/6</t>
  </si>
  <si>
    <t>973/1</t>
  </si>
  <si>
    <t>zdravotní středisko</t>
  </si>
  <si>
    <t>971/1</t>
  </si>
  <si>
    <t>1422/52</t>
  </si>
  <si>
    <t>řadovky</t>
  </si>
  <si>
    <t>1411/9</t>
  </si>
  <si>
    <t>1338/1</t>
  </si>
  <si>
    <t>Lipové náměstí</t>
  </si>
  <si>
    <t>u Sparty</t>
  </si>
  <si>
    <t>u Sparty - záhony</t>
  </si>
  <si>
    <t>proti Strnadovi</t>
  </si>
  <si>
    <t>977/1</t>
  </si>
  <si>
    <t>Horní</t>
  </si>
  <si>
    <t>818/3</t>
  </si>
  <si>
    <t>Park Penny</t>
  </si>
  <si>
    <t>Park Penny - křídlatka!</t>
  </si>
  <si>
    <t>302/2</t>
  </si>
  <si>
    <t>Vrchlického</t>
  </si>
  <si>
    <t>sídliště</t>
  </si>
  <si>
    <t>296/20</t>
  </si>
  <si>
    <t>Hálkova</t>
  </si>
  <si>
    <t>296/19</t>
  </si>
  <si>
    <t>296/7</t>
  </si>
  <si>
    <t>5/4</t>
  </si>
  <si>
    <t>Pražská</t>
  </si>
  <si>
    <t>autobusové nádraží</t>
  </si>
  <si>
    <t>7/3</t>
  </si>
  <si>
    <t>Valdštejnská</t>
  </si>
  <si>
    <t>3276/27</t>
  </si>
  <si>
    <t>3276/4</t>
  </si>
  <si>
    <t>nad sklípkama</t>
  </si>
  <si>
    <t>11/3</t>
  </si>
  <si>
    <t>357/79</t>
  </si>
  <si>
    <t>472/1</t>
  </si>
  <si>
    <t>Máchova</t>
  </si>
  <si>
    <t>Kino</t>
  </si>
  <si>
    <t>504/1</t>
  </si>
  <si>
    <t>Škola</t>
  </si>
  <si>
    <t>296/26</t>
  </si>
  <si>
    <t>362/3</t>
  </si>
  <si>
    <t>Sochorova</t>
  </si>
  <si>
    <t>369/1</t>
  </si>
  <si>
    <t>3278/2</t>
  </si>
  <si>
    <t>Zámecká</t>
  </si>
  <si>
    <t>u stodol</t>
  </si>
  <si>
    <t>362/7</t>
  </si>
  <si>
    <t>u komína</t>
  </si>
  <si>
    <t>357/5</t>
  </si>
  <si>
    <t xml:space="preserve"> </t>
  </si>
  <si>
    <t>268/1</t>
  </si>
  <si>
    <t>nám. Republiky</t>
  </si>
  <si>
    <t>náměstí</t>
  </si>
  <si>
    <t>1072/3</t>
  </si>
  <si>
    <t>altán</t>
  </si>
  <si>
    <t>978/40</t>
  </si>
  <si>
    <t>362/1</t>
  </si>
  <si>
    <t>parkoviště sídliště</t>
  </si>
  <si>
    <t>430/1</t>
  </si>
  <si>
    <t>274/1</t>
  </si>
  <si>
    <t>tržnicce</t>
  </si>
  <si>
    <t>parčík u zámecké zdi</t>
  </si>
  <si>
    <t>268/7</t>
  </si>
  <si>
    <t>296/17</t>
  </si>
  <si>
    <t>296/2</t>
  </si>
  <si>
    <t>296/18</t>
  </si>
  <si>
    <t>1505/2</t>
  </si>
  <si>
    <t>podél křižovatky</t>
  </si>
  <si>
    <t>357/11</t>
  </si>
  <si>
    <t>357/3</t>
  </si>
  <si>
    <t xml:space="preserve">  </t>
  </si>
  <si>
    <t>357/70</t>
  </si>
  <si>
    <t>357/67</t>
  </si>
  <si>
    <t>357/22</t>
  </si>
  <si>
    <t>357/6</t>
  </si>
  <si>
    <t>301/1</t>
  </si>
  <si>
    <t>302/1</t>
  </si>
  <si>
    <t>301/2</t>
  </si>
  <si>
    <t>201/1</t>
  </si>
  <si>
    <t>296/1</t>
  </si>
  <si>
    <t>296/4</t>
  </si>
  <si>
    <t>296/3</t>
  </si>
  <si>
    <t>357/23</t>
  </si>
  <si>
    <t>357/82</t>
  </si>
  <si>
    <t>357/81</t>
  </si>
  <si>
    <t>357/24</t>
  </si>
  <si>
    <t>1555/13</t>
  </si>
  <si>
    <t>Družstevní</t>
  </si>
  <si>
    <t>505/2</t>
  </si>
  <si>
    <t>Šťedrá</t>
  </si>
  <si>
    <t>škola</t>
  </si>
  <si>
    <t>514/1</t>
  </si>
  <si>
    <t>551/1</t>
  </si>
  <si>
    <t>Jiráskova</t>
  </si>
  <si>
    <t>551/2</t>
  </si>
  <si>
    <t>556/10</t>
  </si>
  <si>
    <t>556/5</t>
  </si>
  <si>
    <t>parkoviště u benziny</t>
  </si>
  <si>
    <t>Erbenova</t>
  </si>
  <si>
    <t>S.K. Neumanna</t>
  </si>
  <si>
    <t>582/1</t>
  </si>
  <si>
    <t>Wolkerova</t>
  </si>
  <si>
    <t>582/2</t>
  </si>
  <si>
    <t>573/4</t>
  </si>
  <si>
    <t>Žižkova</t>
  </si>
  <si>
    <t>655/1</t>
  </si>
  <si>
    <t>655/3</t>
  </si>
  <si>
    <t>663/1</t>
  </si>
  <si>
    <t>1563/4</t>
  </si>
  <si>
    <t>3269/11</t>
  </si>
  <si>
    <t>739/1</t>
  </si>
  <si>
    <t>parkoviště</t>
  </si>
  <si>
    <t>3276/26</t>
  </si>
  <si>
    <t>503/1</t>
  </si>
  <si>
    <t>u školy KHM</t>
  </si>
  <si>
    <t>357/80</t>
  </si>
  <si>
    <t>357/25</t>
  </si>
  <si>
    <t>357/26</t>
  </si>
  <si>
    <t>357/19</t>
  </si>
  <si>
    <t>446/1</t>
  </si>
  <si>
    <t>790/1</t>
  </si>
  <si>
    <t xml:space="preserve">Tyršovo náměstí </t>
  </si>
  <si>
    <t>parčík před PČR</t>
  </si>
  <si>
    <t>parčík před PČR - socha KHM</t>
  </si>
  <si>
    <t>Tyršovy sady</t>
  </si>
  <si>
    <t>902/2</t>
  </si>
  <si>
    <t>skalní masiv</t>
  </si>
  <si>
    <t>1014/2</t>
  </si>
  <si>
    <t>U Nádraží</t>
  </si>
  <si>
    <t>735/1</t>
  </si>
  <si>
    <t>cesta k nádraží (vlak)</t>
  </si>
  <si>
    <t>737/1</t>
  </si>
  <si>
    <t>1553/9</t>
  </si>
  <si>
    <t>499/1</t>
  </si>
  <si>
    <t>303/5</t>
  </si>
  <si>
    <t>303/4</t>
  </si>
  <si>
    <t>303/1</t>
  </si>
  <si>
    <t>1498/1</t>
  </si>
  <si>
    <t>1499/3</t>
  </si>
  <si>
    <t>357/1</t>
  </si>
  <si>
    <t>1498/9</t>
  </si>
  <si>
    <t>1422/1</t>
  </si>
  <si>
    <t>dubová alej</t>
  </si>
  <si>
    <t>978/43</t>
  </si>
  <si>
    <t>parčík</t>
  </si>
  <si>
    <t>1382/6</t>
  </si>
  <si>
    <t>lesácká bytovka</t>
  </si>
  <si>
    <t>477/1</t>
  </si>
  <si>
    <t xml:space="preserve">park </t>
  </si>
  <si>
    <t>575/2</t>
  </si>
  <si>
    <t>parčík u kapličky</t>
  </si>
  <si>
    <t>581/1</t>
  </si>
  <si>
    <t>737/2</t>
  </si>
  <si>
    <t>centrální parkoviště</t>
  </si>
  <si>
    <t>3271/2</t>
  </si>
  <si>
    <t>736/2</t>
  </si>
  <si>
    <t>752/1</t>
  </si>
  <si>
    <t>615/1</t>
  </si>
  <si>
    <t>za bytovkou 720-722</t>
  </si>
  <si>
    <t>563/1</t>
  </si>
  <si>
    <t>752/2</t>
  </si>
  <si>
    <t>753/1</t>
  </si>
  <si>
    <t>Sokolská</t>
  </si>
  <si>
    <t>proti Zlámalům</t>
  </si>
  <si>
    <t>1415/1</t>
  </si>
  <si>
    <t>1422/50</t>
  </si>
  <si>
    <t>1422/10</t>
  </si>
  <si>
    <t>163/1</t>
  </si>
  <si>
    <t>Bezdězská</t>
  </si>
  <si>
    <t>u Tamchyn</t>
  </si>
  <si>
    <t>pata hráze Čepl</t>
  </si>
  <si>
    <t>163/2</t>
  </si>
  <si>
    <t>u garáží</t>
  </si>
  <si>
    <t>Luční</t>
  </si>
  <si>
    <t>122/2</t>
  </si>
  <si>
    <t>108/1</t>
  </si>
  <si>
    <t>za garážemi</t>
  </si>
  <si>
    <t>1491/4</t>
  </si>
  <si>
    <t>Jižní</t>
  </si>
  <si>
    <t>1497/34</t>
  </si>
  <si>
    <t>1486/1</t>
  </si>
  <si>
    <t>Nezvalova</t>
  </si>
  <si>
    <t>3269/5</t>
  </si>
  <si>
    <t>5. května</t>
  </si>
  <si>
    <t>1490/1</t>
  </si>
  <si>
    <t>1461/1</t>
  </si>
  <si>
    <t>327/2</t>
  </si>
  <si>
    <t>Polní</t>
  </si>
  <si>
    <t>327/1</t>
  </si>
  <si>
    <t>1491/3</t>
  </si>
  <si>
    <t>1497/6</t>
  </si>
  <si>
    <t>346/2</t>
  </si>
  <si>
    <t>Karla Čapka</t>
  </si>
  <si>
    <t>1442/4</t>
  </si>
  <si>
    <t>Památný strom</t>
  </si>
  <si>
    <t>1443/1</t>
  </si>
  <si>
    <t>3304/1</t>
  </si>
  <si>
    <t xml:space="preserve">u Penny </t>
  </si>
  <si>
    <t>U sádek</t>
  </si>
  <si>
    <t>1218/75</t>
  </si>
  <si>
    <t>Rekreační</t>
  </si>
  <si>
    <t>1218/74</t>
  </si>
  <si>
    <t>1218/76</t>
  </si>
  <si>
    <t>1218/24</t>
  </si>
  <si>
    <t>luční</t>
  </si>
  <si>
    <t>5.května</t>
  </si>
  <si>
    <t>umk lok JIH</t>
  </si>
  <si>
    <t>1499/40</t>
  </si>
  <si>
    <t>u čerpací stanice ČSPHM</t>
  </si>
  <si>
    <t>1415/7</t>
  </si>
  <si>
    <t>božena němcová</t>
  </si>
  <si>
    <t>u hřbit. Zdi</t>
  </si>
  <si>
    <t>477/3</t>
  </si>
  <si>
    <t>477/14</t>
  </si>
  <si>
    <t>477/7</t>
  </si>
  <si>
    <t>477/21</t>
  </si>
  <si>
    <t>750/3</t>
  </si>
  <si>
    <t>U nádraží</t>
  </si>
  <si>
    <t>u centrálního parkoviště</t>
  </si>
  <si>
    <t>504/2</t>
  </si>
  <si>
    <t>505/1</t>
  </si>
  <si>
    <t>Štědrá</t>
  </si>
  <si>
    <t>1554/2</t>
  </si>
  <si>
    <t>Nad školou</t>
  </si>
  <si>
    <t>418/1</t>
  </si>
  <si>
    <t>551/7</t>
  </si>
  <si>
    <t>563/2</t>
  </si>
  <si>
    <t>656/2</t>
  </si>
  <si>
    <t>Tylova</t>
  </si>
  <si>
    <t>656/4</t>
  </si>
  <si>
    <t>1563/25</t>
  </si>
  <si>
    <t>3276/23</t>
  </si>
  <si>
    <t>3276/24</t>
  </si>
  <si>
    <t>3276/25</t>
  </si>
  <si>
    <t>370/1</t>
  </si>
  <si>
    <t>362/4</t>
  </si>
  <si>
    <t>362/5</t>
  </si>
  <si>
    <t>parkoviště u komína</t>
  </si>
  <si>
    <t xml:space="preserve">parkoviště u komína </t>
  </si>
  <si>
    <t>parkoviště x sídliště</t>
  </si>
  <si>
    <t>278/1</t>
  </si>
  <si>
    <t xml:space="preserve">sídliště </t>
  </si>
  <si>
    <t>301/16</t>
  </si>
  <si>
    <t>357/78</t>
  </si>
  <si>
    <t>1498/3</t>
  </si>
  <si>
    <t>13/1</t>
  </si>
  <si>
    <t>1497/38</t>
  </si>
  <si>
    <t>lokalita Jih</t>
  </si>
  <si>
    <t>1497/10</t>
  </si>
  <si>
    <t>1497/23</t>
  </si>
  <si>
    <t>1497/46</t>
  </si>
  <si>
    <t>1496</t>
  </si>
  <si>
    <t>1491/22</t>
  </si>
  <si>
    <t>Seifertova</t>
  </si>
  <si>
    <t>za č.p. 515</t>
  </si>
  <si>
    <t>1491/10</t>
  </si>
  <si>
    <t>283/4</t>
  </si>
  <si>
    <t>183/1</t>
  </si>
  <si>
    <t>159/1</t>
  </si>
  <si>
    <t>1421/1</t>
  </si>
  <si>
    <t>za hřbitovem</t>
  </si>
  <si>
    <t>4185</t>
  </si>
  <si>
    <t>1367/3</t>
  </si>
  <si>
    <t>1367/4</t>
  </si>
  <si>
    <t>154</t>
  </si>
  <si>
    <t>158/2</t>
  </si>
  <si>
    <t>1436</t>
  </si>
  <si>
    <t>1435/2</t>
  </si>
  <si>
    <t>3006/6</t>
  </si>
  <si>
    <t xml:space="preserve">Kuřivodská </t>
  </si>
  <si>
    <t>1299</t>
  </si>
  <si>
    <t>1332/1</t>
  </si>
  <si>
    <t>1279/3</t>
  </si>
  <si>
    <t>1217/3</t>
  </si>
  <si>
    <t>2677/1</t>
  </si>
  <si>
    <t>2676</t>
  </si>
  <si>
    <t>1176</t>
  </si>
  <si>
    <t>Palackého</t>
  </si>
  <si>
    <t>1169/1</t>
  </si>
  <si>
    <t>2641/5</t>
  </si>
  <si>
    <t>2642/1</t>
  </si>
  <si>
    <t>970</t>
  </si>
  <si>
    <t>978/37</t>
  </si>
  <si>
    <t>957</t>
  </si>
  <si>
    <t>889/1</t>
  </si>
  <si>
    <t>843</t>
  </si>
  <si>
    <t>Sluneční</t>
  </si>
  <si>
    <t>822/1</t>
  </si>
  <si>
    <t>za Penny</t>
  </si>
  <si>
    <t>821</t>
  </si>
  <si>
    <t>Park za Penny - křídlatka!</t>
  </si>
  <si>
    <t>973/4</t>
  </si>
  <si>
    <t>parkoviště zdravotní střediško</t>
  </si>
  <si>
    <t>974</t>
  </si>
  <si>
    <t>976</t>
  </si>
  <si>
    <t>schody</t>
  </si>
  <si>
    <t>903/3</t>
  </si>
  <si>
    <t>Josefská</t>
  </si>
  <si>
    <t>898</t>
  </si>
  <si>
    <t>903/5</t>
  </si>
  <si>
    <t>890/1</t>
  </si>
  <si>
    <t>787</t>
  </si>
  <si>
    <t>978/44</t>
  </si>
  <si>
    <t xml:space="preserve">před garážemi </t>
  </si>
  <si>
    <t>1442/3</t>
  </si>
  <si>
    <t>1442/2</t>
  </si>
  <si>
    <t>1439</t>
  </si>
  <si>
    <t>277/1</t>
  </si>
  <si>
    <t>Panská</t>
  </si>
  <si>
    <t>před č.p. 953 -důchoďák</t>
  </si>
  <si>
    <t>4124</t>
  </si>
  <si>
    <t>Poslův mlýn</t>
  </si>
  <si>
    <t xml:space="preserve">pumptrack </t>
  </si>
  <si>
    <t>2664/1</t>
  </si>
  <si>
    <t>Bílý Kámen</t>
  </si>
  <si>
    <t>cesta areálem</t>
  </si>
  <si>
    <t>2697/1</t>
  </si>
  <si>
    <t>4132/1</t>
  </si>
  <si>
    <t>Před hřbitovem</t>
  </si>
  <si>
    <t>4131</t>
  </si>
  <si>
    <t>před hřbitovem</t>
  </si>
  <si>
    <t xml:space="preserve">Tovární vrch </t>
  </si>
  <si>
    <t>Doksy</t>
  </si>
  <si>
    <t>TECHNOLOGICKÁ OPERACE</t>
  </si>
  <si>
    <t>JEDNOTKA</t>
  </si>
  <si>
    <t>JEDNOTKOVÁ CENA</t>
  </si>
  <si>
    <t>PŘEDPOKLÁDANÝ ROČNÍ OBJEM</t>
  </si>
  <si>
    <t>CENA CELKEM BEZ DPH</t>
  </si>
  <si>
    <t>CENA CELKEM S DPH</t>
  </si>
  <si>
    <t>DPH</t>
  </si>
  <si>
    <t>specifikace</t>
  </si>
  <si>
    <t>Sekání TTP - rovina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</si>
  <si>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</si>
  <si>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sběr trávy</t>
  </si>
  <si>
    <t>Sekání TTP - svah</t>
  </si>
  <si>
    <t>Mechanické odplevelení keřových porostů a letničkových záhonů</t>
  </si>
  <si>
    <t>Řez keřových porostů</t>
  </si>
  <si>
    <t>bm</t>
  </si>
  <si>
    <t>Sběr (hrabání) listí</t>
  </si>
  <si>
    <t>Borkování</t>
  </si>
  <si>
    <t>Výsadba květinových záhonů</t>
  </si>
  <si>
    <r>
      <t>Ø květináče min. 8 cm, min. 64 ks/ m</t>
    </r>
    <r>
      <rPr>
        <vertAlign val="superscript"/>
        <sz val="11"/>
        <color theme="1"/>
        <rFont val="Calibri"/>
        <family val="2"/>
        <charset val="238"/>
        <scheme val="minor"/>
      </rPr>
      <t xml:space="preserve">2, </t>
    </r>
    <r>
      <rPr>
        <sz val="11"/>
        <color theme="1"/>
        <rFont val="Calibri"/>
        <family val="2"/>
        <charset val="238"/>
        <scheme val="minor"/>
      </rPr>
      <t>výsadba včetně hnojení</t>
    </r>
  </si>
  <si>
    <t>Péče o trvalkové záhony</t>
  </si>
  <si>
    <t>Pletí, odstranění suchých částí rostlin, doplnění borky</t>
  </si>
  <si>
    <t>Pomocné zahradnické práce</t>
  </si>
  <si>
    <t>hod</t>
  </si>
  <si>
    <t>Skalní masiv v Tyršových sadech</t>
  </si>
  <si>
    <t>Zálivka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</si>
  <si>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</si>
  <si>
    <t>včetně vody a její dopravy</t>
  </si>
  <si>
    <t xml:space="preserve">Ořez stromů  </t>
  </si>
  <si>
    <t>ks</t>
  </si>
  <si>
    <t>výška koruny do 20 m, 50 ks Doksy</t>
  </si>
  <si>
    <t>Hnojení a postřik plevelů</t>
  </si>
  <si>
    <t>m2</t>
  </si>
  <si>
    <t>Lipové náměstí a kino 2x ročně.</t>
  </si>
  <si>
    <t>Doksy CELKEM:</t>
  </si>
  <si>
    <t>Staré Splavy</t>
  </si>
  <si>
    <t>Ořez stromů</t>
  </si>
  <si>
    <t>výška koruny do 20 m, 10 ks Staré Splavy</t>
  </si>
  <si>
    <t>Staré Splavy CELKEM:</t>
  </si>
  <si>
    <t>Zbyny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</si>
  <si>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/>
    </r>
  </si>
  <si>
    <t>Nebude prováděno</t>
  </si>
  <si>
    <t>Zbyny CELKEM:</t>
  </si>
  <si>
    <t>Obora</t>
  </si>
  <si>
    <t>Obora CELKEM:</t>
  </si>
  <si>
    <t>Žďár</t>
  </si>
  <si>
    <t>Sekání TTP -rovina</t>
  </si>
  <si>
    <t>Žďár CELKEM:</t>
  </si>
  <si>
    <t>Kruh</t>
  </si>
  <si>
    <t>Kruh CELKEM:</t>
  </si>
  <si>
    <t>vše</t>
  </si>
  <si>
    <t>Likvidace invazivních rostlin</t>
  </si>
  <si>
    <t>T.O. CELKEM:</t>
  </si>
  <si>
    <t>Mobilní zeleň</t>
  </si>
  <si>
    <t>Radnice truhlíky léto</t>
  </si>
  <si>
    <t>délka 1 m, včetně výsadby 1 x letničky, hnojení</t>
  </si>
  <si>
    <t>Radnice truhlíky zima</t>
  </si>
  <si>
    <t>délka 1 m, včetně výzdoby</t>
  </si>
  <si>
    <t>Náměstí truhlíky lampy</t>
  </si>
  <si>
    <t>včetně výsadby a zálivky, hnojení</t>
  </si>
  <si>
    <t>Náměstí květník na zemi</t>
  </si>
  <si>
    <t>Lipové náměstí květináč na zemi</t>
  </si>
  <si>
    <t>rozměr 1,2x 0,5 m, včetně výsadby a zálivky, hnojení</t>
  </si>
  <si>
    <t>MOBILNÍ ZELEŇ CELKEM:</t>
  </si>
  <si>
    <t>CENA CELKEM:</t>
  </si>
  <si>
    <t>CENA CELKEM za 4 roky:</t>
  </si>
  <si>
    <t xml:space="preserve">péče o trvalkové záhony </t>
  </si>
  <si>
    <t xml:space="preserve">Péče o trvalkové záhony </t>
  </si>
  <si>
    <t>zahrnuje pletí, odstranění suchých částí rostlin, doplnění borky</t>
  </si>
  <si>
    <t>2885/7</t>
  </si>
  <si>
    <t>Břehyně</t>
  </si>
  <si>
    <t>kolem kapličky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</si>
</sst>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vertAlign val="superscript"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vertAlign val="superscript"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rgb="FFFF33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3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perscript"/>
      <sz val="10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4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</fonts>
  <fills count="5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gray0625">
        <bgColor theme="9" tint="0.79998168889431442"/>
      </patternFill>
    </fill>
    <fill>
      <patternFill patternType="gray0625">
        <bgColor rgb="FFCCFFCC"/>
      </patternFill>
    </fill>
    <fill>
      <patternFill patternType="solid">
        <fgColor rgb="FF66FF66"/>
        <bgColor indexed="64"/>
      </patternFill>
    </fill>
    <fill>
      <patternFill patternType="gray0625">
        <bgColor theme="5" tint="0.79998168889431442"/>
      </patternFill>
    </fill>
    <fill>
      <patternFill patternType="gray0625">
        <bgColor theme="2"/>
      </patternFill>
    </fill>
    <fill>
      <patternFill patternType="solid">
        <fgColor theme="2"/>
        <bgColor indexed="64"/>
      </patternFill>
    </fill>
    <fill>
      <patternFill patternType="gray0625">
        <bgColor theme="6" tint="0.59999389629810485"/>
      </patternFill>
    </fill>
    <fill>
      <patternFill patternType="gray0625">
        <bgColor theme="6" tint="0.79995117038483843"/>
      </patternFill>
    </fill>
    <fill>
      <patternFill patternType="gray0625">
        <bgColor theme="9" tint="0.79995117038483843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darkUp">
        <bgColor rgb="FFFF0000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gray0625">
        <bgColor theme="5" tint="0.7999511703848384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gray0625">
        <bgColor theme="7" tint="0.79995117038483843"/>
      </patternFill>
    </fill>
    <fill>
      <patternFill patternType="solid">
        <fgColor theme="2" tint="-0.499984740745262"/>
        <bgColor indexed="64"/>
      </patternFill>
    </fill>
    <fill>
      <patternFill patternType="gray0625">
        <bgColor theme="2" tint="-9.9978637043366805E-2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gray0625">
        <bgColor theme="9" tint="0.79992065187536243"/>
      </patternFill>
    </fill>
    <fill>
      <patternFill patternType="gray0625">
        <bgColor theme="9" tint="0.79989013336588644"/>
      </patternFill>
    </fill>
    <fill>
      <patternFill patternType="gray0625">
        <bgColor theme="7" tint="0.79989013336588644"/>
      </patternFill>
    </fill>
    <fill>
      <patternFill patternType="gray0625">
        <bgColor theme="6" tint="0.79992065187536243"/>
      </patternFill>
    </fill>
    <fill>
      <patternFill patternType="gray0625">
        <bgColor theme="7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gray0625">
        <bgColor theme="6" tint="0.79989013336588644"/>
      </patternFill>
    </fill>
    <fill>
      <patternFill patternType="solid">
        <fgColor theme="7" tint="0.79995117038483843"/>
        <bgColor indexed="64"/>
      </patternFill>
    </fill>
    <fill>
      <patternFill patternType="gray0625">
        <bgColor theme="9" tint="0.7998290963469344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1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24" borderId="4" xfId="0" applyFill="1" applyBorder="1" applyAlignment="1">
      <alignment horizontal="center" vertical="center"/>
    </xf>
    <xf numFmtId="0" fontId="0" fillId="24" borderId="15" xfId="0" applyFill="1" applyBorder="1" applyAlignment="1">
      <alignment horizontal="center" vertical="center"/>
    </xf>
    <xf numFmtId="0" fontId="0" fillId="24" borderId="16" xfId="0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/>
    <xf numFmtId="2" fontId="0" fillId="0" borderId="0" xfId="0" applyNumberFormat="1" applyAlignment="1">
      <alignment horizontal="center" vertical="center"/>
    </xf>
    <xf numFmtId="3" fontId="8" fillId="0" borderId="0" xfId="0" applyNumberFormat="1" applyFont="1"/>
    <xf numFmtId="0" fontId="7" fillId="0" borderId="35" xfId="0" applyFont="1" applyBorder="1" applyAlignment="1">
      <alignment horizontal="center" vertical="center"/>
    </xf>
    <xf numFmtId="0" fontId="1" fillId="20" borderId="35" xfId="0" applyFont="1" applyFill="1" applyBorder="1" applyAlignment="1">
      <alignment horizontal="center" vertical="center" wrapText="1"/>
    </xf>
    <xf numFmtId="0" fontId="1" fillId="11" borderId="3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21" borderId="17" xfId="0" applyFont="1" applyFill="1" applyBorder="1" applyAlignment="1">
      <alignment horizontal="center" vertical="center"/>
    </xf>
    <xf numFmtId="0" fontId="10" fillId="21" borderId="3" xfId="0" applyFont="1" applyFill="1" applyBorder="1" applyAlignment="1">
      <alignment horizontal="center" vertical="center"/>
    </xf>
    <xf numFmtId="0" fontId="10" fillId="21" borderId="25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1" borderId="42" xfId="0" applyFont="1" applyFill="1" applyBorder="1" applyAlignment="1">
      <alignment horizontal="center" vertical="center"/>
    </xf>
    <xf numFmtId="0" fontId="10" fillId="21" borderId="2" xfId="0" applyFont="1" applyFill="1" applyBorder="1" applyAlignment="1">
      <alignment horizontal="center" vertical="center"/>
    </xf>
    <xf numFmtId="0" fontId="10" fillId="21" borderId="24" xfId="0" applyFont="1" applyFill="1" applyBorder="1" applyAlignment="1">
      <alignment horizontal="center" vertical="center"/>
    </xf>
    <xf numFmtId="0" fontId="10" fillId="21" borderId="23" xfId="0" applyFont="1" applyFill="1" applyBorder="1" applyAlignment="1">
      <alignment horizontal="center" vertical="center"/>
    </xf>
    <xf numFmtId="0" fontId="10" fillId="22" borderId="42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21" borderId="43" xfId="0" applyFont="1" applyFill="1" applyBorder="1" applyAlignment="1">
      <alignment horizontal="center" vertical="center"/>
    </xf>
    <xf numFmtId="0" fontId="10" fillId="21" borderId="1" xfId="0" applyFont="1" applyFill="1" applyBorder="1" applyAlignment="1">
      <alignment horizontal="center" vertical="center"/>
    </xf>
    <xf numFmtId="0" fontId="10" fillId="21" borderId="26" xfId="0" applyFont="1" applyFill="1" applyBorder="1" applyAlignment="1">
      <alignment horizontal="center" vertical="center"/>
    </xf>
    <xf numFmtId="0" fontId="10" fillId="21" borderId="13" xfId="0" applyFont="1" applyFill="1" applyBorder="1" applyAlignment="1">
      <alignment horizontal="center" vertical="center"/>
    </xf>
    <xf numFmtId="0" fontId="10" fillId="22" borderId="43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10" fillId="0" borderId="0" xfId="0" applyFont="1"/>
    <xf numFmtId="3" fontId="10" fillId="0" borderId="0" xfId="0" applyNumberFormat="1" applyFont="1" applyAlignment="1">
      <alignment horizontal="center" vertical="center"/>
    </xf>
    <xf numFmtId="0" fontId="10" fillId="1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12" fillId="0" borderId="0" xfId="0" applyFont="1"/>
    <xf numFmtId="164" fontId="1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164" fontId="1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/>
    </xf>
    <xf numFmtId="164" fontId="10" fillId="0" borderId="49" xfId="0" applyNumberFormat="1" applyFont="1" applyBorder="1" applyAlignment="1">
      <alignment horizontal="center" vertical="center"/>
    </xf>
    <xf numFmtId="4" fontId="10" fillId="0" borderId="49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4" borderId="2" xfId="0" applyFont="1" applyFill="1" applyBorder="1" applyAlignment="1">
      <alignment horizontal="center" vertical="center"/>
    </xf>
    <xf numFmtId="0" fontId="10" fillId="24" borderId="3" xfId="0" applyFont="1" applyFill="1" applyBorder="1" applyAlignment="1">
      <alignment horizontal="center" vertical="center"/>
    </xf>
    <xf numFmtId="0" fontId="10" fillId="24" borderId="42" xfId="0" applyFont="1" applyFill="1" applyBorder="1" applyAlignment="1">
      <alignment horizontal="center" vertical="center"/>
    </xf>
    <xf numFmtId="0" fontId="10" fillId="24" borderId="17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/>
    </xf>
    <xf numFmtId="0" fontId="10" fillId="22" borderId="17" xfId="0" applyFont="1" applyFill="1" applyBorder="1" applyAlignment="1">
      <alignment horizontal="center" vertical="center"/>
    </xf>
    <xf numFmtId="0" fontId="10" fillId="21" borderId="19" xfId="0" applyFont="1" applyFill="1" applyBorder="1" applyAlignment="1">
      <alignment horizontal="center" vertical="center"/>
    </xf>
    <xf numFmtId="0" fontId="10" fillId="22" borderId="19" xfId="0" applyFont="1" applyFill="1" applyBorder="1" applyAlignment="1">
      <alignment horizontal="center" vertical="center"/>
    </xf>
    <xf numFmtId="0" fontId="10" fillId="24" borderId="19" xfId="0" applyFont="1" applyFill="1" applyBorder="1" applyAlignment="1">
      <alignment horizontal="center" vertical="center"/>
    </xf>
    <xf numFmtId="0" fontId="10" fillId="21" borderId="28" xfId="0" applyFont="1" applyFill="1" applyBorder="1" applyAlignment="1">
      <alignment horizontal="center" vertical="center"/>
    </xf>
    <xf numFmtId="0" fontId="10" fillId="21" borderId="46" xfId="0" applyFont="1" applyFill="1" applyBorder="1" applyAlignment="1">
      <alignment horizontal="center" vertical="center"/>
    </xf>
    <xf numFmtId="0" fontId="10" fillId="21" borderId="29" xfId="0" applyFont="1" applyFill="1" applyBorder="1" applyAlignment="1">
      <alignment horizontal="center" vertical="center"/>
    </xf>
    <xf numFmtId="0" fontId="10" fillId="21" borderId="59" xfId="0" applyFont="1" applyFill="1" applyBorder="1" applyAlignment="1">
      <alignment horizontal="center" vertical="center"/>
    </xf>
    <xf numFmtId="0" fontId="10" fillId="22" borderId="28" xfId="0" applyFont="1" applyFill="1" applyBorder="1" applyAlignment="1">
      <alignment horizontal="center" vertical="center"/>
    </xf>
    <xf numFmtId="0" fontId="10" fillId="22" borderId="46" xfId="0" applyFont="1" applyFill="1" applyBorder="1" applyAlignment="1">
      <alignment horizontal="center" vertical="center"/>
    </xf>
    <xf numFmtId="0" fontId="10" fillId="24" borderId="28" xfId="0" applyFont="1" applyFill="1" applyBorder="1" applyAlignment="1">
      <alignment horizontal="center" vertical="center"/>
    </xf>
    <xf numFmtId="0" fontId="10" fillId="24" borderId="46" xfId="0" applyFont="1" applyFill="1" applyBorder="1" applyAlignment="1">
      <alignment horizontal="center" vertical="center"/>
    </xf>
    <xf numFmtId="0" fontId="10" fillId="21" borderId="60" xfId="0" applyFont="1" applyFill="1" applyBorder="1" applyAlignment="1">
      <alignment horizontal="center" vertical="center"/>
    </xf>
    <xf numFmtId="0" fontId="10" fillId="21" borderId="37" xfId="0" applyFont="1" applyFill="1" applyBorder="1" applyAlignment="1">
      <alignment horizontal="center" vertical="center"/>
    </xf>
    <xf numFmtId="0" fontId="10" fillId="21" borderId="62" xfId="0" applyFont="1" applyFill="1" applyBorder="1" applyAlignment="1">
      <alignment horizontal="center" vertical="center"/>
    </xf>
    <xf numFmtId="0" fontId="10" fillId="21" borderId="38" xfId="0" applyFont="1" applyFill="1" applyBorder="1" applyAlignment="1">
      <alignment horizontal="center" vertical="center"/>
    </xf>
    <xf numFmtId="0" fontId="10" fillId="22" borderId="60" xfId="0" applyFont="1" applyFill="1" applyBorder="1" applyAlignment="1">
      <alignment horizontal="center" vertical="center"/>
    </xf>
    <xf numFmtId="0" fontId="10" fillId="22" borderId="37" xfId="0" applyFont="1" applyFill="1" applyBorder="1" applyAlignment="1">
      <alignment horizontal="center" vertical="center"/>
    </xf>
    <xf numFmtId="0" fontId="10" fillId="24" borderId="60" xfId="0" applyFont="1" applyFill="1" applyBorder="1" applyAlignment="1">
      <alignment horizontal="center" vertical="center"/>
    </xf>
    <xf numFmtId="0" fontId="10" fillId="24" borderId="37" xfId="0" applyFont="1" applyFill="1" applyBorder="1" applyAlignment="1">
      <alignment horizontal="center" vertical="center"/>
    </xf>
    <xf numFmtId="0" fontId="10" fillId="21" borderId="10" xfId="0" applyFont="1" applyFill="1" applyBorder="1" applyAlignment="1">
      <alignment horizontal="center" vertical="center"/>
    </xf>
    <xf numFmtId="0" fontId="10" fillId="22" borderId="10" xfId="0" applyFont="1" applyFill="1" applyBorder="1" applyAlignment="1">
      <alignment horizontal="center" vertical="center"/>
    </xf>
    <xf numFmtId="0" fontId="10" fillId="24" borderId="10" xfId="0" applyFont="1" applyFill="1" applyBorder="1" applyAlignment="1">
      <alignment horizontal="center" vertical="center"/>
    </xf>
    <xf numFmtId="0" fontId="10" fillId="21" borderId="64" xfId="0" applyFont="1" applyFill="1" applyBorder="1" applyAlignment="1">
      <alignment horizontal="center" vertical="center"/>
    </xf>
    <xf numFmtId="0" fontId="10" fillId="21" borderId="61" xfId="0" applyFont="1" applyFill="1" applyBorder="1" applyAlignment="1">
      <alignment horizontal="center" vertical="center"/>
    </xf>
    <xf numFmtId="0" fontId="10" fillId="21" borderId="11" xfId="0" applyFont="1" applyFill="1" applyBorder="1" applyAlignment="1">
      <alignment horizontal="center" vertical="center"/>
    </xf>
    <xf numFmtId="0" fontId="10" fillId="22" borderId="64" xfId="0" applyFont="1" applyFill="1" applyBorder="1" applyAlignment="1">
      <alignment horizontal="center" vertical="center"/>
    </xf>
    <xf numFmtId="0" fontId="10" fillId="24" borderId="64" xfId="0" applyFont="1" applyFill="1" applyBorder="1" applyAlignment="1">
      <alignment horizontal="center" vertical="center"/>
    </xf>
    <xf numFmtId="0" fontId="10" fillId="21" borderId="56" xfId="0" applyFont="1" applyFill="1" applyBorder="1" applyAlignment="1">
      <alignment horizontal="center" vertical="center"/>
    </xf>
    <xf numFmtId="0" fontId="10" fillId="21" borderId="57" xfId="0" applyFont="1" applyFill="1" applyBorder="1" applyAlignment="1">
      <alignment horizontal="center" vertical="center"/>
    </xf>
    <xf numFmtId="0" fontId="10" fillId="21" borderId="20" xfId="0" applyFont="1" applyFill="1" applyBorder="1" applyAlignment="1">
      <alignment horizontal="center" vertical="center"/>
    </xf>
    <xf numFmtId="0" fontId="10" fillId="22" borderId="56" xfId="0" applyFont="1" applyFill="1" applyBorder="1" applyAlignment="1">
      <alignment horizontal="center" vertical="center"/>
    </xf>
    <xf numFmtId="0" fontId="10" fillId="24" borderId="56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0" fontId="10" fillId="5" borderId="67" xfId="0" applyFont="1" applyFill="1" applyBorder="1" applyAlignment="1">
      <alignment horizontal="center" vertical="center"/>
    </xf>
    <xf numFmtId="0" fontId="10" fillId="21" borderId="39" xfId="0" applyFont="1" applyFill="1" applyBorder="1" applyAlignment="1">
      <alignment horizontal="center" vertical="center"/>
    </xf>
    <xf numFmtId="0" fontId="10" fillId="21" borderId="22" xfId="0" applyFont="1" applyFill="1" applyBorder="1" applyAlignment="1">
      <alignment horizontal="center" vertical="center"/>
    </xf>
    <xf numFmtId="0" fontId="10" fillId="21" borderId="40" xfId="0" applyFont="1" applyFill="1" applyBorder="1" applyAlignment="1">
      <alignment horizontal="center" vertical="center"/>
    </xf>
    <xf numFmtId="0" fontId="10" fillId="21" borderId="67" xfId="0" applyFont="1" applyFill="1" applyBorder="1" applyAlignment="1">
      <alignment horizontal="center" vertical="center"/>
    </xf>
    <xf numFmtId="0" fontId="10" fillId="23" borderId="22" xfId="0" applyFont="1" applyFill="1" applyBorder="1" applyAlignment="1">
      <alignment horizontal="center" vertical="center"/>
    </xf>
    <xf numFmtId="0" fontId="10" fillId="16" borderId="22" xfId="0" applyFont="1" applyFill="1" applyBorder="1" applyAlignment="1">
      <alignment horizontal="center" vertical="center"/>
    </xf>
    <xf numFmtId="0" fontId="10" fillId="22" borderId="39" xfId="0" applyFont="1" applyFill="1" applyBorder="1" applyAlignment="1">
      <alignment horizontal="center" vertical="center"/>
    </xf>
    <xf numFmtId="0" fontId="10" fillId="22" borderId="22" xfId="0" applyFont="1" applyFill="1" applyBorder="1" applyAlignment="1">
      <alignment horizontal="center" vertical="center"/>
    </xf>
    <xf numFmtId="0" fontId="10" fillId="24" borderId="39" xfId="0" applyFont="1" applyFill="1" applyBorder="1" applyAlignment="1">
      <alignment horizontal="center" vertical="center"/>
    </xf>
    <xf numFmtId="0" fontId="10" fillId="24" borderId="22" xfId="0" applyFont="1" applyFill="1" applyBorder="1" applyAlignment="1">
      <alignment horizontal="center" vertical="center"/>
    </xf>
    <xf numFmtId="0" fontId="10" fillId="21" borderId="19" xfId="0" applyFont="1" applyFill="1" applyBorder="1" applyAlignment="1">
      <alignment vertical="center"/>
    </xf>
    <xf numFmtId="0" fontId="10" fillId="21" borderId="20" xfId="0" applyFont="1" applyFill="1" applyBorder="1" applyAlignment="1">
      <alignment vertical="center"/>
    </xf>
    <xf numFmtId="0" fontId="10" fillId="18" borderId="22" xfId="0" applyFont="1" applyFill="1" applyBorder="1" applyAlignment="1">
      <alignment horizontal="center" vertical="center"/>
    </xf>
    <xf numFmtId="0" fontId="10" fillId="18" borderId="67" xfId="0" applyFont="1" applyFill="1" applyBorder="1" applyAlignment="1">
      <alignment horizontal="center" vertical="center"/>
    </xf>
    <xf numFmtId="0" fontId="10" fillId="24" borderId="53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21" borderId="53" xfId="0" applyFont="1" applyFill="1" applyBorder="1" applyAlignment="1">
      <alignment horizontal="center" vertical="center"/>
    </xf>
    <xf numFmtId="0" fontId="10" fillId="22" borderId="53" xfId="0" applyFont="1" applyFill="1" applyBorder="1" applyAlignment="1">
      <alignment horizontal="center" vertical="center"/>
    </xf>
    <xf numFmtId="0" fontId="10" fillId="21" borderId="21" xfId="0" applyFont="1" applyFill="1" applyBorder="1" applyAlignment="1">
      <alignment horizontal="center" vertical="center"/>
    </xf>
    <xf numFmtId="0" fontId="10" fillId="22" borderId="21" xfId="0" applyFont="1" applyFill="1" applyBorder="1" applyAlignment="1">
      <alignment horizontal="center" vertical="center"/>
    </xf>
    <xf numFmtId="0" fontId="10" fillId="24" borderId="21" xfId="0" applyFont="1" applyFill="1" applyBorder="1" applyAlignment="1">
      <alignment horizontal="center" vertical="center"/>
    </xf>
    <xf numFmtId="4" fontId="10" fillId="4" borderId="21" xfId="0" applyNumberFormat="1" applyFont="1" applyFill="1" applyBorder="1" applyAlignment="1">
      <alignment horizontal="center" vertical="center"/>
    </xf>
    <xf numFmtId="0" fontId="0" fillId="19" borderId="62" xfId="0" applyFill="1" applyBorder="1" applyAlignment="1">
      <alignment horizontal="center" vertical="center"/>
    </xf>
    <xf numFmtId="0" fontId="0" fillId="22" borderId="62" xfId="0" applyFill="1" applyBorder="1" applyAlignment="1">
      <alignment horizontal="center" vertical="center"/>
    </xf>
    <xf numFmtId="0" fontId="0" fillId="24" borderId="51" xfId="0" applyFill="1" applyBorder="1" applyAlignment="1">
      <alignment horizontal="center" vertical="center"/>
    </xf>
    <xf numFmtId="0" fontId="0" fillId="24" borderId="37" xfId="0" applyFill="1" applyBorder="1" applyAlignment="1">
      <alignment horizontal="center" vertical="center"/>
    </xf>
    <xf numFmtId="0" fontId="0" fillId="19" borderId="29" xfId="0" applyFill="1" applyBorder="1" applyAlignment="1">
      <alignment horizontal="center" vertical="center"/>
    </xf>
    <xf numFmtId="0" fontId="0" fillId="22" borderId="29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0" fillId="24" borderId="46" xfId="0" applyFill="1" applyBorder="1" applyAlignment="1">
      <alignment horizontal="center" vertical="center"/>
    </xf>
    <xf numFmtId="0" fontId="0" fillId="19" borderId="40" xfId="0" applyFill="1" applyBorder="1" applyAlignment="1">
      <alignment horizontal="center" vertical="center"/>
    </xf>
    <xf numFmtId="0" fontId="0" fillId="22" borderId="40" xfId="0" applyFill="1" applyBorder="1" applyAlignment="1">
      <alignment horizontal="center" vertical="center"/>
    </xf>
    <xf numFmtId="0" fontId="0" fillId="24" borderId="21" xfId="0" applyFill="1" applyBorder="1" applyAlignment="1">
      <alignment horizontal="center" vertical="center"/>
    </xf>
    <xf numFmtId="0" fontId="0" fillId="24" borderId="22" xfId="0" applyFill="1" applyBorder="1" applyAlignment="1">
      <alignment horizontal="center" vertical="center"/>
    </xf>
    <xf numFmtId="0" fontId="10" fillId="5" borderId="37" xfId="0" applyFont="1" applyFill="1" applyBorder="1" applyAlignment="1">
      <alignment horizontal="center" vertical="center"/>
    </xf>
    <xf numFmtId="4" fontId="10" fillId="4" borderId="51" xfId="0" applyNumberFormat="1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4" fontId="10" fillId="4" borderId="15" xfId="0" applyNumberFormat="1" applyFont="1" applyFill="1" applyBorder="1" applyAlignment="1">
      <alignment horizontal="center" vertical="center"/>
    </xf>
    <xf numFmtId="4" fontId="10" fillId="4" borderId="45" xfId="0" applyNumberFormat="1" applyFont="1" applyFill="1" applyBorder="1" applyAlignment="1">
      <alignment horizontal="center" vertical="center"/>
    </xf>
    <xf numFmtId="0" fontId="10" fillId="18" borderId="19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/>
    </xf>
    <xf numFmtId="0" fontId="10" fillId="24" borderId="43" xfId="0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0" fontId="10" fillId="26" borderId="22" xfId="0" applyFont="1" applyFill="1" applyBorder="1" applyAlignment="1">
      <alignment horizontal="center" vertical="center"/>
    </xf>
    <xf numFmtId="0" fontId="10" fillId="26" borderId="67" xfId="0" applyFont="1" applyFill="1" applyBorder="1" applyAlignment="1">
      <alignment horizontal="center" vertical="center"/>
    </xf>
    <xf numFmtId="0" fontId="10" fillId="26" borderId="11" xfId="0" applyFont="1" applyFill="1" applyBorder="1" applyAlignment="1">
      <alignment horizontal="center" vertical="center"/>
    </xf>
    <xf numFmtId="0" fontId="10" fillId="26" borderId="19" xfId="0" applyFont="1" applyFill="1" applyBorder="1" applyAlignment="1">
      <alignment horizontal="center" vertical="center"/>
    </xf>
    <xf numFmtId="0" fontId="10" fillId="26" borderId="20" xfId="0" applyFont="1" applyFill="1" applyBorder="1" applyAlignment="1">
      <alignment horizontal="center" vertical="center"/>
    </xf>
    <xf numFmtId="0" fontId="10" fillId="26" borderId="1" xfId="0" applyFont="1" applyFill="1" applyBorder="1" applyAlignment="1">
      <alignment horizontal="center" vertical="center"/>
    </xf>
    <xf numFmtId="0" fontId="10" fillId="26" borderId="13" xfId="0" applyFont="1" applyFill="1" applyBorder="1" applyAlignment="1">
      <alignment horizontal="center" vertical="center"/>
    </xf>
    <xf numFmtId="0" fontId="10" fillId="26" borderId="37" xfId="0" applyFont="1" applyFill="1" applyBorder="1" applyAlignment="1">
      <alignment horizontal="center" vertical="center"/>
    </xf>
    <xf numFmtId="2" fontId="10" fillId="26" borderId="22" xfId="0" applyNumberFormat="1" applyFont="1" applyFill="1" applyBorder="1" applyAlignment="1">
      <alignment horizontal="center" vertical="center"/>
    </xf>
    <xf numFmtId="2" fontId="10" fillId="26" borderId="67" xfId="0" applyNumberFormat="1" applyFont="1" applyFill="1" applyBorder="1" applyAlignment="1">
      <alignment horizontal="center" vertical="center"/>
    </xf>
    <xf numFmtId="2" fontId="10" fillId="5" borderId="67" xfId="0" applyNumberFormat="1" applyFont="1" applyFill="1" applyBorder="1" applyAlignment="1">
      <alignment horizontal="center" vertical="center"/>
    </xf>
    <xf numFmtId="4" fontId="10" fillId="15" borderId="53" xfId="0" applyNumberFormat="1" applyFont="1" applyFill="1" applyBorder="1" applyAlignment="1">
      <alignment horizontal="center" vertical="center"/>
    </xf>
    <xf numFmtId="4" fontId="10" fillId="15" borderId="21" xfId="0" applyNumberFormat="1" applyFont="1" applyFill="1" applyBorder="1" applyAlignment="1">
      <alignment horizontal="center" vertical="center"/>
    </xf>
    <xf numFmtId="4" fontId="10" fillId="15" borderId="12" xfId="0" applyNumberFormat="1" applyFont="1" applyFill="1" applyBorder="1" applyAlignment="1">
      <alignment horizontal="center" vertical="center"/>
    </xf>
    <xf numFmtId="4" fontId="10" fillId="15" borderId="9" xfId="0" applyNumberFormat="1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1" fontId="10" fillId="4" borderId="22" xfId="0" applyNumberFormat="1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15" borderId="19" xfId="0" applyNumberFormat="1" applyFont="1" applyFill="1" applyBorder="1" applyAlignment="1">
      <alignment horizontal="center" vertical="center"/>
    </xf>
    <xf numFmtId="1" fontId="10" fillId="15" borderId="22" xfId="0" applyNumberFormat="1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1" fontId="10" fillId="4" borderId="37" xfId="0" applyNumberFormat="1" applyFont="1" applyFill="1" applyBorder="1" applyAlignment="1">
      <alignment horizontal="center" vertical="center"/>
    </xf>
    <xf numFmtId="1" fontId="10" fillId="15" borderId="1" xfId="0" applyNumberFormat="1" applyFont="1" applyFill="1" applyBorder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/>
    </xf>
    <xf numFmtId="1" fontId="10" fillId="5" borderId="22" xfId="0" applyNumberFormat="1" applyFont="1" applyFill="1" applyBorder="1" applyAlignment="1">
      <alignment horizontal="center" vertical="center"/>
    </xf>
    <xf numFmtId="2" fontId="10" fillId="18" borderId="67" xfId="0" applyNumberFormat="1" applyFont="1" applyFill="1" applyBorder="1" applyAlignment="1">
      <alignment horizontal="center" vertical="center"/>
    </xf>
    <xf numFmtId="2" fontId="10" fillId="5" borderId="38" xfId="0" applyNumberFormat="1" applyFont="1" applyFill="1" applyBorder="1" applyAlignment="1">
      <alignment horizontal="center" vertical="center"/>
    </xf>
    <xf numFmtId="2" fontId="10" fillId="5" borderId="11" xfId="0" applyNumberFormat="1" applyFont="1" applyFill="1" applyBorder="1" applyAlignment="1">
      <alignment horizontal="center" vertical="center"/>
    </xf>
    <xf numFmtId="0" fontId="1" fillId="11" borderId="41" xfId="0" applyFont="1" applyFill="1" applyBorder="1" applyAlignment="1">
      <alignment horizontal="center" vertical="center" wrapText="1"/>
    </xf>
    <xf numFmtId="0" fontId="1" fillId="14" borderId="21" xfId="0" applyFont="1" applyFill="1" applyBorder="1" applyAlignment="1">
      <alignment horizontal="center" vertical="center" wrapText="1"/>
    </xf>
    <xf numFmtId="0" fontId="1" fillId="14" borderId="22" xfId="0" applyFont="1" applyFill="1" applyBorder="1" applyAlignment="1">
      <alignment horizontal="center" vertical="center" wrapText="1"/>
    </xf>
    <xf numFmtId="0" fontId="1" fillId="14" borderId="67" xfId="0" applyFont="1" applyFill="1" applyBorder="1" applyAlignment="1">
      <alignment horizontal="center" vertical="center" wrapText="1"/>
    </xf>
    <xf numFmtId="0" fontId="1" fillId="17" borderId="21" xfId="0" applyFont="1" applyFill="1" applyBorder="1" applyAlignment="1">
      <alignment horizontal="center" vertical="center" wrapText="1"/>
    </xf>
    <xf numFmtId="0" fontId="1" fillId="17" borderId="22" xfId="0" applyFont="1" applyFill="1" applyBorder="1" applyAlignment="1">
      <alignment horizontal="center" vertical="center" wrapText="1"/>
    </xf>
    <xf numFmtId="0" fontId="1" fillId="17" borderId="67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67" xfId="0" applyFont="1" applyFill="1" applyBorder="1" applyAlignment="1">
      <alignment horizontal="center" vertical="center" wrapText="1"/>
    </xf>
    <xf numFmtId="0" fontId="0" fillId="24" borderId="25" xfId="0" applyFill="1" applyBorder="1" applyAlignment="1">
      <alignment horizontal="center" vertical="center"/>
    </xf>
    <xf numFmtId="0" fontId="0" fillId="24" borderId="38" xfId="0" applyFill="1" applyBorder="1" applyAlignment="1">
      <alignment horizontal="center" vertical="center"/>
    </xf>
    <xf numFmtId="0" fontId="0" fillId="24" borderId="67" xfId="0" applyFill="1" applyBorder="1" applyAlignment="1">
      <alignment horizontal="center" vertical="center"/>
    </xf>
    <xf numFmtId="0" fontId="0" fillId="24" borderId="59" xfId="0" applyFill="1" applyBorder="1" applyAlignment="1">
      <alignment horizontal="center" vertical="center"/>
    </xf>
    <xf numFmtId="0" fontId="0" fillId="24" borderId="18" xfId="0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25" xfId="0" applyNumberFormat="1" applyFill="1" applyBorder="1" applyAlignment="1">
      <alignment horizontal="center" vertical="center"/>
    </xf>
    <xf numFmtId="2" fontId="0" fillId="4" borderId="21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67" xfId="0" applyNumberFormat="1" applyFill="1" applyBorder="1" applyAlignment="1">
      <alignment horizontal="center" vertical="center"/>
    </xf>
    <xf numFmtId="2" fontId="0" fillId="5" borderId="21" xfId="0" applyNumberFormat="1" applyFill="1" applyBorder="1" applyAlignment="1">
      <alignment horizontal="center" vertical="center"/>
    </xf>
    <xf numFmtId="2" fontId="0" fillId="5" borderId="22" xfId="0" applyNumberFormat="1" applyFill="1" applyBorder="1" applyAlignment="1">
      <alignment horizontal="center" vertical="center"/>
    </xf>
    <xf numFmtId="2" fontId="0" fillId="5" borderId="67" xfId="0" applyNumberFormat="1" applyFill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horizontal="center" vertical="center"/>
    </xf>
    <xf numFmtId="2" fontId="0" fillId="26" borderId="19" xfId="0" applyNumberFormat="1" applyFill="1" applyBorder="1" applyAlignment="1">
      <alignment horizontal="center" vertical="center"/>
    </xf>
    <xf numFmtId="2" fontId="0" fillId="4" borderId="45" xfId="0" applyNumberFormat="1" applyFill="1" applyBorder="1" applyAlignment="1">
      <alignment horizontal="center" vertical="center"/>
    </xf>
    <xf numFmtId="2" fontId="0" fillId="4" borderId="46" xfId="0" applyNumberFormat="1" applyFill="1" applyBorder="1" applyAlignment="1">
      <alignment horizontal="center" vertical="center"/>
    </xf>
    <xf numFmtId="2" fontId="0" fillId="4" borderId="59" xfId="0" applyNumberFormat="1" applyFill="1" applyBorder="1" applyAlignment="1">
      <alignment horizontal="center" vertical="center"/>
    </xf>
    <xf numFmtId="0" fontId="0" fillId="19" borderId="22" xfId="0" applyFill="1" applyBorder="1"/>
    <xf numFmtId="0" fontId="0" fillId="19" borderId="67" xfId="0" applyFill="1" applyBorder="1"/>
    <xf numFmtId="0" fontId="0" fillId="22" borderId="22" xfId="0" applyFill="1" applyBorder="1"/>
    <xf numFmtId="0" fontId="0" fillId="22" borderId="67" xfId="0" applyFill="1" applyBorder="1"/>
    <xf numFmtId="2" fontId="0" fillId="26" borderId="21" xfId="0" applyNumberFormat="1" applyFill="1" applyBorder="1" applyAlignment="1">
      <alignment horizontal="center" vertical="center"/>
    </xf>
    <xf numFmtId="2" fontId="0" fillId="26" borderId="22" xfId="0" applyNumberFormat="1" applyFill="1" applyBorder="1" applyAlignment="1">
      <alignment horizontal="center" vertical="center"/>
    </xf>
    <xf numFmtId="2" fontId="0" fillId="26" borderId="67" xfId="0" applyNumberFormat="1" applyFill="1" applyBorder="1" applyAlignment="1">
      <alignment horizontal="center" vertical="center"/>
    </xf>
    <xf numFmtId="1" fontId="10" fillId="25" borderId="1" xfId="0" applyNumberFormat="1" applyFont="1" applyFill="1" applyBorder="1" applyAlignment="1">
      <alignment horizontal="center" vertical="center"/>
    </xf>
    <xf numFmtId="0" fontId="10" fillId="24" borderId="51" xfId="0" applyFont="1" applyFill="1" applyBorder="1" applyAlignment="1">
      <alignment horizontal="center" vertical="center"/>
    </xf>
    <xf numFmtId="0" fontId="10" fillId="24" borderId="9" xfId="0" applyFont="1" applyFill="1" applyBorder="1" applyAlignment="1">
      <alignment horizontal="center" vertical="center"/>
    </xf>
    <xf numFmtId="0" fontId="10" fillId="24" borderId="12" xfId="0" applyFont="1" applyFill="1" applyBorder="1" applyAlignment="1">
      <alignment horizontal="center" vertical="center"/>
    </xf>
    <xf numFmtId="0" fontId="10" fillId="24" borderId="14" xfId="0" applyFont="1" applyFill="1" applyBorder="1" applyAlignment="1">
      <alignment horizontal="center" vertical="center"/>
    </xf>
    <xf numFmtId="0" fontId="10" fillId="21" borderId="51" xfId="0" applyFont="1" applyFill="1" applyBorder="1" applyAlignment="1">
      <alignment horizontal="center" vertical="center"/>
    </xf>
    <xf numFmtId="0" fontId="10" fillId="21" borderId="9" xfId="0" applyFont="1" applyFill="1" applyBorder="1" applyAlignment="1">
      <alignment horizontal="center" vertical="center"/>
    </xf>
    <xf numFmtId="0" fontId="10" fillId="21" borderId="12" xfId="0" applyFont="1" applyFill="1" applyBorder="1" applyAlignment="1">
      <alignment horizontal="center" vertical="center"/>
    </xf>
    <xf numFmtId="0" fontId="10" fillId="21" borderId="14" xfId="0" applyFont="1" applyFill="1" applyBorder="1" applyAlignment="1">
      <alignment horizontal="center" vertical="center"/>
    </xf>
    <xf numFmtId="2" fontId="10" fillId="26" borderId="38" xfId="0" applyNumberFormat="1" applyFont="1" applyFill="1" applyBorder="1" applyAlignment="1">
      <alignment horizontal="center" vertical="center"/>
    </xf>
    <xf numFmtId="0" fontId="10" fillId="26" borderId="38" xfId="0" applyFont="1" applyFill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4" fontId="19" fillId="28" borderId="44" xfId="0" applyNumberFormat="1" applyFont="1" applyFill="1" applyBorder="1" applyAlignment="1">
      <alignment horizontal="center" vertical="center"/>
    </xf>
    <xf numFmtId="0" fontId="7" fillId="27" borderId="51" xfId="0" applyFont="1" applyFill="1" applyBorder="1" applyAlignment="1">
      <alignment horizontal="center" vertical="center" wrapText="1"/>
    </xf>
    <xf numFmtId="0" fontId="7" fillId="27" borderId="37" xfId="0" applyFont="1" applyFill="1" applyBorder="1" applyAlignment="1">
      <alignment horizontal="center" vertical="center"/>
    </xf>
    <xf numFmtId="0" fontId="7" fillId="27" borderId="38" xfId="0" applyFont="1" applyFill="1" applyBorder="1" applyAlignment="1">
      <alignment horizontal="center" vertical="center" wrapText="1"/>
    </xf>
    <xf numFmtId="0" fontId="7" fillId="14" borderId="51" xfId="0" applyFont="1" applyFill="1" applyBorder="1" applyAlignment="1">
      <alignment horizontal="center" vertical="center" wrapText="1"/>
    </xf>
    <xf numFmtId="0" fontId="7" fillId="14" borderId="37" xfId="0" applyFont="1" applyFill="1" applyBorder="1" applyAlignment="1">
      <alignment horizontal="center" vertical="center"/>
    </xf>
    <xf numFmtId="0" fontId="7" fillId="14" borderId="38" xfId="0" applyFont="1" applyFill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4" fontId="17" fillId="0" borderId="75" xfId="0" applyNumberFormat="1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4" fontId="17" fillId="0" borderId="33" xfId="0" applyNumberFormat="1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4" fontId="17" fillId="0" borderId="74" xfId="0" applyNumberFormat="1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1" fillId="0" borderId="69" xfId="0" applyFont="1" applyBorder="1" applyAlignment="1">
      <alignment horizontal="center" vertical="center"/>
    </xf>
    <xf numFmtId="0" fontId="21" fillId="0" borderId="60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49" fontId="17" fillId="0" borderId="35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20" fillId="14" borderId="51" xfId="0" applyFont="1" applyFill="1" applyBorder="1" applyAlignment="1">
      <alignment horizontal="center" vertical="center" wrapText="1"/>
    </xf>
    <xf numFmtId="0" fontId="20" fillId="14" borderId="37" xfId="0" applyFont="1" applyFill="1" applyBorder="1" applyAlignment="1">
      <alignment horizontal="center" vertical="center"/>
    </xf>
    <xf numFmtId="0" fontId="20" fillId="14" borderId="38" xfId="0" applyFont="1" applyFill="1" applyBorder="1" applyAlignment="1">
      <alignment horizontal="center" vertical="center" wrapText="1"/>
    </xf>
    <xf numFmtId="0" fontId="20" fillId="27" borderId="14" xfId="0" applyFont="1" applyFill="1" applyBorder="1" applyAlignment="1">
      <alignment horizontal="center" vertical="center" wrapText="1"/>
    </xf>
    <xf numFmtId="0" fontId="20" fillId="27" borderId="2" xfId="0" applyFont="1" applyFill="1" applyBorder="1" applyAlignment="1">
      <alignment horizontal="center" vertical="center"/>
    </xf>
    <xf numFmtId="0" fontId="20" fillId="27" borderId="23" xfId="0" applyFont="1" applyFill="1" applyBorder="1" applyAlignment="1">
      <alignment horizontal="center" vertical="center" wrapText="1"/>
    </xf>
    <xf numFmtId="0" fontId="17" fillId="5" borderId="21" xfId="0" applyFont="1" applyFill="1" applyBorder="1" applyAlignment="1">
      <alignment horizontal="center" vertical="center"/>
    </xf>
    <xf numFmtId="0" fontId="17" fillId="5" borderId="22" xfId="0" applyFont="1" applyFill="1" applyBorder="1" applyAlignment="1">
      <alignment horizontal="center" vertical="center"/>
    </xf>
    <xf numFmtId="0" fontId="17" fillId="5" borderId="67" xfId="0" applyFont="1" applyFill="1" applyBorder="1" applyAlignment="1">
      <alignment horizontal="center" vertical="center"/>
    </xf>
    <xf numFmtId="4" fontId="17" fillId="4" borderId="21" xfId="0" applyNumberFormat="1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17" fillId="26" borderId="21" xfId="0" applyFont="1" applyFill="1" applyBorder="1" applyAlignment="1">
      <alignment horizontal="center" vertical="center"/>
    </xf>
    <xf numFmtId="0" fontId="17" fillId="26" borderId="22" xfId="0" applyFont="1" applyFill="1" applyBorder="1" applyAlignment="1">
      <alignment horizontal="center" vertical="center"/>
    </xf>
    <xf numFmtId="0" fontId="17" fillId="26" borderId="67" xfId="0" applyFont="1" applyFill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20" fillId="10" borderId="39" xfId="0" applyFont="1" applyFill="1" applyBorder="1" applyAlignment="1">
      <alignment horizontal="center" vertical="center"/>
    </xf>
    <xf numFmtId="0" fontId="20" fillId="10" borderId="69" xfId="0" applyFont="1" applyFill="1" applyBorder="1" applyAlignment="1">
      <alignment horizontal="center" vertical="center"/>
    </xf>
    <xf numFmtId="0" fontId="20" fillId="14" borderId="14" xfId="0" applyFont="1" applyFill="1" applyBorder="1" applyAlignment="1">
      <alignment horizontal="center" vertical="center" wrapText="1"/>
    </xf>
    <xf numFmtId="0" fontId="20" fillId="14" borderId="2" xfId="0" applyFont="1" applyFill="1" applyBorder="1" applyAlignment="1">
      <alignment horizontal="center" vertical="center"/>
    </xf>
    <xf numFmtId="0" fontId="20" fillId="14" borderId="23" xfId="0" applyFont="1" applyFill="1" applyBorder="1" applyAlignment="1">
      <alignment horizontal="center" vertical="center" wrapText="1"/>
    </xf>
    <xf numFmtId="0" fontId="20" fillId="0" borderId="69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 vertical="center"/>
    </xf>
    <xf numFmtId="4" fontId="24" fillId="30" borderId="35" xfId="0" applyNumberFormat="1" applyFont="1" applyFill="1" applyBorder="1" applyAlignment="1">
      <alignment horizontal="center" vertical="center"/>
    </xf>
    <xf numFmtId="3" fontId="21" fillId="0" borderId="39" xfId="0" applyNumberFormat="1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4" fontId="17" fillId="0" borderId="40" xfId="0" applyNumberFormat="1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49" fontId="17" fillId="0" borderId="35" xfId="0" applyNumberFormat="1" applyFont="1" applyBorder="1" applyAlignment="1">
      <alignment horizontal="center" vertical="center" wrapText="1"/>
    </xf>
    <xf numFmtId="49" fontId="17" fillId="0" borderId="69" xfId="0" applyNumberFormat="1" applyFont="1" applyBorder="1" applyAlignment="1">
      <alignment horizontal="center" vertical="center" wrapText="1"/>
    </xf>
    <xf numFmtId="4" fontId="24" fillId="28" borderId="44" xfId="0" applyNumberFormat="1" applyFont="1" applyFill="1" applyBorder="1" applyAlignment="1">
      <alignment horizontal="center" vertical="center"/>
    </xf>
    <xf numFmtId="4" fontId="24" fillId="28" borderId="28" xfId="0" applyNumberFormat="1" applyFont="1" applyFill="1" applyBorder="1" applyAlignment="1">
      <alignment horizontal="center" vertical="center"/>
    </xf>
    <xf numFmtId="4" fontId="24" fillId="30" borderId="44" xfId="0" applyNumberFormat="1" applyFont="1" applyFill="1" applyBorder="1" applyAlignment="1">
      <alignment horizontal="center" vertical="center"/>
    </xf>
    <xf numFmtId="4" fontId="24" fillId="28" borderId="45" xfId="0" applyNumberFormat="1" applyFont="1" applyFill="1" applyBorder="1" applyAlignment="1">
      <alignment horizontal="center" vertical="center"/>
    </xf>
    <xf numFmtId="4" fontId="24" fillId="30" borderId="29" xfId="0" applyNumberFormat="1" applyFont="1" applyFill="1" applyBorder="1" applyAlignment="1">
      <alignment horizontal="center" vertical="center"/>
    </xf>
    <xf numFmtId="4" fontId="24" fillId="30" borderId="46" xfId="0" applyNumberFormat="1" applyFont="1" applyFill="1" applyBorder="1" applyAlignment="1">
      <alignment horizontal="center" vertical="center"/>
    </xf>
    <xf numFmtId="0" fontId="0" fillId="19" borderId="10" xfId="0" applyFill="1" applyBorder="1"/>
    <xf numFmtId="0" fontId="0" fillId="19" borderId="11" xfId="0" applyFill="1" applyBorder="1"/>
    <xf numFmtId="0" fontId="0" fillId="22" borderId="10" xfId="0" applyFill="1" applyBorder="1"/>
    <xf numFmtId="0" fontId="0" fillId="22" borderId="11" xfId="0" applyFill="1" applyBorder="1"/>
    <xf numFmtId="0" fontId="0" fillId="24" borderId="10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0" fillId="19" borderId="1" xfId="0" applyFill="1" applyBorder="1"/>
    <xf numFmtId="0" fontId="0" fillId="19" borderId="13" xfId="0" applyFill="1" applyBorder="1"/>
    <xf numFmtId="0" fontId="0" fillId="22" borderId="1" xfId="0" applyFill="1" applyBorder="1"/>
    <xf numFmtId="0" fontId="0" fillId="22" borderId="13" xfId="0" applyFill="1" applyBorder="1"/>
    <xf numFmtId="0" fontId="0" fillId="24" borderId="12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21" xfId="0" applyFill="1" applyBorder="1"/>
    <xf numFmtId="0" fontId="0" fillId="24" borderId="22" xfId="0" applyFill="1" applyBorder="1"/>
    <xf numFmtId="0" fontId="0" fillId="24" borderId="67" xfId="0" applyFill="1" applyBorder="1"/>
    <xf numFmtId="0" fontId="0" fillId="24" borderId="9" xfId="0" applyFill="1" applyBorder="1"/>
    <xf numFmtId="0" fontId="0" fillId="24" borderId="10" xfId="0" applyFill="1" applyBorder="1"/>
    <xf numFmtId="0" fontId="0" fillId="24" borderId="11" xfId="0" applyFill="1" applyBorder="1"/>
    <xf numFmtId="0" fontId="0" fillId="19" borderId="19" xfId="0" applyFill="1" applyBorder="1"/>
    <xf numFmtId="0" fontId="0" fillId="19" borderId="20" xfId="0" applyFill="1" applyBorder="1"/>
    <xf numFmtId="0" fontId="0" fillId="22" borderId="19" xfId="0" applyFill="1" applyBorder="1"/>
    <xf numFmtId="0" fontId="0" fillId="22" borderId="20" xfId="0" applyFill="1" applyBorder="1"/>
    <xf numFmtId="0" fontId="0" fillId="24" borderId="53" xfId="0" applyFill="1" applyBorder="1"/>
    <xf numFmtId="0" fontId="0" fillId="24" borderId="19" xfId="0" applyFill="1" applyBorder="1"/>
    <xf numFmtId="0" fontId="0" fillId="24" borderId="20" xfId="0" applyFill="1" applyBorder="1"/>
    <xf numFmtId="0" fontId="0" fillId="24" borderId="12" xfId="0" applyFill="1" applyBorder="1"/>
    <xf numFmtId="0" fontId="0" fillId="24" borderId="1" xfId="0" applyFill="1" applyBorder="1"/>
    <xf numFmtId="0" fontId="0" fillId="24" borderId="13" xfId="0" applyFill="1" applyBorder="1"/>
    <xf numFmtId="0" fontId="0" fillId="19" borderId="46" xfId="0" applyFill="1" applyBorder="1"/>
    <xf numFmtId="0" fontId="0" fillId="19" borderId="59" xfId="0" applyFill="1" applyBorder="1"/>
    <xf numFmtId="0" fontId="0" fillId="22" borderId="46" xfId="0" applyFill="1" applyBorder="1"/>
    <xf numFmtId="0" fontId="0" fillId="22" borderId="59" xfId="0" applyFill="1" applyBorder="1"/>
    <xf numFmtId="0" fontId="0" fillId="24" borderId="45" xfId="0" applyFill="1" applyBorder="1"/>
    <xf numFmtId="0" fontId="0" fillId="24" borderId="46" xfId="0" applyFill="1" applyBorder="1"/>
    <xf numFmtId="0" fontId="0" fillId="24" borderId="59" xfId="0" applyFill="1" applyBorder="1"/>
    <xf numFmtId="49" fontId="17" fillId="0" borderId="44" xfId="0" applyNumberFormat="1" applyFont="1" applyBorder="1" applyAlignment="1">
      <alignment horizontal="center" vertical="center" wrapText="1"/>
    </xf>
    <xf numFmtId="4" fontId="17" fillId="0" borderId="29" xfId="0" applyNumberFormat="1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0" fillId="18" borderId="29" xfId="0" applyFont="1" applyFill="1" applyBorder="1" applyAlignment="1">
      <alignment horizontal="center" vertical="center"/>
    </xf>
    <xf numFmtId="0" fontId="10" fillId="18" borderId="54" xfId="0" applyFont="1" applyFill="1" applyBorder="1" applyAlignment="1">
      <alignment horizontal="center" vertical="center"/>
    </xf>
    <xf numFmtId="0" fontId="10" fillId="21" borderId="45" xfId="0" applyFont="1" applyFill="1" applyBorder="1" applyAlignment="1">
      <alignment horizontal="center" vertical="center"/>
    </xf>
    <xf numFmtId="0" fontId="10" fillId="21" borderId="54" xfId="0" applyFont="1" applyFill="1" applyBorder="1" applyAlignment="1">
      <alignment horizontal="center" vertical="center"/>
    </xf>
    <xf numFmtId="4" fontId="10" fillId="25" borderId="28" xfId="0" applyNumberFormat="1" applyFont="1" applyFill="1" applyBorder="1" applyAlignment="1">
      <alignment horizontal="center" vertical="center"/>
    </xf>
    <xf numFmtId="0" fontId="10" fillId="25" borderId="29" xfId="0" applyFont="1" applyFill="1" applyBorder="1" applyAlignment="1">
      <alignment horizontal="center" vertical="center"/>
    </xf>
    <xf numFmtId="4" fontId="10" fillId="25" borderId="21" xfId="0" applyNumberFormat="1" applyFont="1" applyFill="1" applyBorder="1" applyAlignment="1">
      <alignment horizontal="center" vertical="center"/>
    </xf>
    <xf numFmtId="0" fontId="17" fillId="19" borderId="15" xfId="0" applyFont="1" applyFill="1" applyBorder="1" applyAlignment="1">
      <alignment horizontal="center" vertical="center"/>
    </xf>
    <xf numFmtId="0" fontId="17" fillId="19" borderId="38" xfId="0" applyFont="1" applyFill="1" applyBorder="1" applyAlignment="1">
      <alignment horizontal="center" vertical="center"/>
    </xf>
    <xf numFmtId="0" fontId="17" fillId="19" borderId="25" xfId="0" applyFont="1" applyFill="1" applyBorder="1" applyAlignment="1">
      <alignment horizontal="center" vertical="center"/>
    </xf>
    <xf numFmtId="0" fontId="17" fillId="19" borderId="45" xfId="0" applyFont="1" applyFill="1" applyBorder="1" applyAlignment="1">
      <alignment horizontal="center" vertical="center"/>
    </xf>
    <xf numFmtId="0" fontId="17" fillId="19" borderId="29" xfId="0" applyFont="1" applyFill="1" applyBorder="1" applyAlignment="1">
      <alignment horizontal="center" vertical="center"/>
    </xf>
    <xf numFmtId="0" fontId="17" fillId="19" borderId="59" xfId="0" applyFont="1" applyFill="1" applyBorder="1" applyAlignment="1">
      <alignment horizontal="center" vertical="center"/>
    </xf>
    <xf numFmtId="0" fontId="17" fillId="19" borderId="51" xfId="0" applyFont="1" applyFill="1" applyBorder="1" applyAlignment="1">
      <alignment horizontal="center" vertical="center"/>
    </xf>
    <xf numFmtId="0" fontId="17" fillId="19" borderId="62" xfId="0" applyFont="1" applyFill="1" applyBorder="1" applyAlignment="1">
      <alignment horizontal="center" vertical="center"/>
    </xf>
    <xf numFmtId="0" fontId="17" fillId="19" borderId="9" xfId="0" applyFont="1" applyFill="1" applyBorder="1" applyAlignment="1">
      <alignment horizontal="center" vertical="center"/>
    </xf>
    <xf numFmtId="0" fontId="17" fillId="19" borderId="61" xfId="0" applyFont="1" applyFill="1" applyBorder="1" applyAlignment="1">
      <alignment horizontal="center" vertical="center"/>
    </xf>
    <xf numFmtId="0" fontId="17" fillId="19" borderId="11" xfId="0" applyFont="1" applyFill="1" applyBorder="1" applyAlignment="1">
      <alignment horizontal="center" vertical="center"/>
    </xf>
    <xf numFmtId="0" fontId="17" fillId="19" borderId="53" xfId="0" applyFont="1" applyFill="1" applyBorder="1" applyAlignment="1">
      <alignment horizontal="center" vertical="center"/>
    </xf>
    <xf numFmtId="0" fontId="17" fillId="19" borderId="57" xfId="0" applyFont="1" applyFill="1" applyBorder="1" applyAlignment="1">
      <alignment horizontal="center" vertical="center"/>
    </xf>
    <xf numFmtId="0" fontId="17" fillId="19" borderId="20" xfId="0" applyFont="1" applyFill="1" applyBorder="1" applyAlignment="1">
      <alignment horizontal="center" vertical="center"/>
    </xf>
    <xf numFmtId="0" fontId="17" fillId="19" borderId="12" xfId="0" applyFont="1" applyFill="1" applyBorder="1" applyAlignment="1">
      <alignment horizontal="center" vertical="center"/>
    </xf>
    <xf numFmtId="0" fontId="17" fillId="19" borderId="26" xfId="0" applyFont="1" applyFill="1" applyBorder="1" applyAlignment="1">
      <alignment horizontal="center" vertical="center"/>
    </xf>
    <xf numFmtId="0" fontId="17" fillId="19" borderId="13" xfId="0" applyFont="1" applyFill="1" applyBorder="1" applyAlignment="1">
      <alignment horizontal="center" vertical="center"/>
    </xf>
    <xf numFmtId="0" fontId="17" fillId="19" borderId="21" xfId="0" applyFont="1" applyFill="1" applyBorder="1" applyAlignment="1">
      <alignment horizontal="center" vertical="center"/>
    </xf>
    <xf numFmtId="0" fontId="17" fillId="19" borderId="40" xfId="0" applyFont="1" applyFill="1" applyBorder="1" applyAlignment="1">
      <alignment horizontal="center" vertical="center"/>
    </xf>
    <xf numFmtId="0" fontId="17" fillId="19" borderId="67" xfId="0" applyFont="1" applyFill="1" applyBorder="1" applyAlignment="1">
      <alignment horizontal="center" vertical="center"/>
    </xf>
    <xf numFmtId="0" fontId="17" fillId="19" borderId="14" xfId="0" applyFont="1" applyFill="1" applyBorder="1" applyAlignment="1">
      <alignment horizontal="center" vertical="center"/>
    </xf>
    <xf numFmtId="0" fontId="17" fillId="19" borderId="24" xfId="0" applyFont="1" applyFill="1" applyBorder="1" applyAlignment="1">
      <alignment horizontal="center" vertical="center"/>
    </xf>
    <xf numFmtId="0" fontId="17" fillId="19" borderId="23" xfId="0" applyFont="1" applyFill="1" applyBorder="1" applyAlignment="1">
      <alignment horizontal="center" vertical="center"/>
    </xf>
    <xf numFmtId="0" fontId="17" fillId="19" borderId="27" xfId="0" applyFont="1" applyFill="1" applyBorder="1" applyAlignment="1">
      <alignment horizontal="center" vertical="center"/>
    </xf>
    <xf numFmtId="0" fontId="17" fillId="19" borderId="11" xfId="0" applyFont="1" applyFill="1" applyBorder="1" applyAlignment="1">
      <alignment vertical="center"/>
    </xf>
    <xf numFmtId="0" fontId="17" fillId="19" borderId="7" xfId="0" applyFont="1" applyFill="1" applyBorder="1" applyAlignment="1">
      <alignment horizontal="center" vertical="center"/>
    </xf>
    <xf numFmtId="0" fontId="17" fillId="19" borderId="13" xfId="0" applyFont="1" applyFill="1" applyBorder="1" applyAlignment="1">
      <alignment vertical="center"/>
    </xf>
    <xf numFmtId="0" fontId="17" fillId="19" borderId="68" xfId="0" applyFont="1" applyFill="1" applyBorder="1" applyAlignment="1">
      <alignment horizontal="center" vertical="center"/>
    </xf>
    <xf numFmtId="0" fontId="17" fillId="19" borderId="9" xfId="0" applyFont="1" applyFill="1" applyBorder="1" applyAlignment="1">
      <alignment vertical="center"/>
    </xf>
    <xf numFmtId="0" fontId="17" fillId="19" borderId="27" xfId="0" applyFont="1" applyFill="1" applyBorder="1" applyAlignment="1">
      <alignment vertical="center"/>
    </xf>
    <xf numFmtId="0" fontId="17" fillId="19" borderId="12" xfId="0" applyFont="1" applyFill="1" applyBorder="1" applyAlignment="1">
      <alignment vertical="center"/>
    </xf>
    <xf numFmtId="0" fontId="17" fillId="19" borderId="7" xfId="0" applyFont="1" applyFill="1" applyBorder="1" applyAlignment="1">
      <alignment vertical="center"/>
    </xf>
    <xf numFmtId="0" fontId="17" fillId="7" borderId="67" xfId="0" applyFont="1" applyFill="1" applyBorder="1" applyAlignment="1">
      <alignment horizontal="center" vertical="center"/>
    </xf>
    <xf numFmtId="0" fontId="17" fillId="19" borderId="70" xfId="0" applyFont="1" applyFill="1" applyBorder="1" applyAlignment="1">
      <alignment horizontal="center" vertical="center"/>
    </xf>
    <xf numFmtId="0" fontId="17" fillId="19" borderId="22" xfId="0" applyFont="1" applyFill="1" applyBorder="1" applyAlignment="1">
      <alignment horizontal="center" vertical="center"/>
    </xf>
    <xf numFmtId="0" fontId="17" fillId="19" borderId="37" xfId="0" applyFont="1" applyFill="1" applyBorder="1" applyAlignment="1">
      <alignment horizontal="center" vertical="center"/>
    </xf>
    <xf numFmtId="0" fontId="17" fillId="19" borderId="50" xfId="0" applyFont="1" applyFill="1" applyBorder="1" applyAlignment="1">
      <alignment horizontal="center" vertical="center"/>
    </xf>
    <xf numFmtId="0" fontId="17" fillId="19" borderId="10" xfId="0" applyFont="1" applyFill="1" applyBorder="1" applyAlignment="1">
      <alignment horizontal="center" vertical="center"/>
    </xf>
    <xf numFmtId="0" fontId="17" fillId="19" borderId="1" xfId="0" applyFont="1" applyFill="1" applyBorder="1" applyAlignment="1">
      <alignment horizontal="center" vertical="center"/>
    </xf>
    <xf numFmtId="0" fontId="17" fillId="19" borderId="19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7" fillId="19" borderId="6" xfId="0" applyFont="1" applyFill="1" applyBorder="1" applyAlignment="1">
      <alignment horizontal="center" vertical="center"/>
    </xf>
    <xf numFmtId="0" fontId="17" fillId="7" borderId="59" xfId="0" applyFont="1" applyFill="1" applyBorder="1" applyAlignment="1">
      <alignment horizontal="center" vertical="center"/>
    </xf>
    <xf numFmtId="0" fontId="17" fillId="7" borderId="29" xfId="0" applyFont="1" applyFill="1" applyBorder="1" applyAlignment="1">
      <alignment horizontal="center" vertical="center"/>
    </xf>
    <xf numFmtId="0" fontId="10" fillId="22" borderId="9" xfId="0" applyFont="1" applyFill="1" applyBorder="1" applyAlignment="1">
      <alignment horizontal="center" vertical="center"/>
    </xf>
    <xf numFmtId="0" fontId="0" fillId="19" borderId="70" xfId="0" applyFill="1" applyBorder="1"/>
    <xf numFmtId="0" fontId="0" fillId="19" borderId="27" xfId="0" applyFill="1" applyBorder="1"/>
    <xf numFmtId="0" fontId="0" fillId="19" borderId="7" xfId="0" applyFill="1" applyBorder="1"/>
    <xf numFmtId="0" fontId="0" fillId="19" borderId="38" xfId="0" applyFill="1" applyBorder="1" applyAlignment="1">
      <alignment horizontal="center" vertical="center"/>
    </xf>
    <xf numFmtId="0" fontId="0" fillId="19" borderId="25" xfId="0" applyFill="1" applyBorder="1" applyAlignment="1">
      <alignment horizontal="center" vertical="center"/>
    </xf>
    <xf numFmtId="0" fontId="0" fillId="19" borderId="67" xfId="0" applyFill="1" applyBorder="1" applyAlignment="1">
      <alignment horizontal="center" vertical="center"/>
    </xf>
    <xf numFmtId="0" fontId="0" fillId="19" borderId="59" xfId="0" applyFill="1" applyBorder="1" applyAlignment="1">
      <alignment horizontal="center" vertical="center"/>
    </xf>
    <xf numFmtId="0" fontId="0" fillId="19" borderId="18" xfId="0" applyFill="1" applyBorder="1" applyAlignment="1">
      <alignment horizontal="center" vertical="center"/>
    </xf>
    <xf numFmtId="0" fontId="10" fillId="16" borderId="45" xfId="0" applyFont="1" applyFill="1" applyBorder="1" applyAlignment="1">
      <alignment horizontal="center" vertical="center"/>
    </xf>
    <xf numFmtId="0" fontId="10" fillId="23" borderId="46" xfId="0" applyFont="1" applyFill="1" applyBorder="1" applyAlignment="1">
      <alignment horizontal="center" vertical="center"/>
    </xf>
    <xf numFmtId="0" fontId="10" fillId="16" borderId="46" xfId="0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vertical="center"/>
    </xf>
    <xf numFmtId="0" fontId="10" fillId="22" borderId="1" xfId="0" applyFont="1" applyFill="1" applyBorder="1" applyAlignment="1">
      <alignment vertical="center"/>
    </xf>
    <xf numFmtId="0" fontId="10" fillId="22" borderId="19" xfId="0" applyFont="1" applyFill="1" applyBorder="1" applyAlignment="1">
      <alignment vertical="center"/>
    </xf>
    <xf numFmtId="0" fontId="0" fillId="22" borderId="70" xfId="0" applyFill="1" applyBorder="1"/>
    <xf numFmtId="0" fontId="0" fillId="22" borderId="27" xfId="0" applyFill="1" applyBorder="1"/>
    <xf numFmtId="0" fontId="0" fillId="22" borderId="7" xfId="0" applyFill="1" applyBorder="1"/>
    <xf numFmtId="0" fontId="0" fillId="22" borderId="68" xfId="0" applyFill="1" applyBorder="1"/>
    <xf numFmtId="0" fontId="0" fillId="22" borderId="38" xfId="0" applyFill="1" applyBorder="1" applyAlignment="1">
      <alignment horizontal="center" vertical="center"/>
    </xf>
    <xf numFmtId="0" fontId="0" fillId="22" borderId="25" xfId="0" applyFill="1" applyBorder="1" applyAlignment="1">
      <alignment horizontal="center" vertical="center"/>
    </xf>
    <xf numFmtId="0" fontId="0" fillId="22" borderId="67" xfId="0" applyFill="1" applyBorder="1" applyAlignment="1">
      <alignment horizontal="center" vertical="center"/>
    </xf>
    <xf numFmtId="0" fontId="0" fillId="22" borderId="59" xfId="0" applyFill="1" applyBorder="1" applyAlignment="1">
      <alignment horizontal="center" vertical="center"/>
    </xf>
    <xf numFmtId="0" fontId="0" fillId="22" borderId="18" xfId="0" applyFill="1" applyBorder="1" applyAlignment="1">
      <alignment horizontal="center" vertical="center"/>
    </xf>
    <xf numFmtId="164" fontId="10" fillId="5" borderId="1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2" fontId="16" fillId="0" borderId="0" xfId="0" applyNumberFormat="1" applyFont="1" applyAlignment="1">
      <alignment vertical="center"/>
    </xf>
    <xf numFmtId="0" fontId="17" fillId="0" borderId="55" xfId="0" applyFont="1" applyBorder="1" applyAlignment="1">
      <alignment horizontal="center" vertical="center"/>
    </xf>
    <xf numFmtId="0" fontId="7" fillId="14" borderId="69" xfId="0" applyFont="1" applyFill="1" applyBorder="1" applyAlignment="1">
      <alignment horizontal="center" vertical="center" wrapText="1"/>
    </xf>
    <xf numFmtId="0" fontId="7" fillId="14" borderId="69" xfId="0" applyFont="1" applyFill="1" applyBorder="1" applyAlignment="1">
      <alignment horizontal="center" vertical="center"/>
    </xf>
    <xf numFmtId="0" fontId="7" fillId="27" borderId="69" xfId="0" applyFont="1" applyFill="1" applyBorder="1" applyAlignment="1">
      <alignment horizontal="center" vertical="center" wrapText="1"/>
    </xf>
    <xf numFmtId="0" fontId="7" fillId="27" borderId="69" xfId="0" applyFont="1" applyFill="1" applyBorder="1" applyAlignment="1">
      <alignment horizontal="center" vertical="center"/>
    </xf>
    <xf numFmtId="0" fontId="7" fillId="27" borderId="69" xfId="0" applyFont="1" applyFill="1" applyBorder="1" applyAlignment="1">
      <alignment horizontal="center" wrapText="1"/>
    </xf>
    <xf numFmtId="0" fontId="17" fillId="0" borderId="64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4" fontId="17" fillId="0" borderId="52" xfId="0" applyNumberFormat="1" applyFont="1" applyBorder="1" applyAlignment="1">
      <alignment horizontal="center" vertical="center"/>
    </xf>
    <xf numFmtId="4" fontId="17" fillId="0" borderId="47" xfId="0" applyNumberFormat="1" applyFont="1" applyBorder="1" applyAlignment="1">
      <alignment horizontal="center" vertical="center"/>
    </xf>
    <xf numFmtId="4" fontId="17" fillId="0" borderId="55" xfId="0" applyNumberFormat="1" applyFont="1" applyBorder="1" applyAlignment="1">
      <alignment horizontal="center" vertical="center"/>
    </xf>
    <xf numFmtId="2" fontId="0" fillId="4" borderId="38" xfId="0" applyNumberFormat="1" applyFill="1" applyBorder="1" applyAlignment="1">
      <alignment horizontal="center" vertical="center"/>
    </xf>
    <xf numFmtId="0" fontId="17" fillId="26" borderId="37" xfId="0" applyFont="1" applyFill="1" applyBorder="1" applyAlignment="1">
      <alignment horizontal="center" vertical="center"/>
    </xf>
    <xf numFmtId="0" fontId="17" fillId="26" borderId="51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4" fontId="17" fillId="4" borderId="51" xfId="0" applyNumberFormat="1" applyFont="1" applyFill="1" applyBorder="1" applyAlignment="1">
      <alignment horizontal="center" vertical="center"/>
    </xf>
    <xf numFmtId="0" fontId="17" fillId="26" borderId="10" xfId="0" applyFont="1" applyFill="1" applyBorder="1" applyAlignment="1">
      <alignment horizontal="center" vertical="center"/>
    </xf>
    <xf numFmtId="0" fontId="17" fillId="26" borderId="11" xfId="0" applyFont="1" applyFill="1" applyBorder="1" applyAlignment="1">
      <alignment horizontal="center" vertical="center"/>
    </xf>
    <xf numFmtId="0" fontId="17" fillId="26" borderId="9" xfId="0" applyFont="1" applyFill="1" applyBorder="1" applyAlignment="1">
      <alignment horizontal="center" vertical="center"/>
    </xf>
    <xf numFmtId="2" fontId="0" fillId="4" borderId="51" xfId="0" applyNumberFormat="1" applyFill="1" applyBorder="1" applyAlignment="1">
      <alignment horizontal="center" vertical="center"/>
    </xf>
    <xf numFmtId="2" fontId="0" fillId="26" borderId="3" xfId="0" applyNumberFormat="1" applyFill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4" borderId="72" xfId="0" applyFont="1" applyFill="1" applyBorder="1" applyAlignment="1">
      <alignment horizontal="center" vertical="center"/>
    </xf>
    <xf numFmtId="4" fontId="17" fillId="4" borderId="22" xfId="0" applyNumberFormat="1" applyFont="1" applyFill="1" applyBorder="1" applyAlignment="1">
      <alignment horizontal="center" vertical="center"/>
    </xf>
    <xf numFmtId="0" fontId="17" fillId="31" borderId="46" xfId="0" applyFont="1" applyFill="1" applyBorder="1" applyAlignment="1">
      <alignment horizontal="center" vertical="center"/>
    </xf>
    <xf numFmtId="0" fontId="17" fillId="31" borderId="59" xfId="0" applyFont="1" applyFill="1" applyBorder="1" applyAlignment="1">
      <alignment horizontal="center" vertical="center"/>
    </xf>
    <xf numFmtId="0" fontId="0" fillId="19" borderId="38" xfId="0" applyFill="1" applyBorder="1"/>
    <xf numFmtId="0" fontId="0" fillId="22" borderId="50" xfId="0" applyFill="1" applyBorder="1"/>
    <xf numFmtId="0" fontId="0" fillId="22" borderId="38" xfId="0" applyFill="1" applyBorder="1"/>
    <xf numFmtId="0" fontId="0" fillId="24" borderId="51" xfId="0" applyFill="1" applyBorder="1"/>
    <xf numFmtId="0" fontId="0" fillId="24" borderId="37" xfId="0" applyFill="1" applyBorder="1"/>
    <xf numFmtId="0" fontId="0" fillId="24" borderId="38" xfId="0" applyFill="1" applyBorder="1"/>
    <xf numFmtId="0" fontId="0" fillId="19" borderId="4" xfId="0" applyFill="1" applyBorder="1"/>
    <xf numFmtId="0" fontId="0" fillId="19" borderId="18" xfId="0" applyFill="1" applyBorder="1"/>
    <xf numFmtId="0" fontId="0" fillId="22" borderId="8" xfId="0" applyFill="1" applyBorder="1"/>
    <xf numFmtId="0" fontId="0" fillId="22" borderId="18" xfId="0" applyFill="1" applyBorder="1"/>
    <xf numFmtId="0" fontId="0" fillId="24" borderId="16" xfId="0" applyFill="1" applyBorder="1"/>
    <xf numFmtId="0" fontId="0" fillId="24" borderId="4" xfId="0" applyFill="1" applyBorder="1"/>
    <xf numFmtId="0" fontId="0" fillId="24" borderId="18" xfId="0" applyFill="1" applyBorder="1"/>
    <xf numFmtId="0" fontId="0" fillId="19" borderId="51" xfId="0" applyFill="1" applyBorder="1" applyAlignment="1">
      <alignment vertical="center"/>
    </xf>
    <xf numFmtId="0" fontId="0" fillId="19" borderId="15" xfId="0" applyFill="1" applyBorder="1" applyAlignment="1">
      <alignment vertical="center"/>
    </xf>
    <xf numFmtId="0" fontId="0" fillId="19" borderId="45" xfId="0" applyFill="1" applyBorder="1" applyAlignment="1">
      <alignment vertical="center"/>
    </xf>
    <xf numFmtId="0" fontId="0" fillId="19" borderId="37" xfId="0" applyFill="1" applyBorder="1" applyAlignment="1">
      <alignment vertical="center"/>
    </xf>
    <xf numFmtId="0" fontId="0" fillId="19" borderId="3" xfId="0" applyFill="1" applyBorder="1" applyAlignment="1">
      <alignment vertical="center"/>
    </xf>
    <xf numFmtId="0" fontId="0" fillId="19" borderId="46" xfId="0" applyFill="1" applyBorder="1" applyAlignment="1">
      <alignment vertical="center"/>
    </xf>
    <xf numFmtId="0" fontId="0" fillId="19" borderId="38" xfId="0" applyFill="1" applyBorder="1" applyAlignment="1">
      <alignment vertical="center"/>
    </xf>
    <xf numFmtId="0" fontId="0" fillId="19" borderId="25" xfId="0" applyFill="1" applyBorder="1" applyAlignment="1">
      <alignment vertical="center"/>
    </xf>
    <xf numFmtId="0" fontId="0" fillId="19" borderId="59" xfId="0" applyFill="1" applyBorder="1" applyAlignment="1">
      <alignment vertical="center"/>
    </xf>
    <xf numFmtId="0" fontId="0" fillId="22" borderId="51" xfId="0" applyFill="1" applyBorder="1" applyAlignment="1">
      <alignment vertical="center"/>
    </xf>
    <xf numFmtId="0" fontId="0" fillId="22" borderId="15" xfId="0" applyFill="1" applyBorder="1" applyAlignment="1">
      <alignment vertical="center"/>
    </xf>
    <xf numFmtId="0" fontId="0" fillId="22" borderId="45" xfId="0" applyFill="1" applyBorder="1" applyAlignment="1">
      <alignment vertical="center"/>
    </xf>
    <xf numFmtId="2" fontId="0" fillId="31" borderId="45" xfId="0" applyNumberFormat="1" applyFill="1" applyBorder="1" applyAlignment="1">
      <alignment horizontal="center" vertical="center"/>
    </xf>
    <xf numFmtId="2" fontId="0" fillId="31" borderId="46" xfId="0" applyNumberFormat="1" applyFill="1" applyBorder="1" applyAlignment="1">
      <alignment horizontal="center" vertical="center"/>
    </xf>
    <xf numFmtId="2" fontId="0" fillId="31" borderId="59" xfId="0" applyNumberFormat="1" applyFill="1" applyBorder="1" applyAlignment="1">
      <alignment horizontal="center" vertical="center"/>
    </xf>
    <xf numFmtId="2" fontId="17" fillId="25" borderId="9" xfId="0" applyNumberFormat="1" applyFont="1" applyFill="1" applyBorder="1" applyAlignment="1">
      <alignment horizontal="center" vertical="center"/>
    </xf>
    <xf numFmtId="2" fontId="17" fillId="25" borderId="10" xfId="0" applyNumberFormat="1" applyFont="1" applyFill="1" applyBorder="1" applyAlignment="1">
      <alignment horizontal="center" vertical="center"/>
    </xf>
    <xf numFmtId="2" fontId="17" fillId="25" borderId="67" xfId="0" applyNumberFormat="1" applyFont="1" applyFill="1" applyBorder="1" applyAlignment="1">
      <alignment horizontal="center" vertical="center"/>
    </xf>
    <xf numFmtId="2" fontId="17" fillId="26" borderId="9" xfId="0" applyNumberFormat="1" applyFont="1" applyFill="1" applyBorder="1" applyAlignment="1">
      <alignment horizontal="center" vertical="center"/>
    </xf>
    <xf numFmtId="2" fontId="17" fillId="26" borderId="10" xfId="0" applyNumberFormat="1" applyFont="1" applyFill="1" applyBorder="1" applyAlignment="1">
      <alignment horizontal="center" vertical="center"/>
    </xf>
    <xf numFmtId="2" fontId="17" fillId="26" borderId="11" xfId="0" applyNumberFormat="1" applyFont="1" applyFill="1" applyBorder="1" applyAlignment="1">
      <alignment horizontal="center" vertical="center"/>
    </xf>
    <xf numFmtId="0" fontId="17" fillId="22" borderId="62" xfId="0" applyFont="1" applyFill="1" applyBorder="1" applyAlignment="1">
      <alignment horizontal="center" vertical="center"/>
    </xf>
    <xf numFmtId="0" fontId="17" fillId="22" borderId="38" xfId="0" applyFont="1" applyFill="1" applyBorder="1" applyAlignment="1">
      <alignment horizontal="center" vertical="center"/>
    </xf>
    <xf numFmtId="4" fontId="17" fillId="16" borderId="9" xfId="0" applyNumberFormat="1" applyFont="1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11" xfId="0" applyFont="1" applyFill="1" applyBorder="1" applyAlignment="1">
      <alignment horizontal="center" vertical="center"/>
    </xf>
    <xf numFmtId="0" fontId="17" fillId="0" borderId="0" xfId="0" applyFont="1"/>
    <xf numFmtId="2" fontId="0" fillId="31" borderId="51" xfId="0" applyNumberFormat="1" applyFill="1" applyBorder="1" applyAlignment="1">
      <alignment horizontal="center" vertical="center"/>
    </xf>
    <xf numFmtId="2" fontId="0" fillId="31" borderId="37" xfId="0" applyNumberFormat="1" applyFill="1" applyBorder="1" applyAlignment="1">
      <alignment horizontal="center" vertical="center"/>
    </xf>
    <xf numFmtId="2" fontId="0" fillId="31" borderId="38" xfId="0" applyNumberFormat="1" applyFill="1" applyBorder="1" applyAlignment="1">
      <alignment horizontal="center" vertical="center"/>
    </xf>
    <xf numFmtId="0" fontId="0" fillId="19" borderId="50" xfId="0" applyFill="1" applyBorder="1"/>
    <xf numFmtId="0" fontId="10" fillId="24" borderId="45" xfId="0" applyFont="1" applyFill="1" applyBorder="1" applyAlignment="1">
      <alignment horizontal="center" vertical="center"/>
    </xf>
    <xf numFmtId="1" fontId="17" fillId="4" borderId="37" xfId="0" applyNumberFormat="1" applyFont="1" applyFill="1" applyBorder="1" applyAlignment="1">
      <alignment horizontal="center" vertical="center"/>
    </xf>
    <xf numFmtId="2" fontId="17" fillId="26" borderId="38" xfId="0" applyNumberFormat="1" applyFont="1" applyFill="1" applyBorder="1" applyAlignment="1">
      <alignment horizontal="center" vertical="center"/>
    </xf>
    <xf numFmtId="0" fontId="17" fillId="21" borderId="60" xfId="0" applyFont="1" applyFill="1" applyBorder="1" applyAlignment="1">
      <alignment horizontal="center" vertical="center"/>
    </xf>
    <xf numFmtId="0" fontId="17" fillId="21" borderId="37" xfId="0" applyFont="1" applyFill="1" applyBorder="1" applyAlignment="1">
      <alignment horizontal="center" vertical="center"/>
    </xf>
    <xf numFmtId="0" fontId="17" fillId="21" borderId="62" xfId="0" applyFont="1" applyFill="1" applyBorder="1" applyAlignment="1">
      <alignment horizontal="center" vertical="center"/>
    </xf>
    <xf numFmtId="0" fontId="17" fillId="21" borderId="38" xfId="0" applyFont="1" applyFill="1" applyBorder="1" applyAlignment="1">
      <alignment horizontal="center" vertical="center"/>
    </xf>
    <xf numFmtId="0" fontId="17" fillId="22" borderId="60" xfId="0" applyFont="1" applyFill="1" applyBorder="1" applyAlignment="1">
      <alignment horizontal="center" vertical="center"/>
    </xf>
    <xf numFmtId="0" fontId="17" fillId="22" borderId="37" xfId="0" applyFont="1" applyFill="1" applyBorder="1" applyAlignment="1">
      <alignment horizontal="center" vertical="center"/>
    </xf>
    <xf numFmtId="0" fontId="17" fillId="24" borderId="60" xfId="0" applyFont="1" applyFill="1" applyBorder="1" applyAlignment="1">
      <alignment horizontal="center" vertical="center"/>
    </xf>
    <xf numFmtId="0" fontId="17" fillId="24" borderId="37" xfId="0" applyFont="1" applyFill="1" applyBorder="1" applyAlignment="1">
      <alignment horizontal="center" vertical="center"/>
    </xf>
    <xf numFmtId="1" fontId="17" fillId="4" borderId="22" xfId="0" applyNumberFormat="1" applyFont="1" applyFill="1" applyBorder="1" applyAlignment="1">
      <alignment horizontal="center" vertical="center"/>
    </xf>
    <xf numFmtId="0" fontId="10" fillId="23" borderId="3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2" fontId="10" fillId="5" borderId="59" xfId="0" applyNumberFormat="1" applyFont="1" applyFill="1" applyBorder="1" applyAlignment="1">
      <alignment horizontal="center" vertical="center"/>
    </xf>
    <xf numFmtId="0" fontId="17" fillId="7" borderId="38" xfId="0" applyFont="1" applyFill="1" applyBorder="1" applyAlignment="1">
      <alignment horizontal="center" vertical="center"/>
    </xf>
    <xf numFmtId="0" fontId="10" fillId="33" borderId="9" xfId="0" applyFont="1" applyFill="1" applyBorder="1" applyAlignment="1">
      <alignment horizontal="center" vertical="center"/>
    </xf>
    <xf numFmtId="0" fontId="10" fillId="33" borderId="10" xfId="0" applyFont="1" applyFill="1" applyBorder="1" applyAlignment="1">
      <alignment horizontal="center" vertical="center"/>
    </xf>
    <xf numFmtId="0" fontId="10" fillId="33" borderId="11" xfId="0" applyFont="1" applyFill="1" applyBorder="1" applyAlignment="1">
      <alignment vertical="center"/>
    </xf>
    <xf numFmtId="0" fontId="10" fillId="33" borderId="12" xfId="0" applyFont="1" applyFill="1" applyBorder="1" applyAlignment="1">
      <alignment horizontal="center" vertical="center"/>
    </xf>
    <xf numFmtId="0" fontId="10" fillId="33" borderId="1" xfId="0" applyFont="1" applyFill="1" applyBorder="1" applyAlignment="1">
      <alignment horizontal="center" vertical="center"/>
    </xf>
    <xf numFmtId="0" fontId="10" fillId="33" borderId="13" xfId="0" applyFont="1" applyFill="1" applyBorder="1" applyAlignment="1">
      <alignment vertical="center"/>
    </xf>
    <xf numFmtId="0" fontId="10" fillId="33" borderId="53" xfId="0" applyFont="1" applyFill="1" applyBorder="1" applyAlignment="1">
      <alignment horizontal="center" vertical="center"/>
    </xf>
    <xf numFmtId="0" fontId="10" fillId="33" borderId="19" xfId="0" applyFont="1" applyFill="1" applyBorder="1" applyAlignment="1">
      <alignment horizontal="center" vertical="center"/>
    </xf>
    <xf numFmtId="0" fontId="10" fillId="33" borderId="20" xfId="0" applyFont="1" applyFill="1" applyBorder="1" applyAlignment="1">
      <alignment vertical="center"/>
    </xf>
    <xf numFmtId="0" fontId="10" fillId="24" borderId="5" xfId="0" applyFont="1" applyFill="1" applyBorder="1" applyAlignment="1">
      <alignment horizontal="center" vertical="center"/>
    </xf>
    <xf numFmtId="0" fontId="1" fillId="35" borderId="52" xfId="0" applyFont="1" applyFill="1" applyBorder="1" applyAlignment="1">
      <alignment horizontal="center" vertical="center" wrapText="1"/>
    </xf>
    <xf numFmtId="0" fontId="1" fillId="35" borderId="69" xfId="0" applyFont="1" applyFill="1" applyBorder="1" applyAlignment="1">
      <alignment horizontal="center" vertical="center"/>
    </xf>
    <xf numFmtId="0" fontId="1" fillId="35" borderId="69" xfId="0" applyFont="1" applyFill="1" applyBorder="1" applyAlignment="1">
      <alignment horizontal="center" vertical="center" wrapText="1"/>
    </xf>
    <xf numFmtId="0" fontId="10" fillId="36" borderId="1" xfId="0" applyFont="1" applyFill="1" applyBorder="1" applyAlignment="1">
      <alignment horizontal="center" vertical="center"/>
    </xf>
    <xf numFmtId="0" fontId="17" fillId="36" borderId="1" xfId="0" applyFont="1" applyFill="1" applyBorder="1" applyAlignment="1">
      <alignment horizontal="center" vertical="center"/>
    </xf>
    <xf numFmtId="0" fontId="10" fillId="36" borderId="2" xfId="0" applyFont="1" applyFill="1" applyBorder="1" applyAlignment="1">
      <alignment horizontal="center" vertical="center"/>
    </xf>
    <xf numFmtId="2" fontId="10" fillId="5" borderId="25" xfId="0" applyNumberFormat="1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0" fontId="10" fillId="5" borderId="66" xfId="0" applyFont="1" applyFill="1" applyBorder="1" applyAlignment="1">
      <alignment horizontal="center" vertical="center"/>
    </xf>
    <xf numFmtId="0" fontId="10" fillId="5" borderId="71" xfId="0" applyFont="1" applyFill="1" applyBorder="1" applyAlignment="1">
      <alignment horizontal="center" vertical="center"/>
    </xf>
    <xf numFmtId="0" fontId="1" fillId="12" borderId="60" xfId="0" applyFont="1" applyFill="1" applyBorder="1" applyAlignment="1">
      <alignment horizontal="center" vertical="center" wrapText="1"/>
    </xf>
    <xf numFmtId="4" fontId="10" fillId="38" borderId="9" xfId="0" applyNumberFormat="1" applyFont="1" applyFill="1" applyBorder="1" applyAlignment="1">
      <alignment horizontal="center" vertical="center"/>
    </xf>
    <xf numFmtId="4" fontId="10" fillId="38" borderId="10" xfId="0" applyNumberFormat="1" applyFont="1" applyFill="1" applyBorder="1" applyAlignment="1">
      <alignment horizontal="center" vertical="center"/>
    </xf>
    <xf numFmtId="4" fontId="10" fillId="38" borderId="11" xfId="0" applyNumberFormat="1" applyFont="1" applyFill="1" applyBorder="1" applyAlignment="1">
      <alignment horizontal="center" vertical="center"/>
    </xf>
    <xf numFmtId="4" fontId="10" fillId="38" borderId="12" xfId="0" applyNumberFormat="1" applyFont="1" applyFill="1" applyBorder="1" applyAlignment="1">
      <alignment horizontal="center" vertical="center"/>
    </xf>
    <xf numFmtId="4" fontId="10" fillId="38" borderId="1" xfId="0" applyNumberFormat="1" applyFont="1" applyFill="1" applyBorder="1" applyAlignment="1">
      <alignment horizontal="center" vertical="center"/>
    </xf>
    <xf numFmtId="4" fontId="10" fillId="38" borderId="13" xfId="0" applyNumberFormat="1" applyFont="1" applyFill="1" applyBorder="1" applyAlignment="1">
      <alignment horizontal="center" vertical="center"/>
    </xf>
    <xf numFmtId="4" fontId="17" fillId="38" borderId="12" xfId="0" applyNumberFormat="1" applyFont="1" applyFill="1" applyBorder="1" applyAlignment="1">
      <alignment horizontal="center" vertical="center"/>
    </xf>
    <xf numFmtId="4" fontId="17" fillId="38" borderId="1" xfId="0" applyNumberFormat="1" applyFont="1" applyFill="1" applyBorder="1" applyAlignment="1">
      <alignment horizontal="center" vertical="center"/>
    </xf>
    <xf numFmtId="4" fontId="17" fillId="38" borderId="13" xfId="0" applyNumberFormat="1" applyFont="1" applyFill="1" applyBorder="1" applyAlignment="1">
      <alignment horizontal="center" vertical="center"/>
    </xf>
    <xf numFmtId="4" fontId="10" fillId="38" borderId="53" xfId="0" applyNumberFormat="1" applyFont="1" applyFill="1" applyBorder="1" applyAlignment="1">
      <alignment horizontal="center" vertical="center"/>
    </xf>
    <xf numFmtId="4" fontId="10" fillId="38" borderId="19" xfId="0" applyNumberFormat="1" applyFont="1" applyFill="1" applyBorder="1" applyAlignment="1">
      <alignment horizontal="center" vertical="center"/>
    </xf>
    <xf numFmtId="4" fontId="10" fillId="38" borderId="20" xfId="0" applyNumberFormat="1" applyFont="1" applyFill="1" applyBorder="1" applyAlignment="1">
      <alignment horizontal="center" vertical="center"/>
    </xf>
    <xf numFmtId="4" fontId="10" fillId="38" borderId="14" xfId="0" applyNumberFormat="1" applyFont="1" applyFill="1" applyBorder="1" applyAlignment="1">
      <alignment horizontal="center" vertical="center"/>
    </xf>
    <xf numFmtId="4" fontId="10" fillId="38" borderId="2" xfId="0" applyNumberFormat="1" applyFont="1" applyFill="1" applyBorder="1" applyAlignment="1">
      <alignment horizontal="center" vertical="center"/>
    </xf>
    <xf numFmtId="4" fontId="10" fillId="38" borderId="23" xfId="0" applyNumberFormat="1" applyFont="1" applyFill="1" applyBorder="1" applyAlignment="1">
      <alignment horizontal="center" vertical="center"/>
    </xf>
    <xf numFmtId="4" fontId="10" fillId="38" borderId="16" xfId="0" applyNumberFormat="1" applyFont="1" applyFill="1" applyBorder="1" applyAlignment="1">
      <alignment horizontal="center" vertical="center"/>
    </xf>
    <xf numFmtId="4" fontId="10" fillId="38" borderId="4" xfId="0" applyNumberFormat="1" applyFont="1" applyFill="1" applyBorder="1" applyAlignment="1">
      <alignment horizontal="center" vertical="center"/>
    </xf>
    <xf numFmtId="4" fontId="10" fillId="38" borderId="18" xfId="0" applyNumberFormat="1" applyFont="1" applyFill="1" applyBorder="1" applyAlignment="1">
      <alignment horizontal="center" vertical="center"/>
    </xf>
    <xf numFmtId="0" fontId="10" fillId="36" borderId="4" xfId="0" applyFont="1" applyFill="1" applyBorder="1" applyAlignment="1">
      <alignment horizontal="center" vertical="center"/>
    </xf>
    <xf numFmtId="0" fontId="10" fillId="36" borderId="10" xfId="0" applyFont="1" applyFill="1" applyBorder="1" applyAlignment="1">
      <alignment horizontal="center" vertical="center"/>
    </xf>
    <xf numFmtId="0" fontId="10" fillId="36" borderId="19" xfId="0" applyFont="1" applyFill="1" applyBorder="1" applyAlignment="1">
      <alignment horizontal="center" vertical="center"/>
    </xf>
    <xf numFmtId="1" fontId="10" fillId="25" borderId="22" xfId="0" applyNumberFormat="1" applyFont="1" applyFill="1" applyBorder="1" applyAlignment="1">
      <alignment horizontal="center" vertical="center"/>
    </xf>
    <xf numFmtId="0" fontId="10" fillId="33" borderId="13" xfId="0" applyFont="1" applyFill="1" applyBorder="1" applyAlignment="1">
      <alignment horizontal="center" vertical="center"/>
    </xf>
    <xf numFmtId="4" fontId="10" fillId="38" borderId="67" xfId="0" applyNumberFormat="1" applyFont="1" applyFill="1" applyBorder="1" applyAlignment="1">
      <alignment horizontal="center" vertical="center"/>
    </xf>
    <xf numFmtId="0" fontId="10" fillId="36" borderId="22" xfId="0" applyFont="1" applyFill="1" applyBorder="1" applyAlignment="1">
      <alignment horizontal="center" vertical="center"/>
    </xf>
    <xf numFmtId="0" fontId="17" fillId="19" borderId="16" xfId="0" applyFont="1" applyFill="1" applyBorder="1" applyAlignment="1">
      <alignment horizontal="center" vertical="center"/>
    </xf>
    <xf numFmtId="0" fontId="17" fillId="19" borderId="36" xfId="0" applyFont="1" applyFill="1" applyBorder="1" applyAlignment="1">
      <alignment horizontal="center" vertical="center"/>
    </xf>
    <xf numFmtId="0" fontId="17" fillId="19" borderId="18" xfId="0" applyFont="1" applyFill="1" applyBorder="1" applyAlignment="1">
      <alignment horizontal="center" vertical="center"/>
    </xf>
    <xf numFmtId="0" fontId="10" fillId="21" borderId="76" xfId="0" applyFont="1" applyFill="1" applyBorder="1" applyAlignment="1">
      <alignment horizontal="center" vertical="center"/>
    </xf>
    <xf numFmtId="0" fontId="10" fillId="21" borderId="4" xfId="0" applyFont="1" applyFill="1" applyBorder="1" applyAlignment="1">
      <alignment horizontal="center" vertical="center"/>
    </xf>
    <xf numFmtId="0" fontId="10" fillId="21" borderId="36" xfId="0" applyFont="1" applyFill="1" applyBorder="1" applyAlignment="1">
      <alignment horizontal="center" vertical="center"/>
    </xf>
    <xf numFmtId="0" fontId="10" fillId="21" borderId="18" xfId="0" applyFont="1" applyFill="1" applyBorder="1" applyAlignment="1">
      <alignment horizontal="center" vertical="center"/>
    </xf>
    <xf numFmtId="0" fontId="17" fillId="19" borderId="23" xfId="0" applyFont="1" applyFill="1" applyBorder="1" applyAlignment="1">
      <alignment vertical="center"/>
    </xf>
    <xf numFmtId="0" fontId="10" fillId="23" borderId="19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/>
    </xf>
    <xf numFmtId="0" fontId="10" fillId="22" borderId="4" xfId="0" applyFont="1" applyFill="1" applyBorder="1" applyAlignment="1">
      <alignment horizontal="center" vertical="center"/>
    </xf>
    <xf numFmtId="0" fontId="10" fillId="24" borderId="4" xfId="0" applyFont="1" applyFill="1" applyBorder="1" applyAlignment="1">
      <alignment horizontal="center" vertical="center"/>
    </xf>
    <xf numFmtId="0" fontId="10" fillId="22" borderId="76" xfId="0" applyFont="1" applyFill="1" applyBorder="1" applyAlignment="1">
      <alignment horizontal="center" vertical="center"/>
    </xf>
    <xf numFmtId="0" fontId="10" fillId="24" borderId="76" xfId="0" applyFont="1" applyFill="1" applyBorder="1" applyAlignment="1">
      <alignment horizontal="center" vertical="center"/>
    </xf>
    <xf numFmtId="0" fontId="10" fillId="33" borderId="14" xfId="0" applyFont="1" applyFill="1" applyBorder="1" applyAlignment="1">
      <alignment horizontal="center" vertical="center"/>
    </xf>
    <xf numFmtId="0" fontId="10" fillId="33" borderId="2" xfId="0" applyFont="1" applyFill="1" applyBorder="1" applyAlignment="1">
      <alignment horizontal="center" vertical="center"/>
    </xf>
    <xf numFmtId="0" fontId="10" fillId="33" borderId="23" xfId="0" applyFont="1" applyFill="1" applyBorder="1" applyAlignment="1">
      <alignment vertical="center"/>
    </xf>
    <xf numFmtId="0" fontId="10" fillId="24" borderId="10" xfId="0" applyFont="1" applyFill="1" applyBorder="1" applyAlignment="1">
      <alignment vertical="center"/>
    </xf>
    <xf numFmtId="0" fontId="10" fillId="22" borderId="12" xfId="0" applyFont="1" applyFill="1" applyBorder="1" applyAlignment="1">
      <alignment horizontal="center" vertical="center"/>
    </xf>
    <xf numFmtId="1" fontId="10" fillId="25" borderId="2" xfId="0" applyNumberFormat="1" applyFont="1" applyFill="1" applyBorder="1" applyAlignment="1">
      <alignment horizontal="center" vertical="center"/>
    </xf>
    <xf numFmtId="0" fontId="10" fillId="36" borderId="3" xfId="0" applyFont="1" applyFill="1" applyBorder="1" applyAlignment="1">
      <alignment horizontal="center" vertical="center"/>
    </xf>
    <xf numFmtId="0" fontId="10" fillId="22" borderId="9" xfId="0" applyFont="1" applyFill="1" applyBorder="1" applyAlignment="1">
      <alignment vertical="center"/>
    </xf>
    <xf numFmtId="0" fontId="10" fillId="22" borderId="10" xfId="0" applyFont="1" applyFill="1" applyBorder="1" applyAlignment="1">
      <alignment vertical="center"/>
    </xf>
    <xf numFmtId="0" fontId="10" fillId="22" borderId="12" xfId="0" applyFont="1" applyFill="1" applyBorder="1" applyAlignment="1">
      <alignment vertical="center"/>
    </xf>
    <xf numFmtId="0" fontId="10" fillId="22" borderId="14" xfId="0" applyFont="1" applyFill="1" applyBorder="1" applyAlignment="1">
      <alignment vertical="center"/>
    </xf>
    <xf numFmtId="0" fontId="10" fillId="22" borderId="2" xfId="0" applyFont="1" applyFill="1" applyBorder="1" applyAlignment="1">
      <alignment vertical="center"/>
    </xf>
    <xf numFmtId="0" fontId="10" fillId="26" borderId="1" xfId="0" applyFont="1" applyFill="1" applyBorder="1" applyAlignment="1">
      <alignment vertical="center"/>
    </xf>
    <xf numFmtId="4" fontId="10" fillId="16" borderId="56" xfId="0" applyNumberFormat="1" applyFont="1" applyFill="1" applyBorder="1" applyAlignment="1">
      <alignment horizontal="center" vertical="center"/>
    </xf>
    <xf numFmtId="4" fontId="17" fillId="7" borderId="53" xfId="0" applyNumberFormat="1" applyFont="1" applyFill="1" applyBorder="1" applyAlignment="1">
      <alignment horizontal="center" vertical="center"/>
    </xf>
    <xf numFmtId="0" fontId="17" fillId="5" borderId="38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4" fontId="17" fillId="4" borderId="10" xfId="0" applyNumberFormat="1" applyFont="1" applyFill="1" applyBorder="1" applyAlignment="1">
      <alignment horizontal="center" vertical="center"/>
    </xf>
    <xf numFmtId="0" fontId="17" fillId="5" borderId="37" xfId="0" applyFon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4" fontId="10" fillId="25" borderId="12" xfId="0" applyNumberFormat="1" applyFont="1" applyFill="1" applyBorder="1" applyAlignment="1">
      <alignment vertical="center"/>
    </xf>
    <xf numFmtId="1" fontId="10" fillId="25" borderId="1" xfId="0" applyNumberFormat="1" applyFont="1" applyFill="1" applyBorder="1" applyAlignment="1">
      <alignment vertical="center"/>
    </xf>
    <xf numFmtId="4" fontId="10" fillId="25" borderId="53" xfId="0" applyNumberFormat="1" applyFont="1" applyFill="1" applyBorder="1" applyAlignment="1">
      <alignment vertical="center"/>
    </xf>
    <xf numFmtId="4" fontId="10" fillId="25" borderId="14" xfId="0" applyNumberFormat="1" applyFont="1" applyFill="1" applyBorder="1" applyAlignment="1">
      <alignment vertical="center"/>
    </xf>
    <xf numFmtId="4" fontId="10" fillId="25" borderId="13" xfId="0" applyNumberFormat="1" applyFont="1" applyFill="1" applyBorder="1" applyAlignment="1">
      <alignment vertical="center"/>
    </xf>
    <xf numFmtId="4" fontId="10" fillId="25" borderId="23" xfId="0" applyNumberFormat="1" applyFont="1" applyFill="1" applyBorder="1" applyAlignment="1">
      <alignment vertical="center"/>
    </xf>
    <xf numFmtId="1" fontId="10" fillId="25" borderId="19" xfId="0" applyNumberFormat="1" applyFont="1" applyFill="1" applyBorder="1" applyAlignment="1">
      <alignment vertical="center"/>
    </xf>
    <xf numFmtId="4" fontId="10" fillId="25" borderId="20" xfId="0" applyNumberFormat="1" applyFont="1" applyFill="1" applyBorder="1" applyAlignment="1">
      <alignment vertical="center"/>
    </xf>
    <xf numFmtId="0" fontId="17" fillId="19" borderId="1" xfId="0" applyFont="1" applyFill="1" applyBorder="1" applyAlignment="1">
      <alignment vertical="center"/>
    </xf>
    <xf numFmtId="0" fontId="17" fillId="19" borderId="2" xfId="0" applyFont="1" applyFill="1" applyBorder="1" applyAlignment="1">
      <alignment vertical="center"/>
    </xf>
    <xf numFmtId="0" fontId="10" fillId="22" borderId="11" xfId="0" applyFont="1" applyFill="1" applyBorder="1" applyAlignment="1">
      <alignment horizontal="center" vertical="center"/>
    </xf>
    <xf numFmtId="0" fontId="0" fillId="19" borderId="9" xfId="0" applyFill="1" applyBorder="1"/>
    <xf numFmtId="0" fontId="0" fillId="19" borderId="53" xfId="0" applyFill="1" applyBorder="1"/>
    <xf numFmtId="0" fontId="10" fillId="18" borderId="2" xfId="0" applyFont="1" applyFill="1" applyBorder="1" applyAlignment="1">
      <alignment horizontal="center" vertical="center"/>
    </xf>
    <xf numFmtId="4" fontId="10" fillId="4" borderId="53" xfId="0" applyNumberFormat="1" applyFont="1" applyFill="1" applyBorder="1" applyAlignment="1">
      <alignment horizontal="center" vertical="center"/>
    </xf>
    <xf numFmtId="1" fontId="10" fillId="26" borderId="10" xfId="0" applyNumberFormat="1" applyFont="1" applyFill="1" applyBorder="1" applyAlignment="1">
      <alignment horizontal="center" vertical="center"/>
    </xf>
    <xf numFmtId="1" fontId="10" fillId="26" borderId="19" xfId="0" applyNumberFormat="1" applyFont="1" applyFill="1" applyBorder="1" applyAlignment="1">
      <alignment horizontal="center" vertical="center"/>
    </xf>
    <xf numFmtId="2" fontId="10" fillId="18" borderId="23" xfId="0" applyNumberFormat="1" applyFont="1" applyFill="1" applyBorder="1" applyAlignment="1">
      <alignment horizontal="center" vertical="center"/>
    </xf>
    <xf numFmtId="0" fontId="10" fillId="31" borderId="10" xfId="0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31" borderId="11" xfId="0" applyFont="1" applyFill="1" applyBorder="1" applyAlignment="1">
      <alignment horizontal="center" vertical="center"/>
    </xf>
    <xf numFmtId="4" fontId="17" fillId="0" borderId="35" xfId="0" applyNumberFormat="1" applyFont="1" applyBorder="1" applyAlignment="1">
      <alignment horizontal="center" vertical="center"/>
    </xf>
    <xf numFmtId="0" fontId="0" fillId="41" borderId="37" xfId="0" applyFill="1" applyBorder="1" applyAlignment="1">
      <alignment horizontal="center" vertical="center"/>
    </xf>
    <xf numFmtId="0" fontId="0" fillId="41" borderId="38" xfId="0" applyFill="1" applyBorder="1" applyAlignment="1">
      <alignment horizontal="center" vertical="center"/>
    </xf>
    <xf numFmtId="0" fontId="0" fillId="41" borderId="22" xfId="0" applyFill="1" applyBorder="1" applyAlignment="1">
      <alignment horizontal="center" vertical="center"/>
    </xf>
    <xf numFmtId="0" fontId="0" fillId="41" borderId="67" xfId="0" applyFill="1" applyBorder="1" applyAlignment="1">
      <alignment horizontal="center" vertical="center"/>
    </xf>
    <xf numFmtId="0" fontId="0" fillId="25" borderId="37" xfId="0" applyFill="1" applyBorder="1" applyAlignment="1">
      <alignment horizontal="center" vertical="center"/>
    </xf>
    <xf numFmtId="0" fontId="0" fillId="25" borderId="22" xfId="0" applyFill="1" applyBorder="1" applyAlignment="1">
      <alignment horizontal="center" vertical="center"/>
    </xf>
    <xf numFmtId="0" fontId="17" fillId="0" borderId="39" xfId="0" applyFont="1" applyBorder="1" applyAlignment="1">
      <alignment horizontal="center" vertical="center"/>
    </xf>
    <xf numFmtId="4" fontId="0" fillId="25" borderId="51" xfId="0" applyNumberFormat="1" applyFill="1" applyBorder="1" applyAlignment="1">
      <alignment horizontal="center" vertical="center"/>
    </xf>
    <xf numFmtId="2" fontId="0" fillId="25" borderId="38" xfId="0" applyNumberFormat="1" applyFill="1" applyBorder="1" applyAlignment="1">
      <alignment horizontal="center" vertical="center"/>
    </xf>
    <xf numFmtId="4" fontId="0" fillId="25" borderId="21" xfId="0" applyNumberFormat="1" applyFill="1" applyBorder="1" applyAlignment="1">
      <alignment horizontal="center" vertical="center"/>
    </xf>
    <xf numFmtId="0" fontId="0" fillId="25" borderId="67" xfId="0" applyFill="1" applyBorder="1" applyAlignment="1">
      <alignment horizontal="center" vertical="center"/>
    </xf>
    <xf numFmtId="0" fontId="7" fillId="12" borderId="69" xfId="0" applyFont="1" applyFill="1" applyBorder="1" applyAlignment="1">
      <alignment horizontal="center" vertical="center" wrapText="1"/>
    </xf>
    <xf numFmtId="0" fontId="7" fillId="12" borderId="69" xfId="0" applyFont="1" applyFill="1" applyBorder="1" applyAlignment="1">
      <alignment horizontal="center" vertical="center"/>
    </xf>
    <xf numFmtId="0" fontId="0" fillId="11" borderId="37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20" fillId="12" borderId="51" xfId="0" applyFont="1" applyFill="1" applyBorder="1" applyAlignment="1">
      <alignment horizontal="center" vertical="center" wrapText="1"/>
    </xf>
    <xf numFmtId="0" fontId="20" fillId="12" borderId="37" xfId="0" applyFont="1" applyFill="1" applyBorder="1" applyAlignment="1">
      <alignment horizontal="center" vertical="center"/>
    </xf>
    <xf numFmtId="0" fontId="20" fillId="12" borderId="38" xfId="0" applyFont="1" applyFill="1" applyBorder="1" applyAlignment="1">
      <alignment horizontal="center" vertical="center" wrapText="1"/>
    </xf>
    <xf numFmtId="0" fontId="17" fillId="11" borderId="22" xfId="0" applyFont="1" applyFill="1" applyBorder="1" applyAlignment="1">
      <alignment horizontal="center" vertical="center"/>
    </xf>
    <xf numFmtId="4" fontId="17" fillId="11" borderId="22" xfId="0" applyNumberFormat="1" applyFont="1" applyFill="1" applyBorder="1" applyAlignment="1">
      <alignment horizontal="center" vertical="center"/>
    </xf>
    <xf numFmtId="0" fontId="17" fillId="11" borderId="72" xfId="0" applyFont="1" applyFill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0" fontId="20" fillId="14" borderId="71" xfId="0" applyFont="1" applyFill="1" applyBorder="1" applyAlignment="1">
      <alignment horizontal="center" vertical="center" wrapText="1"/>
    </xf>
    <xf numFmtId="0" fontId="20" fillId="12" borderId="71" xfId="0" applyFont="1" applyFill="1" applyBorder="1" applyAlignment="1">
      <alignment horizontal="center" vertical="center" wrapText="1"/>
    </xf>
    <xf numFmtId="0" fontId="17" fillId="4" borderId="71" xfId="0" applyFont="1" applyFill="1" applyBorder="1" applyAlignment="1">
      <alignment horizontal="center" vertical="center"/>
    </xf>
    <xf numFmtId="4" fontId="17" fillId="4" borderId="47" xfId="0" applyNumberFormat="1" applyFont="1" applyFill="1" applyBorder="1" applyAlignment="1">
      <alignment horizontal="center" vertical="center"/>
    </xf>
    <xf numFmtId="4" fontId="17" fillId="4" borderId="33" xfId="0" applyNumberFormat="1" applyFont="1" applyFill="1" applyBorder="1" applyAlignment="1">
      <alignment horizontal="center" vertical="center"/>
    </xf>
    <xf numFmtId="4" fontId="17" fillId="4" borderId="55" xfId="0" applyNumberFormat="1" applyFont="1" applyFill="1" applyBorder="1" applyAlignment="1">
      <alignment horizontal="center" vertical="center"/>
    </xf>
    <xf numFmtId="4" fontId="17" fillId="11" borderId="47" xfId="0" applyNumberFormat="1" applyFont="1" applyFill="1" applyBorder="1" applyAlignment="1">
      <alignment horizontal="center" vertical="center"/>
    </xf>
    <xf numFmtId="4" fontId="17" fillId="11" borderId="33" xfId="0" applyNumberFormat="1" applyFont="1" applyFill="1" applyBorder="1" applyAlignment="1">
      <alignment horizontal="center" vertical="center"/>
    </xf>
    <xf numFmtId="4" fontId="17" fillId="11" borderId="55" xfId="0" applyNumberFormat="1" applyFont="1" applyFill="1" applyBorder="1" applyAlignment="1">
      <alignment horizontal="center" vertical="center"/>
    </xf>
    <xf numFmtId="4" fontId="17" fillId="38" borderId="33" xfId="0" applyNumberFormat="1" applyFont="1" applyFill="1" applyBorder="1" applyAlignment="1">
      <alignment horizontal="center" vertical="center"/>
    </xf>
    <xf numFmtId="4" fontId="17" fillId="38" borderId="55" xfId="0" applyNumberFormat="1" applyFont="1" applyFill="1" applyBorder="1" applyAlignment="1">
      <alignment horizontal="center" vertical="center"/>
    </xf>
    <xf numFmtId="4" fontId="17" fillId="38" borderId="47" xfId="0" applyNumberFormat="1" applyFont="1" applyFill="1" applyBorder="1" applyAlignment="1">
      <alignment horizontal="center" vertical="center"/>
    </xf>
    <xf numFmtId="4" fontId="17" fillId="25" borderId="33" xfId="0" applyNumberFormat="1" applyFont="1" applyFill="1" applyBorder="1" applyAlignment="1">
      <alignment horizontal="center" vertical="center"/>
    </xf>
    <xf numFmtId="0" fontId="17" fillId="38" borderId="22" xfId="0" applyFont="1" applyFill="1" applyBorder="1" applyAlignment="1">
      <alignment horizontal="center" vertical="center"/>
    </xf>
    <xf numFmtId="2" fontId="17" fillId="38" borderId="67" xfId="0" applyNumberFormat="1" applyFont="1" applyFill="1" applyBorder="1" applyAlignment="1">
      <alignment horizontal="center" vertical="center"/>
    </xf>
    <xf numFmtId="0" fontId="17" fillId="31" borderId="22" xfId="0" applyFont="1" applyFill="1" applyBorder="1" applyAlignment="1">
      <alignment horizontal="center" vertical="center"/>
    </xf>
    <xf numFmtId="0" fontId="17" fillId="31" borderId="67" xfId="0" applyFont="1" applyFill="1" applyBorder="1" applyAlignment="1">
      <alignment horizontal="center" vertical="center"/>
    </xf>
    <xf numFmtId="4" fontId="17" fillId="31" borderId="21" xfId="0" applyNumberFormat="1" applyFont="1" applyFill="1" applyBorder="1" applyAlignment="1">
      <alignment horizontal="center" vertical="center"/>
    </xf>
    <xf numFmtId="4" fontId="17" fillId="25" borderId="21" xfId="0" applyNumberFormat="1" applyFont="1" applyFill="1" applyBorder="1" applyAlignment="1">
      <alignment horizontal="center" vertical="center"/>
    </xf>
    <xf numFmtId="0" fontId="17" fillId="25" borderId="22" xfId="0" applyFont="1" applyFill="1" applyBorder="1" applyAlignment="1">
      <alignment horizontal="center" vertical="center"/>
    </xf>
    <xf numFmtId="4" fontId="17" fillId="5" borderId="21" xfId="0" applyNumberFormat="1" applyFont="1" applyFill="1" applyBorder="1" applyAlignment="1">
      <alignment horizontal="center" vertical="center"/>
    </xf>
    <xf numFmtId="4" fontId="17" fillId="25" borderId="71" xfId="0" applyNumberFormat="1" applyFont="1" applyFill="1" applyBorder="1" applyAlignment="1">
      <alignment horizontal="center" vertical="center"/>
    </xf>
    <xf numFmtId="4" fontId="17" fillId="25" borderId="31" xfId="0" applyNumberFormat="1" applyFont="1" applyFill="1" applyBorder="1" applyAlignment="1">
      <alignment horizontal="center" vertical="center"/>
    </xf>
    <xf numFmtId="4" fontId="17" fillId="25" borderId="72" xfId="0" applyNumberFormat="1" applyFont="1" applyFill="1" applyBorder="1" applyAlignment="1">
      <alignment horizontal="center" vertical="center"/>
    </xf>
    <xf numFmtId="0" fontId="17" fillId="25" borderId="46" xfId="0" applyFont="1" applyFill="1" applyBorder="1" applyAlignment="1">
      <alignment horizontal="center" vertical="center"/>
    </xf>
    <xf numFmtId="4" fontId="17" fillId="38" borderId="71" xfId="0" applyNumberFormat="1" applyFont="1" applyFill="1" applyBorder="1" applyAlignment="1">
      <alignment horizontal="center" vertical="center"/>
    </xf>
    <xf numFmtId="0" fontId="17" fillId="38" borderId="37" xfId="0" applyFont="1" applyFill="1" applyBorder="1" applyAlignment="1">
      <alignment horizontal="center" vertical="center"/>
    </xf>
    <xf numFmtId="4" fontId="17" fillId="38" borderId="72" xfId="0" applyNumberFormat="1" applyFont="1" applyFill="1" applyBorder="1" applyAlignment="1">
      <alignment horizontal="center" vertical="center"/>
    </xf>
    <xf numFmtId="0" fontId="17" fillId="38" borderId="46" xfId="0" applyFont="1" applyFill="1" applyBorder="1" applyAlignment="1">
      <alignment horizontal="center" vertical="center"/>
    </xf>
    <xf numFmtId="4" fontId="17" fillId="38" borderId="31" xfId="0" applyNumberFormat="1" applyFont="1" applyFill="1" applyBorder="1" applyAlignment="1">
      <alignment horizontal="center" vertical="center"/>
    </xf>
    <xf numFmtId="2" fontId="17" fillId="38" borderId="10" xfId="0" applyNumberFormat="1" applyFont="1" applyFill="1" applyBorder="1" applyAlignment="1">
      <alignment horizontal="center" vertical="center"/>
    </xf>
    <xf numFmtId="4" fontId="17" fillId="38" borderId="22" xfId="0" applyNumberFormat="1" applyFont="1" applyFill="1" applyBorder="1" applyAlignment="1">
      <alignment horizontal="center" vertical="center"/>
    </xf>
    <xf numFmtId="4" fontId="17" fillId="4" borderId="74" xfId="0" applyNumberFormat="1" applyFont="1" applyFill="1" applyBorder="1" applyAlignment="1">
      <alignment horizontal="center" vertical="center"/>
    </xf>
    <xf numFmtId="0" fontId="17" fillId="38" borderId="72" xfId="0" applyFont="1" applyFill="1" applyBorder="1" applyAlignment="1">
      <alignment horizontal="center" vertical="center"/>
    </xf>
    <xf numFmtId="4" fontId="17" fillId="38" borderId="37" xfId="0" applyNumberFormat="1" applyFont="1" applyFill="1" applyBorder="1" applyAlignment="1">
      <alignment horizontal="center" vertical="center"/>
    </xf>
    <xf numFmtId="49" fontId="17" fillId="0" borderId="39" xfId="0" applyNumberFormat="1" applyFont="1" applyBorder="1" applyAlignment="1">
      <alignment horizontal="center" vertical="center"/>
    </xf>
    <xf numFmtId="4" fontId="17" fillId="0" borderId="44" xfId="0" applyNumberFormat="1" applyFont="1" applyBorder="1" applyAlignment="1">
      <alignment horizontal="center" vertical="center"/>
    </xf>
    <xf numFmtId="4" fontId="17" fillId="0" borderId="69" xfId="0" applyNumberFormat="1" applyFont="1" applyBorder="1" applyAlignment="1">
      <alignment horizontal="center" vertical="center"/>
    </xf>
    <xf numFmtId="0" fontId="20" fillId="12" borderId="14" xfId="0" applyFont="1" applyFill="1" applyBorder="1" applyAlignment="1">
      <alignment horizontal="center" vertical="center" wrapText="1"/>
    </xf>
    <xf numFmtId="0" fontId="20" fillId="12" borderId="2" xfId="0" applyFont="1" applyFill="1" applyBorder="1" applyAlignment="1">
      <alignment horizontal="center" vertical="center"/>
    </xf>
    <xf numFmtId="0" fontId="20" fillId="12" borderId="23" xfId="0" applyFont="1" applyFill="1" applyBorder="1" applyAlignment="1">
      <alignment horizontal="center" vertical="center" wrapText="1"/>
    </xf>
    <xf numFmtId="4" fontId="17" fillId="31" borderId="66" xfId="0" applyNumberFormat="1" applyFont="1" applyFill="1" applyBorder="1" applyAlignment="1">
      <alignment horizontal="center" vertical="center"/>
    </xf>
    <xf numFmtId="0" fontId="20" fillId="12" borderId="30" xfId="0" applyFont="1" applyFill="1" applyBorder="1" applyAlignment="1">
      <alignment horizontal="center" vertical="center" wrapText="1"/>
    </xf>
    <xf numFmtId="0" fontId="20" fillId="14" borderId="30" xfId="0" applyFont="1" applyFill="1" applyBorder="1" applyAlignment="1">
      <alignment horizontal="center" vertical="center" wrapText="1"/>
    </xf>
    <xf numFmtId="0" fontId="17" fillId="4" borderId="38" xfId="0" applyFont="1" applyFill="1" applyBorder="1" applyAlignment="1">
      <alignment horizontal="center" vertical="center"/>
    </xf>
    <xf numFmtId="0" fontId="17" fillId="38" borderId="38" xfId="0" applyFont="1" applyFill="1" applyBorder="1" applyAlignment="1">
      <alignment horizontal="center" vertical="center"/>
    </xf>
    <xf numFmtId="0" fontId="17" fillId="4" borderId="59" xfId="0" applyFont="1" applyFill="1" applyBorder="1" applyAlignment="1">
      <alignment horizontal="center" vertical="center"/>
    </xf>
    <xf numFmtId="0" fontId="17" fillId="38" borderId="59" xfId="0" applyFont="1" applyFill="1" applyBorder="1" applyAlignment="1">
      <alignment horizontal="center" vertical="center"/>
    </xf>
    <xf numFmtId="0" fontId="17" fillId="38" borderId="31" xfId="0" applyFont="1" applyFill="1" applyBorder="1" applyAlignment="1">
      <alignment horizontal="center" vertical="center"/>
    </xf>
    <xf numFmtId="0" fontId="17" fillId="25" borderId="21" xfId="0" applyFont="1" applyFill="1" applyBorder="1" applyAlignment="1">
      <alignment horizontal="center" vertical="center"/>
    </xf>
    <xf numFmtId="0" fontId="17" fillId="25" borderId="72" xfId="0" applyFont="1" applyFill="1" applyBorder="1" applyAlignment="1">
      <alignment horizontal="center" vertical="center"/>
    </xf>
    <xf numFmtId="0" fontId="17" fillId="25" borderId="67" xfId="0" applyFont="1" applyFill="1" applyBorder="1" applyAlignment="1">
      <alignment horizontal="center" vertical="center"/>
    </xf>
    <xf numFmtId="0" fontId="17" fillId="11" borderId="21" xfId="0" applyFont="1" applyFill="1" applyBorder="1" applyAlignment="1">
      <alignment horizontal="center" vertical="center"/>
    </xf>
    <xf numFmtId="0" fontId="17" fillId="11" borderId="67" xfId="0" applyFont="1" applyFill="1" applyBorder="1" applyAlignment="1">
      <alignment horizontal="center" vertical="center"/>
    </xf>
    <xf numFmtId="0" fontId="17" fillId="25" borderId="66" xfId="0" applyFont="1" applyFill="1" applyBorder="1" applyAlignment="1">
      <alignment horizontal="center" vertical="center"/>
    </xf>
    <xf numFmtId="0" fontId="17" fillId="11" borderId="66" xfId="0" applyFont="1" applyFill="1" applyBorder="1" applyAlignment="1">
      <alignment horizontal="center" vertical="center"/>
    </xf>
    <xf numFmtId="0" fontId="17" fillId="4" borderId="51" xfId="0" applyFont="1" applyFill="1" applyBorder="1" applyAlignment="1">
      <alignment horizontal="center" vertical="center"/>
    </xf>
    <xf numFmtId="0" fontId="17" fillId="38" borderId="51" xfId="0" applyFont="1" applyFill="1" applyBorder="1" applyAlignment="1">
      <alignment horizontal="center" vertical="center"/>
    </xf>
    <xf numFmtId="0" fontId="17" fillId="38" borderId="71" xfId="0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vertical="center"/>
    </xf>
    <xf numFmtId="0" fontId="17" fillId="38" borderId="45" xfId="0" applyFont="1" applyFill="1" applyBorder="1" applyAlignment="1">
      <alignment horizontal="center" vertical="center"/>
    </xf>
    <xf numFmtId="2" fontId="17" fillId="4" borderId="21" xfId="0" applyNumberFormat="1" applyFont="1" applyFill="1" applyBorder="1" applyAlignment="1">
      <alignment horizontal="center" vertical="center"/>
    </xf>
    <xf numFmtId="2" fontId="17" fillId="4" borderId="66" xfId="0" applyNumberFormat="1" applyFont="1" applyFill="1" applyBorder="1" applyAlignment="1">
      <alignment horizontal="center" vertical="center"/>
    </xf>
    <xf numFmtId="0" fontId="17" fillId="4" borderId="67" xfId="0" applyFont="1" applyFill="1" applyBorder="1" applyAlignment="1">
      <alignment horizontal="center" vertical="center"/>
    </xf>
    <xf numFmtId="2" fontId="17" fillId="38" borderId="21" xfId="0" applyNumberFormat="1" applyFont="1" applyFill="1" applyBorder="1" applyAlignment="1">
      <alignment horizontal="center" vertical="center"/>
    </xf>
    <xf numFmtId="2" fontId="17" fillId="38" borderId="71" xfId="0" applyNumberFormat="1" applyFont="1" applyFill="1" applyBorder="1" applyAlignment="1">
      <alignment horizontal="center" vertical="center"/>
    </xf>
    <xf numFmtId="0" fontId="17" fillId="38" borderId="67" xfId="0" applyFont="1" applyFill="1" applyBorder="1" applyAlignment="1">
      <alignment horizontal="center" vertical="center"/>
    </xf>
    <xf numFmtId="0" fontId="17" fillId="25" borderId="31" xfId="0" applyFont="1" applyFill="1" applyBorder="1" applyAlignment="1">
      <alignment horizontal="center" vertical="center"/>
    </xf>
    <xf numFmtId="4" fontId="17" fillId="11" borderId="46" xfId="0" applyNumberFormat="1" applyFont="1" applyFill="1" applyBorder="1" applyAlignment="1">
      <alignment horizontal="center" vertical="center"/>
    </xf>
    <xf numFmtId="0" fontId="17" fillId="11" borderId="46" xfId="0" applyFont="1" applyFill="1" applyBorder="1" applyAlignment="1">
      <alignment horizontal="center" vertical="center"/>
    </xf>
    <xf numFmtId="4" fontId="17" fillId="4" borderId="4" xfId="0" applyNumberFormat="1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4" fontId="0" fillId="4" borderId="45" xfId="0" applyNumberFormat="1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26" borderId="37" xfId="0" applyFill="1" applyBorder="1" applyAlignment="1">
      <alignment horizontal="center" vertical="center"/>
    </xf>
    <xf numFmtId="0" fontId="0" fillId="26" borderId="38" xfId="0" applyFill="1" applyBorder="1" applyAlignment="1">
      <alignment horizontal="center" vertical="center"/>
    </xf>
    <xf numFmtId="0" fontId="0" fillId="26" borderId="21" xfId="0" applyFill="1" applyBorder="1" applyAlignment="1">
      <alignment horizontal="center" vertical="center"/>
    </xf>
    <xf numFmtId="0" fontId="0" fillId="26" borderId="22" xfId="0" applyFill="1" applyBorder="1" applyAlignment="1">
      <alignment horizontal="center" vertical="center"/>
    </xf>
    <xf numFmtId="0" fontId="0" fillId="26" borderId="67" xfId="0" applyFill="1" applyBorder="1" applyAlignment="1">
      <alignment horizontal="center" vertical="center"/>
    </xf>
    <xf numFmtId="4" fontId="0" fillId="0" borderId="47" xfId="0" applyNumberFormat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0" borderId="74" xfId="0" applyNumberFormat="1" applyBorder="1" applyAlignment="1">
      <alignment horizontal="center" vertical="center"/>
    </xf>
    <xf numFmtId="0" fontId="0" fillId="26" borderId="51" xfId="0" applyFill="1" applyBorder="1" applyAlignment="1">
      <alignment horizontal="center" vertical="center"/>
    </xf>
    <xf numFmtId="0" fontId="0" fillId="26" borderId="15" xfId="0" applyFill="1" applyBorder="1" applyAlignment="1">
      <alignment horizontal="center" vertical="center"/>
    </xf>
    <xf numFmtId="0" fontId="0" fillId="26" borderId="3" xfId="0" applyFill="1" applyBorder="1" applyAlignment="1">
      <alignment horizontal="center" vertical="center"/>
    </xf>
    <xf numFmtId="0" fontId="0" fillId="26" borderId="25" xfId="0" applyFill="1" applyBorder="1" applyAlignment="1">
      <alignment horizontal="center" vertical="center"/>
    </xf>
    <xf numFmtId="0" fontId="0" fillId="26" borderId="45" xfId="0" applyFill="1" applyBorder="1" applyAlignment="1">
      <alignment horizontal="center" vertical="center"/>
    </xf>
    <xf numFmtId="0" fontId="0" fillId="26" borderId="46" xfId="0" applyFill="1" applyBorder="1" applyAlignment="1">
      <alignment vertical="center"/>
    </xf>
    <xf numFmtId="0" fontId="0" fillId="26" borderId="59" xfId="0" applyFill="1" applyBorder="1" applyAlignment="1">
      <alignment vertical="center"/>
    </xf>
    <xf numFmtId="3" fontId="25" fillId="28" borderId="44" xfId="0" applyNumberFormat="1" applyFont="1" applyFill="1" applyBorder="1" applyAlignment="1">
      <alignment horizontal="center" vertical="center"/>
    </xf>
    <xf numFmtId="4" fontId="25" fillId="28" borderId="54" xfId="0" applyNumberFormat="1" applyFont="1" applyFill="1" applyBorder="1" applyAlignment="1">
      <alignment horizontal="center" vertical="center"/>
    </xf>
    <xf numFmtId="4" fontId="25" fillId="28" borderId="28" xfId="0" applyNumberFormat="1" applyFont="1" applyFill="1" applyBorder="1" applyAlignment="1">
      <alignment horizontal="center" vertical="center"/>
    </xf>
    <xf numFmtId="3" fontId="25" fillId="30" borderId="44" xfId="0" applyNumberFormat="1" applyFont="1" applyFill="1" applyBorder="1" applyAlignment="1">
      <alignment horizontal="center" vertical="center"/>
    </xf>
    <xf numFmtId="4" fontId="25" fillId="28" borderId="45" xfId="0" applyNumberFormat="1" applyFont="1" applyFill="1" applyBorder="1" applyAlignment="1">
      <alignment horizontal="center" vertical="center"/>
    </xf>
    <xf numFmtId="3" fontId="25" fillId="30" borderId="46" xfId="0" applyNumberFormat="1" applyFont="1" applyFill="1" applyBorder="1" applyAlignment="1">
      <alignment horizontal="center" vertical="center"/>
    </xf>
    <xf numFmtId="4" fontId="25" fillId="28" borderId="59" xfId="0" applyNumberFormat="1" applyFont="1" applyFill="1" applyBorder="1" applyAlignment="1">
      <alignment horizontal="center" vertical="center"/>
    </xf>
    <xf numFmtId="4" fontId="25" fillId="28" borderId="44" xfId="0" applyNumberFormat="1" applyFont="1" applyFill="1" applyBorder="1" applyAlignment="1">
      <alignment horizontal="center" vertical="center"/>
    </xf>
    <xf numFmtId="4" fontId="25" fillId="30" borderId="44" xfId="0" applyNumberFormat="1" applyFont="1" applyFill="1" applyBorder="1" applyAlignment="1">
      <alignment horizontal="center" vertical="center"/>
    </xf>
    <xf numFmtId="4" fontId="25" fillId="28" borderId="44" xfId="0" applyNumberFormat="1" applyFont="1" applyFill="1" applyBorder="1" applyAlignment="1">
      <alignment horizontal="center"/>
    </xf>
    <xf numFmtId="4" fontId="25" fillId="30" borderId="28" xfId="0" applyNumberFormat="1" applyFont="1" applyFill="1" applyBorder="1" applyAlignment="1">
      <alignment horizontal="center" vertical="center"/>
    </xf>
    <xf numFmtId="4" fontId="25" fillId="30" borderId="45" xfId="0" applyNumberFormat="1" applyFont="1" applyFill="1" applyBorder="1" applyAlignment="1">
      <alignment horizontal="center" vertical="center"/>
    </xf>
    <xf numFmtId="4" fontId="25" fillId="30" borderId="46" xfId="0" applyNumberFormat="1" applyFont="1" applyFill="1" applyBorder="1" applyAlignment="1">
      <alignment horizontal="center" vertical="center"/>
    </xf>
    <xf numFmtId="4" fontId="17" fillId="25" borderId="22" xfId="0" applyNumberFormat="1" applyFont="1" applyFill="1" applyBorder="1" applyAlignment="1">
      <alignment horizontal="center" vertical="center"/>
    </xf>
    <xf numFmtId="4" fontId="17" fillId="25" borderId="46" xfId="0" applyNumberFormat="1" applyFont="1" applyFill="1" applyBorder="1" applyAlignment="1">
      <alignment horizontal="center" vertical="center"/>
    </xf>
    <xf numFmtId="4" fontId="17" fillId="38" borderId="4" xfId="0" applyNumberFormat="1" applyFont="1" applyFill="1" applyBorder="1" applyAlignment="1">
      <alignment horizontal="center" vertical="center"/>
    </xf>
    <xf numFmtId="4" fontId="17" fillId="38" borderId="2" xfId="0" applyNumberFormat="1" applyFont="1" applyFill="1" applyBorder="1" applyAlignment="1">
      <alignment horizontal="center" vertical="center"/>
    </xf>
    <xf numFmtId="4" fontId="17" fillId="25" borderId="10" xfId="0" applyNumberFormat="1" applyFont="1" applyFill="1" applyBorder="1" applyAlignment="1">
      <alignment horizontal="center" vertical="center"/>
    </xf>
    <xf numFmtId="4" fontId="17" fillId="25" borderId="19" xfId="0" applyNumberFormat="1" applyFont="1" applyFill="1" applyBorder="1" applyAlignment="1">
      <alignment horizontal="center" vertical="center"/>
    </xf>
    <xf numFmtId="4" fontId="17" fillId="11" borderId="75" xfId="0" applyNumberFormat="1" applyFont="1" applyFill="1" applyBorder="1" applyAlignment="1">
      <alignment horizontal="center" vertical="center"/>
    </xf>
    <xf numFmtId="4" fontId="17" fillId="11" borderId="44" xfId="0" applyNumberFormat="1" applyFont="1" applyFill="1" applyBorder="1" applyAlignment="1">
      <alignment horizontal="center" vertical="center"/>
    </xf>
    <xf numFmtId="0" fontId="1" fillId="12" borderId="21" xfId="0" applyFont="1" applyFill="1" applyBorder="1" applyAlignment="1">
      <alignment horizontal="center" vertical="center" wrapText="1"/>
    </xf>
    <xf numFmtId="0" fontId="1" fillId="12" borderId="22" xfId="0" applyFont="1" applyFill="1" applyBorder="1" applyAlignment="1">
      <alignment horizontal="center" vertical="center" wrapText="1"/>
    </xf>
    <xf numFmtId="0" fontId="1" fillId="12" borderId="67" xfId="0" applyFont="1" applyFill="1" applyBorder="1" applyAlignment="1">
      <alignment horizontal="center" vertical="center" wrapText="1"/>
    </xf>
    <xf numFmtId="2" fontId="0" fillId="38" borderId="15" xfId="0" applyNumberFormat="1" applyFill="1" applyBorder="1" applyAlignment="1">
      <alignment horizontal="center" vertical="center"/>
    </xf>
    <xf numFmtId="2" fontId="0" fillId="38" borderId="3" xfId="0" applyNumberFormat="1" applyFill="1" applyBorder="1" applyAlignment="1">
      <alignment horizontal="center" vertical="center"/>
    </xf>
    <xf numFmtId="2" fontId="0" fillId="38" borderId="25" xfId="0" applyNumberFormat="1" applyFill="1" applyBorder="1" applyAlignment="1">
      <alignment horizontal="center" vertical="center"/>
    </xf>
    <xf numFmtId="2" fontId="0" fillId="38" borderId="45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horizontal="center" vertical="center"/>
    </xf>
    <xf numFmtId="2" fontId="0" fillId="38" borderId="59" xfId="0" applyNumberFormat="1" applyFill="1" applyBorder="1" applyAlignment="1">
      <alignment horizontal="center" vertical="center"/>
    </xf>
    <xf numFmtId="2" fontId="17" fillId="38" borderId="9" xfId="0" applyNumberFormat="1" applyFont="1" applyFill="1" applyBorder="1" applyAlignment="1">
      <alignment horizontal="center" vertical="center"/>
    </xf>
    <xf numFmtId="2" fontId="0" fillId="11" borderId="11" xfId="0" applyNumberFormat="1" applyFill="1" applyBorder="1" applyAlignment="1">
      <alignment horizontal="center" vertical="center"/>
    </xf>
    <xf numFmtId="2" fontId="0" fillId="38" borderId="21" xfId="0" applyNumberFormat="1" applyFill="1" applyBorder="1" applyAlignment="1">
      <alignment horizontal="center" vertical="center"/>
    </xf>
    <xf numFmtId="2" fontId="0" fillId="38" borderId="22" xfId="0" applyNumberFormat="1" applyFill="1" applyBorder="1" applyAlignment="1">
      <alignment horizontal="center" vertical="center"/>
    </xf>
    <xf numFmtId="2" fontId="0" fillId="38" borderId="67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38" borderId="1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vertical="center"/>
    </xf>
    <xf numFmtId="2" fontId="0" fillId="38" borderId="59" xfId="0" applyNumberFormat="1" applyFill="1" applyBorder="1" applyAlignment="1">
      <alignment vertical="center"/>
    </xf>
    <xf numFmtId="2" fontId="0" fillId="38" borderId="9" xfId="0" applyNumberFormat="1" applyFill="1" applyBorder="1" applyAlignment="1">
      <alignment horizontal="center" vertical="center"/>
    </xf>
    <xf numFmtId="2" fontId="0" fillId="38" borderId="37" xfId="0" applyNumberFormat="1" applyFill="1" applyBorder="1" applyAlignment="1">
      <alignment horizontal="center" vertical="center"/>
    </xf>
    <xf numFmtId="2" fontId="0" fillId="38" borderId="38" xfId="0" applyNumberFormat="1" applyFill="1" applyBorder="1" applyAlignment="1">
      <alignment horizontal="center" vertical="center"/>
    </xf>
    <xf numFmtId="2" fontId="0" fillId="31" borderId="11" xfId="0" applyNumberFormat="1" applyFill="1" applyBorder="1" applyAlignment="1">
      <alignment horizontal="center" vertical="center"/>
    </xf>
    <xf numFmtId="2" fontId="0" fillId="38" borderId="10" xfId="0" applyNumberFormat="1" applyFill="1" applyBorder="1" applyAlignment="1">
      <alignment horizontal="center" vertical="center"/>
    </xf>
    <xf numFmtId="2" fontId="0" fillId="38" borderId="11" xfId="0" applyNumberFormat="1" applyFill="1" applyBorder="1" applyAlignment="1">
      <alignment horizontal="center" vertical="center"/>
    </xf>
    <xf numFmtId="2" fontId="0" fillId="38" borderId="19" xfId="0" applyNumberFormat="1" applyFill="1" applyBorder="1" applyAlignment="1">
      <alignment horizontal="center" vertical="center"/>
    </xf>
    <xf numFmtId="2" fontId="0" fillId="31" borderId="22" xfId="0" applyNumberFormat="1" applyFill="1" applyBorder="1" applyAlignment="1">
      <alignment horizontal="center" vertical="center"/>
    </xf>
    <xf numFmtId="2" fontId="0" fillId="31" borderId="67" xfId="0" applyNumberFormat="1" applyFill="1" applyBorder="1" applyAlignment="1">
      <alignment horizontal="center" vertical="center"/>
    </xf>
    <xf numFmtId="2" fontId="0" fillId="38" borderId="51" xfId="0" applyNumberFormat="1" applyFill="1" applyBorder="1" applyAlignment="1">
      <alignment horizontal="center" vertical="center"/>
    </xf>
    <xf numFmtId="2" fontId="0" fillId="38" borderId="16" xfId="0" applyNumberFormat="1" applyFill="1" applyBorder="1" applyAlignment="1">
      <alignment horizontal="center" vertical="center"/>
    </xf>
    <xf numFmtId="2" fontId="0" fillId="38" borderId="18" xfId="0" applyNumberFormat="1" applyFill="1" applyBorder="1" applyAlignment="1">
      <alignment horizontal="center" vertical="center"/>
    </xf>
    <xf numFmtId="0" fontId="1" fillId="12" borderId="66" xfId="0" applyFont="1" applyFill="1" applyBorder="1" applyAlignment="1">
      <alignment horizontal="center" vertical="center" wrapText="1"/>
    </xf>
    <xf numFmtId="2" fontId="0" fillId="38" borderId="31" xfId="0" applyNumberFormat="1" applyFill="1" applyBorder="1" applyAlignment="1">
      <alignment horizontal="center" vertical="center"/>
    </xf>
    <xf numFmtId="2" fontId="0" fillId="38" borderId="71" xfId="0" applyNumberFormat="1" applyFill="1" applyBorder="1" applyAlignment="1">
      <alignment horizontal="center" vertical="center"/>
    </xf>
    <xf numFmtId="2" fontId="0" fillId="38" borderId="72" xfId="0" applyNumberFormat="1" applyFill="1" applyBorder="1" applyAlignment="1">
      <alignment horizontal="center" vertical="center"/>
    </xf>
    <xf numFmtId="2" fontId="0" fillId="38" borderId="66" xfId="0" applyNumberFormat="1" applyFill="1" applyBorder="1" applyAlignment="1">
      <alignment horizontal="center" vertical="center"/>
    </xf>
    <xf numFmtId="2" fontId="17" fillId="38" borderId="48" xfId="0" applyNumberFormat="1" applyFont="1" applyFill="1" applyBorder="1" applyAlignment="1">
      <alignment horizontal="center" vertical="center"/>
    </xf>
    <xf numFmtId="2" fontId="0" fillId="25" borderId="51" xfId="0" applyNumberFormat="1" applyFill="1" applyBorder="1" applyAlignment="1">
      <alignment vertical="center"/>
    </xf>
    <xf numFmtId="2" fontId="0" fillId="25" borderId="37" xfId="0" applyNumberFormat="1" applyFill="1" applyBorder="1" applyAlignment="1">
      <alignment vertical="center"/>
    </xf>
    <xf numFmtId="2" fontId="0" fillId="25" borderId="15" xfId="0" applyNumberFormat="1" applyFill="1" applyBorder="1" applyAlignment="1">
      <alignment vertical="center"/>
    </xf>
    <xf numFmtId="2" fontId="0" fillId="25" borderId="3" xfId="0" applyNumberFormat="1" applyFill="1" applyBorder="1" applyAlignment="1">
      <alignment vertical="center"/>
    </xf>
    <xf numFmtId="2" fontId="0" fillId="11" borderId="10" xfId="0" applyNumberFormat="1" applyFill="1" applyBorder="1" applyAlignment="1">
      <alignment vertical="center"/>
    </xf>
    <xf numFmtId="2" fontId="0" fillId="38" borderId="19" xfId="0" applyNumberFormat="1" applyFill="1" applyBorder="1" applyAlignment="1">
      <alignment vertical="center"/>
    </xf>
    <xf numFmtId="2" fontId="0" fillId="38" borderId="20" xfId="0" applyNumberFormat="1" applyFill="1" applyBorder="1" applyAlignment="1">
      <alignment vertical="center"/>
    </xf>
    <xf numFmtId="2" fontId="0" fillId="31" borderId="21" xfId="0" applyNumberFormat="1" applyFill="1" applyBorder="1" applyAlignment="1">
      <alignment horizontal="center" vertical="center"/>
    </xf>
    <xf numFmtId="0" fontId="10" fillId="18" borderId="38" xfId="0" applyFont="1" applyFill="1" applyBorder="1" applyAlignment="1">
      <alignment horizontal="center" vertical="center"/>
    </xf>
    <xf numFmtId="0" fontId="10" fillId="18" borderId="37" xfId="0" applyFont="1" applyFill="1" applyBorder="1" applyAlignment="1">
      <alignment horizontal="center" vertical="center"/>
    </xf>
    <xf numFmtId="0" fontId="17" fillId="0" borderId="44" xfId="0" applyFont="1" applyBorder="1" applyAlignment="1">
      <alignment horizontal="center" vertical="center" wrapText="1"/>
    </xf>
    <xf numFmtId="0" fontId="10" fillId="39" borderId="19" xfId="0" applyFont="1" applyFill="1" applyBorder="1" applyAlignment="1">
      <alignment horizontal="center" vertical="center"/>
    </xf>
    <xf numFmtId="2" fontId="0" fillId="11" borderId="19" xfId="0" applyNumberFormat="1" applyFill="1" applyBorder="1" applyAlignment="1">
      <alignment vertical="center"/>
    </xf>
    <xf numFmtId="2" fontId="0" fillId="4" borderId="22" xfId="0" applyNumberFormat="1" applyFill="1" applyBorder="1" applyAlignment="1">
      <alignment vertical="center"/>
    </xf>
    <xf numFmtId="2" fontId="0" fillId="4" borderId="67" xfId="0" applyNumberFormat="1" applyFill="1" applyBorder="1" applyAlignment="1">
      <alignment vertical="center"/>
    </xf>
    <xf numFmtId="2" fontId="0" fillId="38" borderId="12" xfId="0" applyNumberFormat="1" applyFill="1" applyBorder="1" applyAlignment="1">
      <alignment vertical="center"/>
    </xf>
    <xf numFmtId="2" fontId="0" fillId="38" borderId="1" xfId="0" applyNumberFormat="1" applyFill="1" applyBorder="1" applyAlignment="1">
      <alignment vertical="center"/>
    </xf>
    <xf numFmtId="2" fontId="0" fillId="38" borderId="13" xfId="0" applyNumberFormat="1" applyFill="1" applyBorder="1" applyAlignment="1">
      <alignment vertical="center"/>
    </xf>
    <xf numFmtId="2" fontId="0" fillId="38" borderId="53" xfId="0" applyNumberFormat="1" applyFill="1" applyBorder="1" applyAlignment="1">
      <alignment vertical="center"/>
    </xf>
    <xf numFmtId="2" fontId="0" fillId="31" borderId="9" xfId="0" applyNumberFormat="1" applyFill="1" applyBorder="1" applyAlignment="1">
      <alignment horizontal="center" vertical="center"/>
    </xf>
    <xf numFmtId="2" fontId="0" fillId="31" borderId="10" xfId="0" applyNumberFormat="1" applyFill="1" applyBorder="1" applyAlignment="1">
      <alignment horizontal="center" vertical="center"/>
    </xf>
    <xf numFmtId="2" fontId="10" fillId="31" borderId="38" xfId="0" applyNumberFormat="1" applyFont="1" applyFill="1" applyBorder="1" applyAlignment="1">
      <alignment horizontal="center" vertical="center"/>
    </xf>
    <xf numFmtId="1" fontId="10" fillId="31" borderId="37" xfId="0" applyNumberFormat="1" applyFont="1" applyFill="1" applyBorder="1" applyAlignment="1">
      <alignment horizontal="center" vertical="center"/>
    </xf>
    <xf numFmtId="1" fontId="10" fillId="31" borderId="22" xfId="0" applyNumberFormat="1" applyFont="1" applyFill="1" applyBorder="1" applyAlignment="1">
      <alignment horizontal="center" vertical="center"/>
    </xf>
    <xf numFmtId="0" fontId="10" fillId="31" borderId="67" xfId="0" applyFont="1" applyFill="1" applyBorder="1" applyAlignment="1">
      <alignment horizontal="center" vertical="center"/>
    </xf>
    <xf numFmtId="4" fontId="10" fillId="38" borderId="15" xfId="0" applyNumberFormat="1" applyFont="1" applyFill="1" applyBorder="1" applyAlignment="1">
      <alignment horizontal="center" vertical="center"/>
    </xf>
    <xf numFmtId="4" fontId="10" fillId="38" borderId="3" xfId="0" applyNumberFormat="1" applyFont="1" applyFill="1" applyBorder="1" applyAlignment="1">
      <alignment horizontal="center" vertical="center"/>
    </xf>
    <xf numFmtId="4" fontId="10" fillId="38" borderId="25" xfId="0" applyNumberFormat="1" applyFont="1" applyFill="1" applyBorder="1" applyAlignment="1">
      <alignment horizontal="center" vertical="center"/>
    </xf>
    <xf numFmtId="4" fontId="10" fillId="38" borderId="21" xfId="0" applyNumberFormat="1" applyFont="1" applyFill="1" applyBorder="1" applyAlignment="1">
      <alignment horizontal="center" vertical="center"/>
    </xf>
    <xf numFmtId="4" fontId="10" fillId="38" borderId="22" xfId="0" applyNumberFormat="1" applyFont="1" applyFill="1" applyBorder="1" applyAlignment="1">
      <alignment horizontal="center" vertical="center"/>
    </xf>
    <xf numFmtId="2" fontId="10" fillId="31" borderId="67" xfId="0" applyNumberFormat="1" applyFont="1" applyFill="1" applyBorder="1" applyAlignment="1">
      <alignment horizontal="center" vertical="center"/>
    </xf>
    <xf numFmtId="4" fontId="10" fillId="11" borderId="21" xfId="0" applyNumberFormat="1" applyFont="1" applyFill="1" applyBorder="1" applyAlignment="1">
      <alignment horizontal="center" vertical="center"/>
    </xf>
    <xf numFmtId="4" fontId="10" fillId="11" borderId="22" xfId="0" applyNumberFormat="1" applyFont="1" applyFill="1" applyBorder="1" applyAlignment="1">
      <alignment horizontal="center" vertical="center"/>
    </xf>
    <xf numFmtId="4" fontId="10" fillId="11" borderId="67" xfId="0" applyNumberFormat="1" applyFont="1" applyFill="1" applyBorder="1" applyAlignment="1">
      <alignment horizontal="center" vertical="center"/>
    </xf>
    <xf numFmtId="0" fontId="17" fillId="19" borderId="35" xfId="0" applyFont="1" applyFill="1" applyBorder="1" applyAlignment="1">
      <alignment horizontal="center" vertical="center"/>
    </xf>
    <xf numFmtId="4" fontId="10" fillId="4" borderId="39" xfId="0" applyNumberFormat="1" applyFont="1" applyFill="1" applyBorder="1" applyAlignment="1">
      <alignment horizontal="center" vertical="center"/>
    </xf>
    <xf numFmtId="1" fontId="10" fillId="29" borderId="10" xfId="0" applyNumberFormat="1" applyFont="1" applyFill="1" applyBorder="1" applyAlignment="1">
      <alignment horizontal="center" vertical="center"/>
    </xf>
    <xf numFmtId="0" fontId="10" fillId="39" borderId="22" xfId="0" applyFont="1" applyFill="1" applyBorder="1" applyAlignment="1">
      <alignment horizontal="center" vertical="center"/>
    </xf>
    <xf numFmtId="0" fontId="10" fillId="39" borderId="21" xfId="0" applyFont="1" applyFill="1" applyBorder="1" applyAlignment="1">
      <alignment horizontal="center"/>
    </xf>
    <xf numFmtId="1" fontId="10" fillId="4" borderId="19" xfId="0" applyNumberFormat="1" applyFont="1" applyFill="1" applyBorder="1" applyAlignment="1">
      <alignment horizontal="center" vertical="center"/>
    </xf>
    <xf numFmtId="4" fontId="10" fillId="4" borderId="20" xfId="0" applyNumberFormat="1" applyFont="1" applyFill="1" applyBorder="1" applyAlignment="1">
      <alignment horizontal="center" vertical="center"/>
    </xf>
    <xf numFmtId="4" fontId="10" fillId="15" borderId="14" xfId="0" applyNumberFormat="1" applyFont="1" applyFill="1" applyBorder="1" applyAlignment="1">
      <alignment horizontal="center" vertical="center"/>
    </xf>
    <xf numFmtId="1" fontId="10" fillId="15" borderId="2" xfId="0" applyNumberFormat="1" applyFont="1" applyFill="1" applyBorder="1" applyAlignment="1">
      <alignment horizontal="center" vertical="center"/>
    </xf>
    <xf numFmtId="4" fontId="10" fillId="15" borderId="20" xfId="0" applyNumberFormat="1" applyFont="1" applyFill="1" applyBorder="1" applyAlignment="1">
      <alignment horizontal="center" vertical="center"/>
    </xf>
    <xf numFmtId="0" fontId="10" fillId="31" borderId="22" xfId="0" applyFont="1" applyFill="1" applyBorder="1" applyAlignment="1">
      <alignment horizontal="center" vertical="center"/>
    </xf>
    <xf numFmtId="4" fontId="10" fillId="11" borderId="12" xfId="0" applyNumberFormat="1" applyFont="1" applyFill="1" applyBorder="1" applyAlignment="1">
      <alignment horizontal="center" vertical="center"/>
    </xf>
    <xf numFmtId="1" fontId="10" fillId="25" borderId="37" xfId="0" applyNumberFormat="1" applyFont="1" applyFill="1" applyBorder="1" applyAlignment="1">
      <alignment horizontal="center" vertical="center"/>
    </xf>
    <xf numFmtId="2" fontId="0" fillId="42" borderId="25" xfId="0" applyNumberFormat="1" applyFill="1" applyBorder="1" applyAlignment="1">
      <alignment horizontal="center" vertical="center"/>
    </xf>
    <xf numFmtId="4" fontId="10" fillId="11" borderId="14" xfId="0" applyNumberFormat="1" applyFont="1" applyFill="1" applyBorder="1" applyAlignment="1">
      <alignment horizontal="center" vertical="center"/>
    </xf>
    <xf numFmtId="4" fontId="10" fillId="11" borderId="2" xfId="0" applyNumberFormat="1" applyFont="1" applyFill="1" applyBorder="1" applyAlignment="1">
      <alignment horizontal="center" vertical="center"/>
    </xf>
    <xf numFmtId="4" fontId="10" fillId="11" borderId="23" xfId="0" applyNumberFormat="1" applyFont="1" applyFill="1" applyBorder="1" applyAlignment="1">
      <alignment horizontal="center" vertical="center"/>
    </xf>
    <xf numFmtId="4" fontId="10" fillId="25" borderId="15" xfId="0" applyNumberFormat="1" applyFont="1" applyFill="1" applyBorder="1" applyAlignment="1">
      <alignment horizontal="center" vertical="center"/>
    </xf>
    <xf numFmtId="4" fontId="10" fillId="25" borderId="12" xfId="0" applyNumberFormat="1" applyFont="1" applyFill="1" applyBorder="1" applyAlignment="1">
      <alignment horizontal="center" vertical="center"/>
    </xf>
    <xf numFmtId="4" fontId="10" fillId="11" borderId="9" xfId="0" applyNumberFormat="1" applyFont="1" applyFill="1" applyBorder="1" applyAlignment="1">
      <alignment horizontal="center" vertical="center"/>
    </xf>
    <xf numFmtId="0" fontId="17" fillId="19" borderId="73" xfId="0" applyFont="1" applyFill="1" applyBorder="1" applyAlignment="1">
      <alignment horizontal="center" vertical="center"/>
    </xf>
    <xf numFmtId="0" fontId="17" fillId="19" borderId="3" xfId="0" applyFont="1" applyFill="1" applyBorder="1" applyAlignment="1">
      <alignment horizontal="center" vertical="center"/>
    </xf>
    <xf numFmtId="0" fontId="17" fillId="19" borderId="5" xfId="0" applyFont="1" applyFill="1" applyBorder="1" applyAlignment="1">
      <alignment horizontal="center" vertical="center"/>
    </xf>
    <xf numFmtId="0" fontId="10" fillId="21" borderId="15" xfId="0" applyFont="1" applyFill="1" applyBorder="1" applyAlignment="1">
      <alignment horizontal="center" vertical="center"/>
    </xf>
    <xf numFmtId="0" fontId="10" fillId="24" borderId="15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0" fontId="10" fillId="36" borderId="9" xfId="0" applyFont="1" applyFill="1" applyBorder="1" applyAlignment="1">
      <alignment horizontal="center" vertical="center"/>
    </xf>
    <xf numFmtId="0" fontId="10" fillId="36" borderId="53" xfId="0" applyFont="1" applyFill="1" applyBorder="1" applyAlignment="1">
      <alignment horizontal="center" vertical="center"/>
    </xf>
    <xf numFmtId="4" fontId="10" fillId="39" borderId="53" xfId="0" applyNumberFormat="1" applyFont="1" applyFill="1" applyBorder="1" applyAlignment="1">
      <alignment horizontal="center" vertical="center"/>
    </xf>
    <xf numFmtId="4" fontId="10" fillId="25" borderId="13" xfId="0" applyNumberFormat="1" applyFont="1" applyFill="1" applyBorder="1" applyAlignment="1">
      <alignment horizontal="center" vertical="center"/>
    </xf>
    <xf numFmtId="4" fontId="10" fillId="38" borderId="45" xfId="0" applyNumberFormat="1" applyFont="1" applyFill="1" applyBorder="1" applyAlignment="1">
      <alignment horizontal="center" vertical="center"/>
    </xf>
    <xf numFmtId="4" fontId="10" fillId="38" borderId="46" xfId="0" applyNumberFormat="1" applyFont="1" applyFill="1" applyBorder="1" applyAlignment="1">
      <alignment horizontal="center" vertical="center"/>
    </xf>
    <xf numFmtId="4" fontId="10" fillId="38" borderId="59" xfId="0" applyNumberFormat="1" applyFont="1" applyFill="1" applyBorder="1" applyAlignment="1">
      <alignment horizontal="center" vertical="center"/>
    </xf>
    <xf numFmtId="4" fontId="24" fillId="30" borderId="28" xfId="0" applyNumberFormat="1" applyFont="1" applyFill="1" applyBorder="1" applyAlignment="1">
      <alignment horizontal="center" vertical="center"/>
    </xf>
    <xf numFmtId="4" fontId="10" fillId="31" borderId="9" xfId="0" applyNumberFormat="1" applyFont="1" applyFill="1" applyBorder="1" applyAlignment="1">
      <alignment horizontal="center" vertical="center"/>
    </xf>
    <xf numFmtId="4" fontId="10" fillId="31" borderId="53" xfId="0" applyNumberFormat="1" applyFont="1" applyFill="1" applyBorder="1" applyAlignment="1">
      <alignment horizontal="center" vertical="center"/>
    </xf>
    <xf numFmtId="4" fontId="10" fillId="42" borderId="12" xfId="0" applyNumberFormat="1" applyFont="1" applyFill="1" applyBorder="1" applyAlignment="1">
      <alignment horizontal="center" vertical="center"/>
    </xf>
    <xf numFmtId="0" fontId="10" fillId="25" borderId="1" xfId="0" applyFont="1" applyFill="1" applyBorder="1" applyAlignment="1">
      <alignment horizontal="center" vertical="center"/>
    </xf>
    <xf numFmtId="4" fontId="10" fillId="41" borderId="1" xfId="0" applyNumberFormat="1" applyFont="1" applyFill="1" applyBorder="1" applyAlignment="1">
      <alignment vertical="center"/>
    </xf>
    <xf numFmtId="1" fontId="10" fillId="25" borderId="46" xfId="0" applyNumberFormat="1" applyFont="1" applyFill="1" applyBorder="1" applyAlignment="1">
      <alignment horizontal="center" vertical="center"/>
    </xf>
    <xf numFmtId="4" fontId="10" fillId="25" borderId="45" xfId="0" applyNumberFormat="1" applyFont="1" applyFill="1" applyBorder="1" applyAlignment="1">
      <alignment horizontal="center" vertical="center"/>
    </xf>
    <xf numFmtId="4" fontId="17" fillId="0" borderId="60" xfId="0" applyNumberFormat="1" applyFont="1" applyBorder="1" applyAlignment="1">
      <alignment horizontal="center" vertical="center"/>
    </xf>
    <xf numFmtId="0" fontId="17" fillId="42" borderId="67" xfId="0" applyFont="1" applyFill="1" applyBorder="1" applyAlignment="1">
      <alignment horizontal="center" vertical="center"/>
    </xf>
    <xf numFmtId="2" fontId="17" fillId="38" borderId="70" xfId="0" applyNumberFormat="1" applyFont="1" applyFill="1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/>
    </xf>
    <xf numFmtId="4" fontId="0" fillId="0" borderId="44" xfId="0" applyNumberFormat="1" applyBorder="1" applyAlignment="1">
      <alignment horizontal="center" vertical="center"/>
    </xf>
    <xf numFmtId="1" fontId="10" fillId="25" borderId="2" xfId="0" applyNumberFormat="1" applyFont="1" applyFill="1" applyBorder="1" applyAlignment="1">
      <alignment vertical="center"/>
    </xf>
    <xf numFmtId="0" fontId="10" fillId="36" borderId="21" xfId="0" applyFont="1" applyFill="1" applyBorder="1"/>
    <xf numFmtId="4" fontId="10" fillId="4" borderId="67" xfId="0" applyNumberFormat="1" applyFont="1" applyFill="1" applyBorder="1" applyAlignment="1">
      <alignment horizontal="center" vertical="center"/>
    </xf>
    <xf numFmtId="1" fontId="10" fillId="25" borderId="3" xfId="0" applyNumberFormat="1" applyFont="1" applyFill="1" applyBorder="1" applyAlignment="1">
      <alignment horizontal="center" vertical="center"/>
    </xf>
    <xf numFmtId="0" fontId="10" fillId="26" borderId="3" xfId="0" applyFont="1" applyFill="1" applyBorder="1" applyAlignment="1">
      <alignment horizontal="center" vertical="center"/>
    </xf>
    <xf numFmtId="2" fontId="10" fillId="26" borderId="25" xfId="0" applyNumberFormat="1" applyFont="1" applyFill="1" applyBorder="1" applyAlignment="1">
      <alignment horizontal="center" vertical="center"/>
    </xf>
    <xf numFmtId="2" fontId="10" fillId="26" borderId="13" xfId="0" applyNumberFormat="1" applyFont="1" applyFill="1" applyBorder="1" applyAlignment="1">
      <alignment horizontal="center" vertical="center"/>
    </xf>
    <xf numFmtId="4" fontId="10" fillId="25" borderId="9" xfId="0" applyNumberFormat="1" applyFont="1" applyFill="1" applyBorder="1" applyAlignment="1">
      <alignment horizontal="center" vertical="center"/>
    </xf>
    <xf numFmtId="4" fontId="10" fillId="25" borderId="53" xfId="0" applyNumberFormat="1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 vertical="center"/>
    </xf>
    <xf numFmtId="4" fontId="10" fillId="25" borderId="51" xfId="0" applyNumberFormat="1" applyFont="1" applyFill="1" applyBorder="1" applyAlignment="1">
      <alignment horizontal="center" vertical="center"/>
    </xf>
    <xf numFmtId="4" fontId="10" fillId="15" borderId="15" xfId="0" applyNumberFormat="1" applyFont="1" applyFill="1" applyBorder="1" applyAlignment="1">
      <alignment horizontal="center" vertical="center"/>
    </xf>
    <xf numFmtId="1" fontId="10" fillId="15" borderId="3" xfId="0" applyNumberFormat="1" applyFont="1" applyFill="1" applyBorder="1" applyAlignment="1">
      <alignment horizontal="center" vertical="center"/>
    </xf>
    <xf numFmtId="4" fontId="17" fillId="0" borderId="64" xfId="0" applyNumberFormat="1" applyFont="1" applyBorder="1" applyAlignment="1">
      <alignment horizontal="center" vertical="center"/>
    </xf>
    <xf numFmtId="4" fontId="17" fillId="0" borderId="43" xfId="0" applyNumberFormat="1" applyFont="1" applyBorder="1" applyAlignment="1">
      <alignment horizontal="center" vertical="center"/>
    </xf>
    <xf numFmtId="4" fontId="17" fillId="0" borderId="56" xfId="0" applyNumberFormat="1" applyFont="1" applyBorder="1" applyAlignment="1">
      <alignment horizontal="center" vertical="center"/>
    </xf>
    <xf numFmtId="2" fontId="10" fillId="26" borderId="13" xfId="0" applyNumberFormat="1" applyFont="1" applyFill="1" applyBorder="1" applyAlignment="1">
      <alignment vertical="center"/>
    </xf>
    <xf numFmtId="0" fontId="10" fillId="18" borderId="1" xfId="0" applyFont="1" applyFill="1" applyBorder="1" applyAlignment="1">
      <alignment vertical="center"/>
    </xf>
    <xf numFmtId="4" fontId="17" fillId="0" borderId="42" xfId="0" applyNumberFormat="1" applyFont="1" applyBorder="1" applyAlignment="1">
      <alignment horizontal="center" vertical="center"/>
    </xf>
    <xf numFmtId="4" fontId="10" fillId="26" borderId="9" xfId="0" applyNumberFormat="1" applyFont="1" applyFill="1" applyBorder="1" applyAlignment="1">
      <alignment vertical="center"/>
    </xf>
    <xf numFmtId="0" fontId="10" fillId="26" borderId="10" xfId="0" applyFont="1" applyFill="1" applyBorder="1" applyAlignment="1">
      <alignment vertical="center"/>
    </xf>
    <xf numFmtId="2" fontId="10" fillId="26" borderId="11" xfId="0" applyNumberFormat="1" applyFont="1" applyFill="1" applyBorder="1" applyAlignment="1">
      <alignment vertical="center"/>
    </xf>
    <xf numFmtId="4" fontId="10" fillId="26" borderId="12" xfId="0" applyNumberFormat="1" applyFont="1" applyFill="1" applyBorder="1" applyAlignment="1">
      <alignment vertical="center"/>
    </xf>
    <xf numFmtId="4" fontId="10" fillId="18" borderId="12" xfId="0" applyNumberFormat="1" applyFont="1" applyFill="1" applyBorder="1" applyAlignment="1">
      <alignment vertical="center"/>
    </xf>
    <xf numFmtId="2" fontId="10" fillId="18" borderId="13" xfId="0" applyNumberFormat="1" applyFont="1" applyFill="1" applyBorder="1" applyAlignment="1">
      <alignment vertical="center"/>
    </xf>
    <xf numFmtId="4" fontId="10" fillId="18" borderId="53" xfId="0" applyNumberFormat="1" applyFont="1" applyFill="1" applyBorder="1" applyAlignment="1">
      <alignment vertical="center"/>
    </xf>
    <xf numFmtId="0" fontId="10" fillId="18" borderId="19" xfId="0" applyFont="1" applyFill="1" applyBorder="1" applyAlignment="1">
      <alignment vertical="center"/>
    </xf>
    <xf numFmtId="2" fontId="10" fillId="18" borderId="20" xfId="0" applyNumberFormat="1" applyFont="1" applyFill="1" applyBorder="1" applyAlignment="1">
      <alignment vertical="center"/>
    </xf>
    <xf numFmtId="4" fontId="10" fillId="16" borderId="9" xfId="0" applyNumberFormat="1" applyFont="1" applyFill="1" applyBorder="1" applyAlignment="1">
      <alignment horizontal="center" vertical="center"/>
    </xf>
    <xf numFmtId="4" fontId="10" fillId="16" borderId="12" xfId="0" applyNumberFormat="1" applyFont="1" applyFill="1" applyBorder="1" applyAlignment="1">
      <alignment horizontal="center" vertical="center"/>
    </xf>
    <xf numFmtId="4" fontId="10" fillId="16" borderId="53" xfId="0" applyNumberFormat="1" applyFont="1" applyFill="1" applyBorder="1" applyAlignment="1">
      <alignment horizontal="center" vertical="center"/>
    </xf>
    <xf numFmtId="0" fontId="17" fillId="19" borderId="10" xfId="0" applyFont="1" applyFill="1" applyBorder="1" applyAlignment="1">
      <alignment vertical="center"/>
    </xf>
    <xf numFmtId="4" fontId="10" fillId="16" borderId="76" xfId="0" applyNumberFormat="1" applyFont="1" applyFill="1" applyBorder="1" applyAlignment="1">
      <alignment horizontal="center" vertical="center"/>
    </xf>
    <xf numFmtId="4" fontId="10" fillId="23" borderId="17" xfId="0" applyNumberFormat="1" applyFont="1" applyFill="1" applyBorder="1" applyAlignment="1">
      <alignment horizontal="center" vertical="center"/>
    </xf>
    <xf numFmtId="0" fontId="10" fillId="22" borderId="11" xfId="0" applyFont="1" applyFill="1" applyBorder="1" applyAlignment="1">
      <alignment vertical="center"/>
    </xf>
    <xf numFmtId="0" fontId="10" fillId="22" borderId="13" xfId="0" applyFont="1" applyFill="1" applyBorder="1" applyAlignment="1">
      <alignment vertical="center"/>
    </xf>
    <xf numFmtId="0" fontId="10" fillId="22" borderId="53" xfId="0" applyFont="1" applyFill="1" applyBorder="1" applyAlignment="1">
      <alignment vertical="center"/>
    </xf>
    <xf numFmtId="0" fontId="10" fillId="22" borderId="20" xfId="0" applyFont="1" applyFill="1" applyBorder="1" applyAlignment="1">
      <alignment vertical="center"/>
    </xf>
    <xf numFmtId="0" fontId="10" fillId="24" borderId="9" xfId="0" applyFont="1" applyFill="1" applyBorder="1" applyAlignment="1">
      <alignment vertical="center"/>
    </xf>
    <xf numFmtId="0" fontId="10" fillId="24" borderId="11" xfId="0" applyFont="1" applyFill="1" applyBorder="1" applyAlignment="1">
      <alignment vertical="center"/>
    </xf>
    <xf numFmtId="0" fontId="10" fillId="24" borderId="12" xfId="0" applyFont="1" applyFill="1" applyBorder="1" applyAlignment="1">
      <alignment vertical="center"/>
    </xf>
    <xf numFmtId="0" fontId="10" fillId="24" borderId="13" xfId="0" applyFont="1" applyFill="1" applyBorder="1" applyAlignment="1">
      <alignment vertical="center"/>
    </xf>
    <xf numFmtId="0" fontId="10" fillId="24" borderId="19" xfId="0" applyFont="1" applyFill="1" applyBorder="1" applyAlignment="1">
      <alignment vertical="center"/>
    </xf>
    <xf numFmtId="0" fontId="10" fillId="24" borderId="20" xfId="0" applyFont="1" applyFill="1" applyBorder="1" applyAlignment="1">
      <alignment vertical="center"/>
    </xf>
    <xf numFmtId="0" fontId="10" fillId="24" borderId="67" xfId="0" applyFont="1" applyFill="1" applyBorder="1" applyAlignment="1">
      <alignment horizontal="center" vertical="center"/>
    </xf>
    <xf numFmtId="0" fontId="10" fillId="24" borderId="11" xfId="0" applyFont="1" applyFill="1" applyBorder="1" applyAlignment="1">
      <alignment horizontal="center" vertical="center"/>
    </xf>
    <xf numFmtId="0" fontId="10" fillId="24" borderId="13" xfId="0" applyFont="1" applyFill="1" applyBorder="1" applyAlignment="1">
      <alignment horizontal="center" vertical="center"/>
    </xf>
    <xf numFmtId="0" fontId="10" fillId="24" borderId="20" xfId="0" applyFont="1" applyFill="1" applyBorder="1" applyAlignment="1">
      <alignment horizontal="center" vertical="center"/>
    </xf>
    <xf numFmtId="0" fontId="10" fillId="36" borderId="9" xfId="0" applyFont="1" applyFill="1" applyBorder="1"/>
    <xf numFmtId="0" fontId="10" fillId="36" borderId="12" xfId="0" applyFont="1" applyFill="1" applyBorder="1"/>
    <xf numFmtId="0" fontId="10" fillId="36" borderId="53" xfId="0" applyFont="1" applyFill="1" applyBorder="1"/>
    <xf numFmtId="0" fontId="10" fillId="16" borderId="67" xfId="0" applyFont="1" applyFill="1" applyBorder="1" applyAlignment="1">
      <alignment horizontal="center" vertical="center"/>
    </xf>
    <xf numFmtId="4" fontId="10" fillId="16" borderId="39" xfId="0" applyNumberFormat="1" applyFont="1" applyFill="1" applyBorder="1" applyAlignment="1">
      <alignment horizontal="center" vertical="center"/>
    </xf>
    <xf numFmtId="0" fontId="10" fillId="24" borderId="2" xfId="0" applyFont="1" applyFill="1" applyBorder="1" applyAlignment="1">
      <alignment vertical="center"/>
    </xf>
    <xf numFmtId="4" fontId="17" fillId="7" borderId="12" xfId="0" applyNumberFormat="1" applyFont="1" applyFill="1" applyBorder="1" applyAlignment="1">
      <alignment vertical="center"/>
    </xf>
    <xf numFmtId="0" fontId="10" fillId="36" borderId="46" xfId="0" applyFont="1" applyFill="1" applyBorder="1" applyAlignment="1">
      <alignment horizontal="center" vertical="center"/>
    </xf>
    <xf numFmtId="0" fontId="10" fillId="24" borderId="23" xfId="0" applyFont="1" applyFill="1" applyBorder="1" applyAlignment="1">
      <alignment vertical="center"/>
    </xf>
    <xf numFmtId="4" fontId="10" fillId="4" borderId="60" xfId="0" applyNumberFormat="1" applyFont="1" applyFill="1" applyBorder="1" applyAlignment="1">
      <alignment horizontal="center" vertical="center"/>
    </xf>
    <xf numFmtId="1" fontId="10" fillId="4" borderId="51" xfId="0" applyNumberFormat="1" applyFont="1" applyFill="1" applyBorder="1" applyAlignment="1">
      <alignment horizontal="center" vertical="center"/>
    </xf>
    <xf numFmtId="4" fontId="10" fillId="38" borderId="51" xfId="0" applyNumberFormat="1" applyFont="1" applyFill="1" applyBorder="1" applyAlignment="1">
      <alignment horizontal="center" vertical="center"/>
    </xf>
    <xf numFmtId="4" fontId="10" fillId="38" borderId="37" xfId="0" applyNumberFormat="1" applyFont="1" applyFill="1" applyBorder="1" applyAlignment="1">
      <alignment horizontal="center" vertical="center"/>
    </xf>
    <xf numFmtId="4" fontId="10" fillId="38" borderId="38" xfId="0" applyNumberFormat="1" applyFont="1" applyFill="1" applyBorder="1" applyAlignment="1">
      <alignment horizontal="center" vertical="center"/>
    </xf>
    <xf numFmtId="4" fontId="17" fillId="7" borderId="9" xfId="0" applyNumberFormat="1" applyFont="1" applyFill="1" applyBorder="1" applyAlignment="1">
      <alignment horizontal="center" vertical="center"/>
    </xf>
    <xf numFmtId="0" fontId="10" fillId="24" borderId="14" xfId="0" applyFont="1" applyFill="1" applyBorder="1" applyAlignment="1">
      <alignment vertical="center"/>
    </xf>
    <xf numFmtId="4" fontId="10" fillId="23" borderId="47" xfId="0" applyNumberFormat="1" applyFont="1" applyFill="1" applyBorder="1" applyAlignment="1">
      <alignment horizontal="center" vertical="center"/>
    </xf>
    <xf numFmtId="4" fontId="10" fillId="23" borderId="55" xfId="0" applyNumberFormat="1" applyFont="1" applyFill="1" applyBorder="1" applyAlignment="1">
      <alignment horizontal="center" vertical="center"/>
    </xf>
    <xf numFmtId="4" fontId="10" fillId="25" borderId="11" xfId="0" applyNumberFormat="1" applyFont="1" applyFill="1" applyBorder="1" applyAlignment="1">
      <alignment horizontal="center" vertical="center"/>
    </xf>
    <xf numFmtId="1" fontId="10" fillId="25" borderId="19" xfId="0" applyNumberFormat="1" applyFont="1" applyFill="1" applyBorder="1" applyAlignment="1">
      <alignment horizontal="center" vertical="center"/>
    </xf>
    <xf numFmtId="4" fontId="10" fillId="25" borderId="20" xfId="0" applyNumberFormat="1" applyFont="1" applyFill="1" applyBorder="1" applyAlignment="1">
      <alignment horizontal="center" vertical="center"/>
    </xf>
    <xf numFmtId="4" fontId="10" fillId="23" borderId="9" xfId="0" applyNumberFormat="1" applyFont="1" applyFill="1" applyBorder="1" applyAlignment="1">
      <alignment horizontal="center" vertical="center"/>
    </xf>
    <xf numFmtId="4" fontId="10" fillId="23" borderId="12" xfId="0" applyNumberFormat="1" applyFont="1" applyFill="1" applyBorder="1" applyAlignment="1">
      <alignment horizontal="center" vertical="center"/>
    </xf>
    <xf numFmtId="4" fontId="10" fillId="23" borderId="53" xfId="0" applyNumberFormat="1" applyFont="1" applyFill="1" applyBorder="1" applyAlignment="1">
      <alignment horizontal="center" vertical="center"/>
    </xf>
    <xf numFmtId="0" fontId="10" fillId="43" borderId="19" xfId="0" applyFont="1" applyFill="1" applyBorder="1" applyAlignment="1">
      <alignment vertical="center"/>
    </xf>
    <xf numFmtId="4" fontId="10" fillId="26" borderId="12" xfId="0" applyNumberFormat="1" applyFont="1" applyFill="1" applyBorder="1" applyAlignment="1">
      <alignment horizontal="center" vertical="center"/>
    </xf>
    <xf numFmtId="4" fontId="10" fillId="26" borderId="9" xfId="0" applyNumberFormat="1" applyFont="1" applyFill="1" applyBorder="1" applyAlignment="1">
      <alignment horizontal="center" vertical="center"/>
    </xf>
    <xf numFmtId="4" fontId="10" fillId="26" borderId="14" xfId="0" applyNumberFormat="1" applyFont="1" applyFill="1" applyBorder="1" applyAlignment="1">
      <alignment horizontal="center" vertical="center"/>
    </xf>
    <xf numFmtId="0" fontId="10" fillId="26" borderId="2" xfId="0" applyFont="1" applyFill="1" applyBorder="1" applyAlignment="1">
      <alignment horizontal="center" vertical="center"/>
    </xf>
    <xf numFmtId="2" fontId="10" fillId="26" borderId="23" xfId="0" applyNumberFormat="1" applyFont="1" applyFill="1" applyBorder="1" applyAlignment="1">
      <alignment horizontal="center" vertical="center"/>
    </xf>
    <xf numFmtId="4" fontId="10" fillId="26" borderId="53" xfId="0" applyNumberFormat="1" applyFont="1" applyFill="1" applyBorder="1" applyAlignment="1">
      <alignment vertical="center"/>
    </xf>
    <xf numFmtId="0" fontId="10" fillId="26" borderId="19" xfId="0" applyFont="1" applyFill="1" applyBorder="1" applyAlignment="1">
      <alignment vertical="center"/>
    </xf>
    <xf numFmtId="4" fontId="17" fillId="7" borderId="14" xfId="0" applyNumberFormat="1" applyFont="1" applyFill="1" applyBorder="1" applyAlignment="1">
      <alignment horizontal="center" vertical="center"/>
    </xf>
    <xf numFmtId="0" fontId="10" fillId="22" borderId="45" xfId="0" applyFont="1" applyFill="1" applyBorder="1" applyAlignment="1">
      <alignment horizontal="center" vertical="center"/>
    </xf>
    <xf numFmtId="0" fontId="10" fillId="39" borderId="2" xfId="0" applyFont="1" applyFill="1" applyBorder="1" applyAlignment="1">
      <alignment horizontal="center" vertical="center"/>
    </xf>
    <xf numFmtId="2" fontId="10" fillId="18" borderId="25" xfId="0" applyNumberFormat="1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4" fontId="10" fillId="4" borderId="11" xfId="0" applyNumberFormat="1" applyFont="1" applyFill="1" applyBorder="1" applyAlignment="1">
      <alignment horizontal="center" vertical="center"/>
    </xf>
    <xf numFmtId="4" fontId="10" fillId="23" borderId="12" xfId="0" applyNumberFormat="1" applyFont="1" applyFill="1" applyBorder="1" applyAlignment="1">
      <alignment vertical="center"/>
    </xf>
    <xf numFmtId="0" fontId="10" fillId="26" borderId="2" xfId="0" applyFont="1" applyFill="1" applyBorder="1" applyAlignment="1">
      <alignment vertical="center"/>
    </xf>
    <xf numFmtId="4" fontId="10" fillId="26" borderId="53" xfId="0" applyNumberFormat="1" applyFont="1" applyFill="1" applyBorder="1" applyAlignment="1">
      <alignment horizontal="center" vertical="center"/>
    </xf>
    <xf numFmtId="0" fontId="17" fillId="7" borderId="53" xfId="0" applyFont="1" applyFill="1" applyBorder="1" applyAlignment="1">
      <alignment horizontal="center" vertical="center"/>
    </xf>
    <xf numFmtId="0" fontId="10" fillId="22" borderId="51" xfId="0" applyFont="1" applyFill="1" applyBorder="1" applyAlignment="1">
      <alignment horizontal="center" vertical="center"/>
    </xf>
    <xf numFmtId="0" fontId="10" fillId="22" borderId="38" xfId="0" applyFont="1" applyFill="1" applyBorder="1" applyAlignment="1">
      <alignment horizontal="center" vertical="center"/>
    </xf>
    <xf numFmtId="4" fontId="10" fillId="16" borderId="17" xfId="0" applyNumberFormat="1" applyFont="1" applyFill="1" applyBorder="1" applyAlignment="1">
      <alignment horizontal="center" vertical="center"/>
    </xf>
    <xf numFmtId="4" fontId="10" fillId="16" borderId="28" xfId="0" applyNumberFormat="1" applyFont="1" applyFill="1" applyBorder="1" applyAlignment="1">
      <alignment horizontal="center" vertical="center"/>
    </xf>
    <xf numFmtId="4" fontId="17" fillId="7" borderId="51" xfId="0" applyNumberFormat="1" applyFont="1" applyFill="1" applyBorder="1" applyAlignment="1">
      <alignment horizontal="center" vertical="center"/>
    </xf>
    <xf numFmtId="0" fontId="10" fillId="15" borderId="1" xfId="0" applyFont="1" applyFill="1" applyBorder="1" applyAlignment="1">
      <alignment horizontal="center" vertical="center"/>
    </xf>
    <xf numFmtId="2" fontId="17" fillId="38" borderId="19" xfId="0" applyNumberFormat="1" applyFont="1" applyFill="1" applyBorder="1" applyAlignment="1">
      <alignment horizontal="center" vertical="center"/>
    </xf>
    <xf numFmtId="2" fontId="0" fillId="4" borderId="10" xfId="0" applyNumberFormat="1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2" fontId="0" fillId="5" borderId="45" xfId="0" applyNumberFormat="1" applyFill="1" applyBorder="1" applyAlignment="1">
      <alignment horizontal="center" vertical="center"/>
    </xf>
    <xf numFmtId="2" fontId="0" fillId="5" borderId="46" xfId="0" applyNumberFormat="1" applyFill="1" applyBorder="1" applyAlignment="1">
      <alignment horizontal="center" vertical="center"/>
    </xf>
    <xf numFmtId="2" fontId="0" fillId="5" borderId="59" xfId="0" applyNumberFormat="1" applyFill="1" applyBorder="1" applyAlignment="1">
      <alignment horizontal="center" vertical="center"/>
    </xf>
    <xf numFmtId="2" fontId="0" fillId="4" borderId="12" xfId="0" applyNumberFormat="1" applyFill="1" applyBorder="1" applyAlignment="1">
      <alignment horizontal="center" vertical="center"/>
    </xf>
    <xf numFmtId="2" fontId="0" fillId="26" borderId="46" xfId="0" applyNumberFormat="1" applyFill="1" applyBorder="1" applyAlignment="1">
      <alignment horizontal="center" vertical="center"/>
    </xf>
    <xf numFmtId="2" fontId="0" fillId="26" borderId="59" xfId="0" applyNumberFormat="1" applyFill="1" applyBorder="1" applyAlignment="1">
      <alignment horizontal="center" vertical="center"/>
    </xf>
    <xf numFmtId="2" fontId="0" fillId="26" borderId="15" xfId="0" applyNumberFormat="1" applyFill="1" applyBorder="1" applyAlignment="1">
      <alignment horizontal="center" vertical="center"/>
    </xf>
    <xf numFmtId="2" fontId="0" fillId="26" borderId="45" xfId="0" applyNumberFormat="1" applyFill="1" applyBorder="1" applyAlignment="1">
      <alignment horizontal="center" vertical="center"/>
    </xf>
    <xf numFmtId="2" fontId="0" fillId="26" borderId="25" xfId="0" applyNumberFormat="1" applyFill="1" applyBorder="1" applyAlignment="1">
      <alignment horizontal="center" vertical="center"/>
    </xf>
    <xf numFmtId="2" fontId="0" fillId="38" borderId="4" xfId="0" applyNumberFormat="1" applyFill="1" applyBorder="1" applyAlignment="1">
      <alignment horizontal="center" vertical="center"/>
    </xf>
    <xf numFmtId="0" fontId="0" fillId="16" borderId="23" xfId="0" applyFill="1" applyBorder="1" applyAlignment="1">
      <alignment horizontal="center" vertical="center"/>
    </xf>
    <xf numFmtId="4" fontId="10" fillId="38" borderId="31" xfId="0" applyNumberFormat="1" applyFont="1" applyFill="1" applyBorder="1" applyAlignment="1">
      <alignment horizontal="center" vertical="center"/>
    </xf>
    <xf numFmtId="0" fontId="10" fillId="41" borderId="1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0" fillId="41" borderId="19" xfId="0" applyFont="1" applyFill="1" applyBorder="1" applyAlignment="1">
      <alignment horizontal="center" vertical="center"/>
    </xf>
    <xf numFmtId="4" fontId="10" fillId="15" borderId="23" xfId="0" applyNumberFormat="1" applyFont="1" applyFill="1" applyBorder="1" applyAlignment="1">
      <alignment horizontal="center" vertical="center"/>
    </xf>
    <xf numFmtId="4" fontId="10" fillId="23" borderId="42" xfId="0" applyNumberFormat="1" applyFont="1" applyFill="1" applyBorder="1" applyAlignment="1">
      <alignment horizontal="center" vertical="center"/>
    </xf>
    <xf numFmtId="4" fontId="10" fillId="16" borderId="42" xfId="0" applyNumberFormat="1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1" fontId="10" fillId="44" borderId="1" xfId="0" applyNumberFormat="1" applyFont="1" applyFill="1" applyBorder="1" applyAlignment="1">
      <alignment horizontal="center" vertical="center"/>
    </xf>
    <xf numFmtId="0" fontId="10" fillId="36" borderId="51" xfId="0" applyFont="1" applyFill="1" applyBorder="1" applyAlignment="1">
      <alignment horizontal="center"/>
    </xf>
    <xf numFmtId="4" fontId="10" fillId="39" borderId="12" xfId="0" applyNumberFormat="1" applyFont="1" applyFill="1" applyBorder="1"/>
    <xf numFmtId="4" fontId="10" fillId="39" borderId="53" xfId="0" applyNumberFormat="1" applyFont="1" applyFill="1" applyBorder="1"/>
    <xf numFmtId="4" fontId="10" fillId="15" borderId="13" xfId="0" applyNumberFormat="1" applyFont="1" applyFill="1" applyBorder="1" applyAlignment="1">
      <alignment horizontal="center" vertical="center"/>
    </xf>
    <xf numFmtId="0" fontId="10" fillId="18" borderId="15" xfId="0" applyFont="1" applyFill="1" applyBorder="1" applyAlignment="1">
      <alignment horizontal="center" vertical="center"/>
    </xf>
    <xf numFmtId="0" fontId="10" fillId="18" borderId="12" xfId="0" applyFont="1" applyFill="1" applyBorder="1" applyAlignment="1">
      <alignment horizontal="center" vertical="center"/>
    </xf>
    <xf numFmtId="2" fontId="10" fillId="18" borderId="13" xfId="0" applyNumberFormat="1" applyFont="1" applyFill="1" applyBorder="1" applyAlignment="1">
      <alignment horizontal="center" vertical="center"/>
    </xf>
    <xf numFmtId="0" fontId="10" fillId="18" borderId="53" xfId="0" applyFont="1" applyFill="1" applyBorder="1" applyAlignment="1">
      <alignment horizontal="center" vertical="center"/>
    </xf>
    <xf numFmtId="2" fontId="10" fillId="18" borderId="20" xfId="0" applyNumberFormat="1" applyFont="1" applyFill="1" applyBorder="1" applyAlignment="1">
      <alignment horizontal="center" vertical="center"/>
    </xf>
    <xf numFmtId="0" fontId="10" fillId="22" borderId="13" xfId="0" applyFont="1" applyFill="1" applyBorder="1" applyAlignment="1">
      <alignment horizontal="center" vertical="center"/>
    </xf>
    <xf numFmtId="0" fontId="10" fillId="22" borderId="23" xfId="0" applyFont="1" applyFill="1" applyBorder="1" applyAlignment="1">
      <alignment horizontal="center" vertical="center"/>
    </xf>
    <xf numFmtId="4" fontId="10" fillId="22" borderId="12" xfId="0" applyNumberFormat="1" applyFont="1" applyFill="1" applyBorder="1" applyAlignment="1">
      <alignment horizontal="center" vertical="center"/>
    </xf>
    <xf numFmtId="4" fontId="10" fillId="22" borderId="53" xfId="0" applyNumberFormat="1" applyFont="1" applyFill="1" applyBorder="1" applyAlignment="1">
      <alignment horizontal="center" vertical="center"/>
    </xf>
    <xf numFmtId="0" fontId="10" fillId="24" borderId="23" xfId="0" applyFont="1" applyFill="1" applyBorder="1" applyAlignment="1">
      <alignment horizontal="center" vertical="center"/>
    </xf>
    <xf numFmtId="4" fontId="10" fillId="24" borderId="12" xfId="0" applyNumberFormat="1" applyFont="1" applyFill="1" applyBorder="1" applyAlignment="1">
      <alignment horizontal="center" vertical="center"/>
    </xf>
    <xf numFmtId="4" fontId="10" fillId="24" borderId="53" xfId="0" applyNumberFormat="1" applyFont="1" applyFill="1" applyBorder="1" applyAlignment="1">
      <alignment horizontal="center" vertical="center"/>
    </xf>
    <xf numFmtId="1" fontId="10" fillId="44" borderId="2" xfId="0" applyNumberFormat="1" applyFont="1" applyFill="1" applyBorder="1" applyAlignment="1">
      <alignment horizontal="center" vertical="center"/>
    </xf>
    <xf numFmtId="4" fontId="10" fillId="25" borderId="14" xfId="0" applyNumberFormat="1" applyFont="1" applyFill="1" applyBorder="1" applyAlignment="1">
      <alignment horizontal="center" vertical="center"/>
    </xf>
    <xf numFmtId="4" fontId="10" fillId="25" borderId="23" xfId="0" applyNumberFormat="1" applyFont="1" applyFill="1" applyBorder="1" applyAlignment="1">
      <alignment horizontal="center" vertical="center"/>
    </xf>
    <xf numFmtId="0" fontId="17" fillId="31" borderId="19" xfId="0" applyFont="1" applyFill="1" applyBorder="1" applyAlignment="1">
      <alignment horizontal="center" vertical="center"/>
    </xf>
    <xf numFmtId="4" fontId="17" fillId="4" borderId="15" xfId="0" applyNumberFormat="1" applyFont="1" applyFill="1" applyBorder="1" applyAlignment="1">
      <alignment horizontal="center" vertical="center"/>
    </xf>
    <xf numFmtId="4" fontId="17" fillId="4" borderId="19" xfId="0" applyNumberFormat="1" applyFont="1" applyFill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4" fontId="10" fillId="4" borderId="38" xfId="0" applyNumberFormat="1" applyFont="1" applyFill="1" applyBorder="1" applyAlignment="1">
      <alignment horizontal="center" vertical="center"/>
    </xf>
    <xf numFmtId="1" fontId="17" fillId="4" borderId="3" xfId="0" applyNumberFormat="1" applyFont="1" applyFill="1" applyBorder="1" applyAlignment="1">
      <alignment horizontal="center" vertical="center"/>
    </xf>
    <xf numFmtId="0" fontId="17" fillId="7" borderId="16" xfId="0" applyFont="1" applyFill="1" applyBorder="1" applyAlignment="1">
      <alignment horizontal="center" vertical="center"/>
    </xf>
    <xf numFmtId="0" fontId="1" fillId="35" borderId="22" xfId="0" applyFont="1" applyFill="1" applyBorder="1" applyAlignment="1">
      <alignment horizontal="center" vertical="center" wrapText="1"/>
    </xf>
    <xf numFmtId="0" fontId="1" fillId="35" borderId="67" xfId="0" applyFont="1" applyFill="1" applyBorder="1" applyAlignment="1">
      <alignment horizontal="center" vertical="center" wrapText="1"/>
    </xf>
    <xf numFmtId="0" fontId="0" fillId="45" borderId="15" xfId="0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/>
    </xf>
    <xf numFmtId="0" fontId="0" fillId="45" borderId="25" xfId="0" applyFill="1" applyBorder="1" applyAlignment="1">
      <alignment horizontal="center" vertical="center"/>
    </xf>
    <xf numFmtId="0" fontId="0" fillId="45" borderId="51" xfId="0" applyFill="1" applyBorder="1" applyAlignment="1">
      <alignment horizontal="center" vertical="center"/>
    </xf>
    <xf numFmtId="0" fontId="0" fillId="45" borderId="37" xfId="0" applyFill="1" applyBorder="1" applyAlignment="1">
      <alignment horizontal="center" vertical="center"/>
    </xf>
    <xf numFmtId="0" fontId="0" fillId="45" borderId="38" xfId="0" applyFill="1" applyBorder="1" applyAlignment="1">
      <alignment horizontal="center" vertical="center"/>
    </xf>
    <xf numFmtId="0" fontId="0" fillId="45" borderId="21" xfId="0" applyFill="1" applyBorder="1" applyAlignment="1">
      <alignment horizontal="center" vertical="center"/>
    </xf>
    <xf numFmtId="0" fontId="0" fillId="45" borderId="22" xfId="0" applyFill="1" applyBorder="1" applyAlignment="1">
      <alignment horizontal="center" vertical="center"/>
    </xf>
    <xf numFmtId="0" fontId="0" fillId="45" borderId="67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 vertical="center"/>
    </xf>
    <xf numFmtId="0" fontId="0" fillId="46" borderId="19" xfId="0" applyFill="1" applyBorder="1" applyAlignment="1">
      <alignment horizontal="center" vertical="center"/>
    </xf>
    <xf numFmtId="0" fontId="17" fillId="45" borderId="9" xfId="0" applyFont="1" applyFill="1" applyBorder="1" applyAlignment="1">
      <alignment horizontal="center" vertical="center"/>
    </xf>
    <xf numFmtId="0" fontId="17" fillId="45" borderId="10" xfId="0" applyFont="1" applyFill="1" applyBorder="1" applyAlignment="1">
      <alignment horizontal="center" vertical="center"/>
    </xf>
    <xf numFmtId="0" fontId="17" fillId="45" borderId="11" xfId="0" applyFont="1" applyFill="1" applyBorder="1" applyAlignment="1">
      <alignment horizontal="center" vertical="center"/>
    </xf>
    <xf numFmtId="0" fontId="0" fillId="45" borderId="51" xfId="0" applyFill="1" applyBorder="1" applyAlignment="1">
      <alignment vertical="center"/>
    </xf>
    <xf numFmtId="0" fontId="0" fillId="45" borderId="37" xfId="0" applyFill="1" applyBorder="1" applyAlignment="1">
      <alignment vertical="center"/>
    </xf>
    <xf numFmtId="0" fontId="0" fillId="45" borderId="15" xfId="0" applyFill="1" applyBorder="1" applyAlignment="1">
      <alignment vertical="center"/>
    </xf>
    <xf numFmtId="0" fontId="0" fillId="45" borderId="3" xfId="0" applyFill="1" applyBorder="1" applyAlignment="1">
      <alignment vertical="center"/>
    </xf>
    <xf numFmtId="0" fontId="0" fillId="45" borderId="45" xfId="0" applyFill="1" applyBorder="1" applyAlignment="1">
      <alignment vertical="center"/>
    </xf>
    <xf numFmtId="0" fontId="0" fillId="45" borderId="46" xfId="0" applyFill="1" applyBorder="1" applyAlignment="1">
      <alignment vertical="center"/>
    </xf>
    <xf numFmtId="0" fontId="0" fillId="45" borderId="59" xfId="0" applyFill="1" applyBorder="1" applyAlignment="1">
      <alignment horizontal="center" vertical="center"/>
    </xf>
    <xf numFmtId="0" fontId="0" fillId="45" borderId="45" xfId="0" applyFill="1" applyBorder="1" applyAlignment="1">
      <alignment horizontal="center" vertical="center"/>
    </xf>
    <xf numFmtId="0" fontId="0" fillId="45" borderId="46" xfId="0" applyFill="1" applyBorder="1" applyAlignment="1">
      <alignment horizontal="center" vertical="center"/>
    </xf>
    <xf numFmtId="0" fontId="0" fillId="45" borderId="16" xfId="0" applyFill="1" applyBorder="1" applyAlignment="1">
      <alignment horizontal="center" vertical="center"/>
    </xf>
    <xf numFmtId="0" fontId="0" fillId="45" borderId="4" xfId="0" applyFill="1" applyBorder="1" applyAlignment="1">
      <alignment horizontal="center" vertical="center"/>
    </xf>
    <xf numFmtId="0" fontId="0" fillId="45" borderId="18" xfId="0" applyFill="1" applyBorder="1" applyAlignment="1">
      <alignment horizontal="center" vertical="center"/>
    </xf>
    <xf numFmtId="0" fontId="0" fillId="45" borderId="9" xfId="0" applyFill="1" applyBorder="1"/>
    <xf numFmtId="0" fontId="0" fillId="45" borderId="10" xfId="0" applyFill="1" applyBorder="1"/>
    <xf numFmtId="0" fontId="0" fillId="45" borderId="11" xfId="0" applyFill="1" applyBorder="1"/>
    <xf numFmtId="0" fontId="0" fillId="45" borderId="12" xfId="0" applyFill="1" applyBorder="1"/>
    <xf numFmtId="0" fontId="0" fillId="45" borderId="1" xfId="0" applyFill="1" applyBorder="1"/>
    <xf numFmtId="0" fontId="0" fillId="45" borderId="13" xfId="0" applyFill="1" applyBorder="1"/>
    <xf numFmtId="0" fontId="0" fillId="45" borderId="21" xfId="0" applyFill="1" applyBorder="1"/>
    <xf numFmtId="0" fontId="0" fillId="45" borderId="22" xfId="0" applyFill="1" applyBorder="1"/>
    <xf numFmtId="0" fontId="0" fillId="45" borderId="67" xfId="0" applyFill="1" applyBorder="1"/>
    <xf numFmtId="0" fontId="0" fillId="45" borderId="51" xfId="0" applyFill="1" applyBorder="1"/>
    <xf numFmtId="0" fontId="0" fillId="45" borderId="37" xfId="0" applyFill="1" applyBorder="1"/>
    <xf numFmtId="0" fontId="0" fillId="45" borderId="38" xfId="0" applyFill="1" applyBorder="1"/>
    <xf numFmtId="0" fontId="0" fillId="45" borderId="45" xfId="0" applyFill="1" applyBorder="1"/>
    <xf numFmtId="0" fontId="0" fillId="45" borderId="46" xfId="0" applyFill="1" applyBorder="1"/>
    <xf numFmtId="0" fontId="0" fillId="45" borderId="59" xfId="0" applyFill="1" applyBorder="1"/>
    <xf numFmtId="0" fontId="0" fillId="45" borderId="53" xfId="0" applyFill="1" applyBorder="1"/>
    <xf numFmtId="0" fontId="0" fillId="45" borderId="19" xfId="0" applyFill="1" applyBorder="1"/>
    <xf numFmtId="0" fontId="0" fillId="45" borderId="20" xfId="0" applyFill="1" applyBorder="1"/>
    <xf numFmtId="0" fontId="0" fillId="45" borderId="16" xfId="0" applyFill="1" applyBorder="1"/>
    <xf numFmtId="0" fontId="0" fillId="45" borderId="4" xfId="0" applyFill="1" applyBorder="1"/>
    <xf numFmtId="0" fontId="0" fillId="45" borderId="18" xfId="0" applyFill="1" applyBorder="1"/>
    <xf numFmtId="0" fontId="0" fillId="24" borderId="1" xfId="0" applyFill="1" applyBorder="1" applyAlignment="1">
      <alignment vertical="center"/>
    </xf>
    <xf numFmtId="0" fontId="0" fillId="24" borderId="13" xfId="0" applyFill="1" applyBorder="1" applyAlignment="1">
      <alignment vertical="center"/>
    </xf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0" fillId="19" borderId="1" xfId="0" applyFill="1" applyBorder="1" applyAlignment="1">
      <alignment horizontal="center" vertical="center"/>
    </xf>
    <xf numFmtId="0" fontId="0" fillId="45" borderId="1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2" fontId="0" fillId="15" borderId="1" xfId="0" applyNumberFormat="1" applyFill="1" applyBorder="1" applyAlignment="1">
      <alignment horizontal="center" vertical="center"/>
    </xf>
    <xf numFmtId="2" fontId="0" fillId="18" borderId="1" xfId="0" applyNumberFormat="1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22" borderId="10" xfId="0" applyFill="1" applyBorder="1" applyAlignment="1">
      <alignment horizontal="center" vertical="center"/>
    </xf>
    <xf numFmtId="2" fontId="0" fillId="15" borderId="19" xfId="0" applyNumberFormat="1" applyFill="1" applyBorder="1" applyAlignment="1">
      <alignment horizontal="center" vertical="center"/>
    </xf>
    <xf numFmtId="2" fontId="0" fillId="18" borderId="19" xfId="0" applyNumberFormat="1" applyFill="1" applyBorder="1" applyAlignment="1">
      <alignment horizontal="center" vertical="center"/>
    </xf>
    <xf numFmtId="0" fontId="0" fillId="19" borderId="19" xfId="0" applyFill="1" applyBorder="1" applyAlignment="1">
      <alignment horizontal="center" vertical="center"/>
    </xf>
    <xf numFmtId="0" fontId="0" fillId="22" borderId="19" xfId="0" applyFill="1" applyBorder="1" applyAlignment="1">
      <alignment horizontal="center" vertical="center"/>
    </xf>
    <xf numFmtId="0" fontId="0" fillId="24" borderId="19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22" borderId="4" xfId="0" applyFill="1" applyBorder="1" applyAlignment="1">
      <alignment horizontal="center" vertical="center"/>
    </xf>
    <xf numFmtId="2" fontId="0" fillId="15" borderId="1" xfId="0" applyNumberFormat="1" applyFill="1" applyBorder="1" applyAlignment="1">
      <alignment vertical="center"/>
    </xf>
    <xf numFmtId="2" fontId="0" fillId="18" borderId="1" xfId="0" applyNumberFormat="1" applyFill="1" applyBorder="1" applyAlignment="1">
      <alignment vertical="center"/>
    </xf>
    <xf numFmtId="0" fontId="0" fillId="45" borderId="19" xfId="0" applyFill="1" applyBorder="1" applyAlignment="1">
      <alignment horizontal="center" vertical="center"/>
    </xf>
    <xf numFmtId="2" fontId="0" fillId="25" borderId="1" xfId="0" applyNumberFormat="1" applyFill="1" applyBorder="1" applyAlignment="1">
      <alignment horizontal="center" vertical="center"/>
    </xf>
    <xf numFmtId="2" fontId="0" fillId="25" borderId="10" xfId="0" applyNumberFormat="1" applyFill="1" applyBorder="1" applyAlignment="1">
      <alignment vertical="center"/>
    </xf>
    <xf numFmtId="2" fontId="0" fillId="25" borderId="19" xfId="0" applyNumberFormat="1" applyFill="1" applyBorder="1" applyAlignment="1">
      <alignment horizontal="center" vertical="center"/>
    </xf>
    <xf numFmtId="2" fontId="0" fillId="38" borderId="2" xfId="0" applyNumberFormat="1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45" borderId="2" xfId="0" applyFill="1" applyBorder="1" applyAlignment="1">
      <alignment horizontal="center" vertical="center"/>
    </xf>
    <xf numFmtId="0" fontId="0" fillId="22" borderId="2" xfId="0" applyFill="1" applyBorder="1" applyAlignment="1">
      <alignment horizontal="center" vertical="center"/>
    </xf>
    <xf numFmtId="0" fontId="0" fillId="24" borderId="2" xfId="0" applyFill="1" applyBorder="1" applyAlignment="1">
      <alignment horizontal="center" vertical="center"/>
    </xf>
    <xf numFmtId="0" fontId="0" fillId="24" borderId="23" xfId="0" applyFill="1" applyBorder="1" applyAlignment="1">
      <alignment horizontal="center" vertical="center"/>
    </xf>
    <xf numFmtId="0" fontId="0" fillId="19" borderId="22" xfId="0" applyFill="1" applyBorder="1" applyAlignment="1">
      <alignment horizontal="center" vertical="center"/>
    </xf>
    <xf numFmtId="0" fontId="0" fillId="22" borderId="22" xfId="0" applyFill="1" applyBorder="1" applyAlignment="1">
      <alignment horizontal="center" vertical="center"/>
    </xf>
    <xf numFmtId="2" fontId="0" fillId="25" borderId="2" xfId="0" applyNumberFormat="1" applyFill="1" applyBorder="1" applyAlignment="1">
      <alignment horizontal="center" vertical="center"/>
    </xf>
    <xf numFmtId="2" fontId="0" fillId="15" borderId="12" xfId="0" applyNumberFormat="1" applyFill="1" applyBorder="1" applyAlignment="1">
      <alignment horizontal="center" vertical="center"/>
    </xf>
    <xf numFmtId="2" fontId="0" fillId="18" borderId="13" xfId="0" applyNumberFormat="1" applyFill="1" applyBorder="1" applyAlignment="1">
      <alignment horizontal="center" vertical="center"/>
    </xf>
    <xf numFmtId="2" fontId="0" fillId="15" borderId="53" xfId="0" applyNumberFormat="1" applyFill="1" applyBorder="1" applyAlignment="1">
      <alignment horizontal="center" vertical="center"/>
    </xf>
    <xf numFmtId="2" fontId="0" fillId="18" borderId="20" xfId="0" applyNumberFormat="1" applyFill="1" applyBorder="1" applyAlignment="1">
      <alignment horizontal="center" vertical="center"/>
    </xf>
    <xf numFmtId="2" fontId="0" fillId="26" borderId="1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vertical="center"/>
    </xf>
    <xf numFmtId="2" fontId="0" fillId="26" borderId="1" xfId="0" applyNumberFormat="1" applyFill="1" applyBorder="1" applyAlignment="1">
      <alignment vertical="center"/>
    </xf>
    <xf numFmtId="2" fontId="0" fillId="38" borderId="10" xfId="0" applyNumberFormat="1" applyFill="1" applyBorder="1" applyAlignment="1">
      <alignment vertical="center"/>
    </xf>
    <xf numFmtId="2" fontId="17" fillId="15" borderId="10" xfId="0" applyNumberFormat="1" applyFont="1" applyFill="1" applyBorder="1" applyAlignment="1">
      <alignment horizontal="center" vertical="center"/>
    </xf>
    <xf numFmtId="2" fontId="17" fillId="18" borderId="10" xfId="0" applyNumberFormat="1" applyFont="1" applyFill="1" applyBorder="1" applyAlignment="1">
      <alignment horizontal="center" vertical="center"/>
    </xf>
    <xf numFmtId="0" fontId="17" fillId="19" borderId="10" xfId="0" applyFont="1" applyFill="1" applyBorder="1"/>
    <xf numFmtId="0" fontId="17" fillId="45" borderId="10" xfId="0" applyFont="1" applyFill="1" applyBorder="1"/>
    <xf numFmtId="0" fontId="17" fillId="22" borderId="10" xfId="0" applyFont="1" applyFill="1" applyBorder="1"/>
    <xf numFmtId="2" fontId="17" fillId="15" borderId="19" xfId="0" applyNumberFormat="1" applyFont="1" applyFill="1" applyBorder="1" applyAlignment="1">
      <alignment horizontal="center" vertical="center"/>
    </xf>
    <xf numFmtId="2" fontId="17" fillId="18" borderId="19" xfId="0" applyNumberFormat="1" applyFont="1" applyFill="1" applyBorder="1" applyAlignment="1">
      <alignment horizontal="center" vertical="center"/>
    </xf>
    <xf numFmtId="0" fontId="17" fillId="19" borderId="19" xfId="0" applyFont="1" applyFill="1" applyBorder="1"/>
    <xf numFmtId="0" fontId="17" fillId="45" borderId="19" xfId="0" applyFont="1" applyFill="1" applyBorder="1"/>
    <xf numFmtId="0" fontId="17" fillId="22" borderId="19" xfId="0" applyFont="1" applyFill="1" applyBorder="1"/>
    <xf numFmtId="2" fontId="0" fillId="38" borderId="2" xfId="0" applyNumberFormat="1" applyFill="1" applyBorder="1" applyAlignment="1">
      <alignment vertical="center"/>
    </xf>
    <xf numFmtId="0" fontId="0" fillId="23" borderId="2" xfId="0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0" fillId="26" borderId="23" xfId="0" applyFont="1" applyFill="1" applyBorder="1" applyAlignment="1">
      <alignment horizontal="center" vertical="center"/>
    </xf>
    <xf numFmtId="1" fontId="10" fillId="15" borderId="1" xfId="0" applyNumberFormat="1" applyFont="1" applyFill="1" applyBorder="1" applyAlignment="1">
      <alignment vertical="center"/>
    </xf>
    <xf numFmtId="1" fontId="10" fillId="15" borderId="19" xfId="0" applyNumberFormat="1" applyFont="1" applyFill="1" applyBorder="1" applyAlignment="1">
      <alignment vertical="center"/>
    </xf>
    <xf numFmtId="0" fontId="17" fillId="7" borderId="13" xfId="0" applyFont="1" applyFill="1" applyBorder="1" applyAlignment="1">
      <alignment vertical="center"/>
    </xf>
    <xf numFmtId="0" fontId="17" fillId="7" borderId="53" xfId="0" applyFont="1" applyFill="1" applyBorder="1" applyAlignment="1">
      <alignment vertical="center"/>
    </xf>
    <xf numFmtId="0" fontId="17" fillId="7" borderId="20" xfId="0" applyFont="1" applyFill="1" applyBorder="1" applyAlignment="1">
      <alignment vertical="center"/>
    </xf>
    <xf numFmtId="4" fontId="10" fillId="16" borderId="43" xfId="0" applyNumberFormat="1" applyFont="1" applyFill="1" applyBorder="1" applyAlignment="1">
      <alignment horizontal="center" vertical="center"/>
    </xf>
    <xf numFmtId="0" fontId="10" fillId="22" borderId="59" xfId="0" applyFont="1" applyFill="1" applyBorder="1" applyAlignment="1">
      <alignment horizontal="center" vertical="center"/>
    </xf>
    <xf numFmtId="4" fontId="10" fillId="11" borderId="1" xfId="0" applyNumberFormat="1" applyFont="1" applyFill="1" applyBorder="1" applyAlignment="1">
      <alignment horizontal="center" vertical="center"/>
    </xf>
    <xf numFmtId="0" fontId="17" fillId="21" borderId="17" xfId="0" applyFont="1" applyFill="1" applyBorder="1" applyAlignment="1">
      <alignment horizontal="center" vertical="center"/>
    </xf>
    <xf numFmtId="0" fontId="17" fillId="21" borderId="3" xfId="0" applyFont="1" applyFill="1" applyBorder="1" applyAlignment="1">
      <alignment horizontal="center" vertical="center"/>
    </xf>
    <xf numFmtId="0" fontId="17" fillId="21" borderId="25" xfId="0" applyFont="1" applyFill="1" applyBorder="1" applyAlignment="1">
      <alignment horizontal="center" vertical="center"/>
    </xf>
    <xf numFmtId="0" fontId="17" fillId="22" borderId="17" xfId="0" applyFont="1" applyFill="1" applyBorder="1" applyAlignment="1">
      <alignment horizontal="center" vertical="center"/>
    </xf>
    <xf numFmtId="0" fontId="17" fillId="22" borderId="3" xfId="0" applyFont="1" applyFill="1" applyBorder="1" applyAlignment="1">
      <alignment horizontal="center" vertical="center"/>
    </xf>
    <xf numFmtId="0" fontId="17" fillId="24" borderId="17" xfId="0" applyFont="1" applyFill="1" applyBorder="1" applyAlignment="1">
      <alignment horizontal="center" vertical="center"/>
    </xf>
    <xf numFmtId="0" fontId="17" fillId="24" borderId="3" xfId="0" applyFont="1" applyFill="1" applyBorder="1" applyAlignment="1">
      <alignment horizontal="center" vertical="center"/>
    </xf>
    <xf numFmtId="1" fontId="17" fillId="4" borderId="10" xfId="0" applyNumberFormat="1" applyFont="1" applyFill="1" applyBorder="1" applyAlignment="1">
      <alignment horizontal="center" vertical="center"/>
    </xf>
    <xf numFmtId="4" fontId="17" fillId="38" borderId="10" xfId="0" applyNumberFormat="1" applyFont="1" applyFill="1" applyBorder="1" applyAlignment="1">
      <alignment horizontal="center" vertical="center"/>
    </xf>
    <xf numFmtId="0" fontId="17" fillId="21" borderId="10" xfId="0" applyFont="1" applyFill="1" applyBorder="1" applyAlignment="1">
      <alignment horizontal="center" vertical="center"/>
    </xf>
    <xf numFmtId="0" fontId="17" fillId="22" borderId="10" xfId="0" applyFont="1" applyFill="1" applyBorder="1" applyAlignment="1">
      <alignment horizontal="center" vertical="center"/>
    </xf>
    <xf numFmtId="0" fontId="17" fillId="24" borderId="10" xfId="0" applyFont="1" applyFill="1" applyBorder="1" applyAlignment="1">
      <alignment horizontal="center" vertical="center"/>
    </xf>
    <xf numFmtId="0" fontId="17" fillId="36" borderId="10" xfId="0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4" fontId="17" fillId="38" borderId="19" xfId="0" applyNumberFormat="1" applyFont="1" applyFill="1" applyBorder="1" applyAlignment="1">
      <alignment horizontal="center" vertical="center"/>
    </xf>
    <xf numFmtId="0" fontId="17" fillId="21" borderId="19" xfId="0" applyFont="1" applyFill="1" applyBorder="1" applyAlignment="1">
      <alignment horizontal="center" vertical="center"/>
    </xf>
    <xf numFmtId="0" fontId="17" fillId="22" borderId="19" xfId="0" applyFont="1" applyFill="1" applyBorder="1" applyAlignment="1">
      <alignment horizontal="center" vertical="center"/>
    </xf>
    <xf numFmtId="0" fontId="17" fillId="24" borderId="19" xfId="0" applyFont="1" applyFill="1" applyBorder="1" applyAlignment="1">
      <alignment horizontal="center" vertical="center"/>
    </xf>
    <xf numFmtId="0" fontId="17" fillId="36" borderId="19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0" fillId="41" borderId="10" xfId="0" applyFont="1" applyFill="1" applyBorder="1" applyAlignment="1">
      <alignment vertical="center"/>
    </xf>
    <xf numFmtId="0" fontId="10" fillId="41" borderId="1" xfId="0" applyFont="1" applyFill="1" applyBorder="1" applyAlignment="1">
      <alignment vertical="center"/>
    </xf>
    <xf numFmtId="0" fontId="10" fillId="33" borderId="11" xfId="0" applyFont="1" applyFill="1" applyBorder="1" applyAlignment="1">
      <alignment horizontal="center" vertical="center"/>
    </xf>
    <xf numFmtId="0" fontId="17" fillId="33" borderId="12" xfId="0" applyFont="1" applyFill="1" applyBorder="1" applyAlignment="1">
      <alignment horizontal="center" vertical="center"/>
    </xf>
    <xf numFmtId="0" fontId="17" fillId="33" borderId="1" xfId="0" applyFont="1" applyFill="1" applyBorder="1" applyAlignment="1">
      <alignment horizontal="center" vertical="center"/>
    </xf>
    <xf numFmtId="0" fontId="17" fillId="33" borderId="13" xfId="0" applyFont="1" applyFill="1" applyBorder="1" applyAlignment="1">
      <alignment horizontal="center" vertical="center"/>
    </xf>
    <xf numFmtId="0" fontId="10" fillId="33" borderId="20" xfId="0" applyFont="1" applyFill="1" applyBorder="1" applyAlignment="1">
      <alignment horizontal="center" vertical="center"/>
    </xf>
    <xf numFmtId="0" fontId="17" fillId="7" borderId="40" xfId="0" applyFont="1" applyFill="1" applyBorder="1" applyAlignment="1">
      <alignment horizontal="center" vertical="center"/>
    </xf>
    <xf numFmtId="4" fontId="17" fillId="7" borderId="21" xfId="0" applyNumberFormat="1" applyFont="1" applyFill="1" applyBorder="1" applyAlignment="1">
      <alignment horizontal="center" vertical="center"/>
    </xf>
    <xf numFmtId="0" fontId="10" fillId="33" borderId="16" xfId="0" applyFont="1" applyFill="1" applyBorder="1" applyAlignment="1">
      <alignment horizontal="center" vertical="center"/>
    </xf>
    <xf numFmtId="0" fontId="10" fillId="33" borderId="4" xfId="0" applyFont="1" applyFill="1" applyBorder="1" applyAlignment="1">
      <alignment horizontal="center" vertical="center"/>
    </xf>
    <xf numFmtId="0" fontId="10" fillId="33" borderId="18" xfId="0" applyFont="1" applyFill="1" applyBorder="1" applyAlignment="1">
      <alignment horizontal="center" vertical="center"/>
    </xf>
    <xf numFmtId="4" fontId="17" fillId="15" borderId="21" xfId="0" applyNumberFormat="1" applyFont="1" applyFill="1" applyBorder="1" applyAlignment="1">
      <alignment horizontal="center" vertical="center"/>
    </xf>
    <xf numFmtId="1" fontId="17" fillId="15" borderId="22" xfId="0" applyNumberFormat="1" applyFont="1" applyFill="1" applyBorder="1" applyAlignment="1">
      <alignment horizontal="center" vertical="center"/>
    </xf>
    <xf numFmtId="0" fontId="17" fillId="21" borderId="22" xfId="0" applyFont="1" applyFill="1" applyBorder="1" applyAlignment="1">
      <alignment horizontal="center" vertical="center"/>
    </xf>
    <xf numFmtId="0" fontId="17" fillId="22" borderId="22" xfId="0" applyFont="1" applyFill="1" applyBorder="1" applyAlignment="1">
      <alignment horizontal="center" vertical="center"/>
    </xf>
    <xf numFmtId="0" fontId="17" fillId="24" borderId="22" xfId="0" applyFont="1" applyFill="1" applyBorder="1" applyAlignment="1">
      <alignment horizontal="center" vertical="center"/>
    </xf>
    <xf numFmtId="0" fontId="17" fillId="36" borderId="22" xfId="0" applyFont="1" applyFill="1" applyBorder="1" applyAlignment="1">
      <alignment horizontal="center" vertical="center"/>
    </xf>
    <xf numFmtId="0" fontId="17" fillId="48" borderId="22" xfId="0" applyFont="1" applyFill="1" applyBorder="1" applyAlignment="1">
      <alignment horizontal="center" vertical="center"/>
    </xf>
    <xf numFmtId="0" fontId="17" fillId="48" borderId="67" xfId="0" applyFont="1" applyFill="1" applyBorder="1" applyAlignment="1">
      <alignment horizontal="center" vertical="center"/>
    </xf>
    <xf numFmtId="0" fontId="17" fillId="36" borderId="37" xfId="0" applyFont="1" applyFill="1" applyBorder="1" applyAlignment="1">
      <alignment horizontal="center" vertical="center"/>
    </xf>
    <xf numFmtId="0" fontId="0" fillId="19" borderId="3" xfId="0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/>
    </xf>
    <xf numFmtId="2" fontId="10" fillId="18" borderId="38" xfId="0" applyNumberFormat="1" applyFont="1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4" fontId="0" fillId="0" borderId="69" xfId="0" applyNumberFormat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0" fontId="0" fillId="31" borderId="37" xfId="0" applyFill="1" applyBorder="1" applyAlignment="1">
      <alignment horizontal="center" vertical="center"/>
    </xf>
    <xf numFmtId="4" fontId="0" fillId="31" borderId="51" xfId="0" applyNumberForma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4" fontId="0" fillId="5" borderId="51" xfId="0" applyNumberFormat="1" applyFill="1" applyBorder="1" applyAlignment="1">
      <alignment horizontal="center" vertical="center"/>
    </xf>
    <xf numFmtId="0" fontId="0" fillId="5" borderId="3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4" fontId="0" fillId="31" borderId="15" xfId="0" applyNumberFormat="1" applyFill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2" fontId="17" fillId="38" borderId="20" xfId="0" applyNumberFormat="1" applyFont="1" applyFill="1" applyBorder="1" applyAlignment="1">
      <alignment horizontal="center" vertical="center"/>
    </xf>
    <xf numFmtId="4" fontId="17" fillId="4" borderId="1" xfId="0" applyNumberFormat="1" applyFont="1" applyFill="1" applyBorder="1" applyAlignment="1">
      <alignment horizontal="center" vertical="center"/>
    </xf>
    <xf numFmtId="0" fontId="17" fillId="26" borderId="3" xfId="0" applyFont="1" applyFill="1" applyBorder="1" applyAlignment="1">
      <alignment horizontal="center" vertical="center"/>
    </xf>
    <xf numFmtId="0" fontId="17" fillId="26" borderId="15" xfId="0" applyFont="1" applyFill="1" applyBorder="1" applyAlignment="1">
      <alignment horizontal="center" vertical="center"/>
    </xf>
    <xf numFmtId="2" fontId="17" fillId="38" borderId="11" xfId="0" applyNumberFormat="1" applyFont="1" applyFill="1" applyBorder="1" applyAlignment="1">
      <alignment horizontal="center" vertical="center"/>
    </xf>
    <xf numFmtId="4" fontId="17" fillId="4" borderId="9" xfId="0" applyNumberFormat="1" applyFont="1" applyFill="1" applyBorder="1" applyAlignment="1">
      <alignment horizontal="center" vertical="center"/>
    </xf>
    <xf numFmtId="4" fontId="17" fillId="4" borderId="53" xfId="0" applyNumberFormat="1" applyFont="1" applyFill="1" applyBorder="1" applyAlignment="1">
      <alignment horizontal="center" vertical="center"/>
    </xf>
    <xf numFmtId="0" fontId="17" fillId="38" borderId="1" xfId="0" applyFont="1" applyFill="1" applyBorder="1" applyAlignment="1">
      <alignment horizontal="center" vertical="center"/>
    </xf>
    <xf numFmtId="4" fontId="17" fillId="38" borderId="51" xfId="0" applyNumberFormat="1" applyFont="1" applyFill="1" applyBorder="1" applyAlignment="1">
      <alignment horizontal="center" vertical="center"/>
    </xf>
    <xf numFmtId="4" fontId="17" fillId="38" borderId="15" xfId="0" applyNumberFormat="1" applyFont="1" applyFill="1" applyBorder="1" applyAlignment="1">
      <alignment horizontal="center" vertical="center"/>
    </xf>
    <xf numFmtId="0" fontId="17" fillId="11" borderId="59" xfId="0" applyFont="1" applyFill="1" applyBorder="1" applyAlignment="1">
      <alignment horizontal="center" vertical="center"/>
    </xf>
    <xf numFmtId="4" fontId="17" fillId="38" borderId="9" xfId="0" applyNumberFormat="1" applyFont="1" applyFill="1" applyBorder="1" applyAlignment="1">
      <alignment horizontal="center" vertical="center"/>
    </xf>
    <xf numFmtId="0" fontId="17" fillId="25" borderId="59" xfId="0" applyFont="1" applyFill="1" applyBorder="1" applyAlignment="1">
      <alignment horizontal="center" vertical="center"/>
    </xf>
    <xf numFmtId="2" fontId="0" fillId="11" borderId="38" xfId="0" applyNumberFormat="1" applyFill="1" applyBorder="1" applyAlignment="1">
      <alignment horizontal="center" vertical="center"/>
    </xf>
    <xf numFmtId="2" fontId="0" fillId="38" borderId="13" xfId="0" applyNumberFormat="1" applyFill="1" applyBorder="1" applyAlignment="1">
      <alignment horizontal="center" vertical="center"/>
    </xf>
    <xf numFmtId="2" fontId="0" fillId="38" borderId="20" xfId="0" applyNumberFormat="1" applyFill="1" applyBorder="1" applyAlignment="1">
      <alignment horizontal="center" vertical="center"/>
    </xf>
    <xf numFmtId="2" fontId="0" fillId="38" borderId="12" xfId="0" applyNumberFormat="1" applyFill="1" applyBorder="1" applyAlignment="1">
      <alignment horizontal="center" vertical="center"/>
    </xf>
    <xf numFmtId="2" fontId="0" fillId="38" borderId="53" xfId="0" applyNumberFormat="1" applyFill="1" applyBorder="1" applyAlignment="1">
      <alignment horizontal="center" vertical="center"/>
    </xf>
    <xf numFmtId="2" fontId="0" fillId="31" borderId="3" xfId="0" applyNumberFormat="1" applyFill="1" applyBorder="1" applyAlignment="1">
      <alignment horizontal="center" vertical="center"/>
    </xf>
    <xf numFmtId="2" fontId="0" fillId="31" borderId="15" xfId="0" applyNumberFormat="1" applyFill="1" applyBorder="1" applyAlignment="1">
      <alignment horizontal="center" vertical="center"/>
    </xf>
    <xf numFmtId="2" fontId="0" fillId="31" borderId="25" xfId="0" applyNumberFormat="1" applyFill="1" applyBorder="1" applyAlignment="1">
      <alignment horizontal="center" vertical="center"/>
    </xf>
    <xf numFmtId="2" fontId="0" fillId="5" borderId="51" xfId="0" applyNumberFormat="1" applyFill="1" applyBorder="1" applyAlignment="1">
      <alignment horizontal="center" vertical="center"/>
    </xf>
    <xf numFmtId="2" fontId="0" fillId="5" borderId="37" xfId="0" applyNumberFormat="1" applyFill="1" applyBorder="1" applyAlignment="1">
      <alignment horizontal="center" vertical="center"/>
    </xf>
    <xf numFmtId="2" fontId="0" fillId="5" borderId="38" xfId="0" applyNumberFormat="1" applyFill="1" applyBorder="1" applyAlignment="1">
      <alignment horizontal="center" vertical="center"/>
    </xf>
    <xf numFmtId="0" fontId="0" fillId="19" borderId="51" xfId="0" applyFill="1" applyBorder="1" applyAlignment="1">
      <alignment horizontal="center" vertical="center"/>
    </xf>
    <xf numFmtId="0" fontId="0" fillId="19" borderId="15" xfId="0" applyFill="1" applyBorder="1" applyAlignment="1">
      <alignment horizontal="center" vertical="center"/>
    </xf>
    <xf numFmtId="0" fontId="0" fillId="19" borderId="45" xfId="0" applyFill="1" applyBorder="1" applyAlignment="1">
      <alignment horizontal="center" vertical="center"/>
    </xf>
    <xf numFmtId="0" fontId="0" fillId="22" borderId="51" xfId="0" applyFill="1" applyBorder="1" applyAlignment="1">
      <alignment horizontal="center" vertical="center"/>
    </xf>
    <xf numFmtId="0" fontId="0" fillId="22" borderId="15" xfId="0" applyFill="1" applyBorder="1" applyAlignment="1">
      <alignment horizontal="center" vertical="center"/>
    </xf>
    <xf numFmtId="0" fontId="0" fillId="22" borderId="45" xfId="0" applyFill="1" applyBorder="1" applyAlignment="1">
      <alignment horizontal="center" vertical="center"/>
    </xf>
    <xf numFmtId="2" fontId="0" fillId="26" borderId="11" xfId="0" applyNumberFormat="1" applyFill="1" applyBorder="1" applyAlignment="1">
      <alignment horizontal="center" vertical="center"/>
    </xf>
    <xf numFmtId="2" fontId="0" fillId="26" borderId="23" xfId="0" applyNumberFormat="1" applyFill="1" applyBorder="1" applyAlignment="1">
      <alignment horizontal="center" vertical="center"/>
    </xf>
    <xf numFmtId="2" fontId="0" fillId="11" borderId="19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38" borderId="14" xfId="0" applyNumberFormat="1" applyFill="1" applyBorder="1" applyAlignment="1">
      <alignment horizontal="center" vertical="center"/>
    </xf>
    <xf numFmtId="2" fontId="0" fillId="5" borderId="4" xfId="0" applyNumberFormat="1" applyFill="1" applyBorder="1" applyAlignment="1">
      <alignment horizontal="center" vertical="center"/>
    </xf>
    <xf numFmtId="2" fontId="0" fillId="38" borderId="23" xfId="0" applyNumberFormat="1" applyFill="1" applyBorder="1" applyAlignment="1">
      <alignment horizontal="center" vertical="center"/>
    </xf>
    <xf numFmtId="0" fontId="0" fillId="16" borderId="19" xfId="0" applyFill="1" applyBorder="1" applyAlignment="1">
      <alignment horizontal="center" vertical="center"/>
    </xf>
    <xf numFmtId="0" fontId="10" fillId="16" borderId="23" xfId="0" applyFont="1" applyFill="1" applyBorder="1" applyAlignment="1">
      <alignment horizontal="center" vertical="center"/>
    </xf>
    <xf numFmtId="0" fontId="10" fillId="16" borderId="25" xfId="0" applyFont="1" applyFill="1" applyBorder="1" applyAlignment="1">
      <alignment horizontal="center" vertical="center"/>
    </xf>
    <xf numFmtId="0" fontId="10" fillId="16" borderId="59" xfId="0" applyFont="1" applyFill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17" fillId="0" borderId="28" xfId="0" applyNumberFormat="1" applyFont="1" applyBorder="1" applyAlignment="1">
      <alignment horizontal="center" vertical="center"/>
    </xf>
    <xf numFmtId="4" fontId="10" fillId="4" borderId="25" xfId="0" applyNumberFormat="1" applyFont="1" applyFill="1" applyBorder="1" applyAlignment="1">
      <alignment horizontal="center" vertical="center"/>
    </xf>
    <xf numFmtId="4" fontId="10" fillId="5" borderId="51" xfId="0" applyNumberFormat="1" applyFont="1" applyFill="1" applyBorder="1" applyAlignment="1">
      <alignment horizontal="center" vertical="center"/>
    </xf>
    <xf numFmtId="4" fontId="10" fillId="5" borderId="15" xfId="0" applyNumberFormat="1" applyFont="1" applyFill="1" applyBorder="1" applyAlignment="1">
      <alignment horizontal="center" vertical="center"/>
    </xf>
    <xf numFmtId="0" fontId="10" fillId="23" borderId="2" xfId="0" applyFont="1" applyFill="1" applyBorder="1" applyAlignment="1">
      <alignment horizontal="center" vertical="center"/>
    </xf>
    <xf numFmtId="0" fontId="10" fillId="23" borderId="23" xfId="0" applyFont="1" applyFill="1" applyBorder="1" applyAlignment="1">
      <alignment horizontal="center" vertical="center"/>
    </xf>
    <xf numFmtId="0" fontId="10" fillId="16" borderId="18" xfId="0" applyFont="1" applyFill="1" applyBorder="1" applyAlignment="1">
      <alignment horizontal="center" vertical="center"/>
    </xf>
    <xf numFmtId="2" fontId="10" fillId="26" borderId="20" xfId="0" applyNumberFormat="1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horizontal="center" vertical="center"/>
    </xf>
    <xf numFmtId="0" fontId="10" fillId="31" borderId="37" xfId="0" applyFont="1" applyFill="1" applyBorder="1" applyAlignment="1">
      <alignment horizontal="center" vertical="center"/>
    </xf>
    <xf numFmtId="0" fontId="17" fillId="7" borderId="37" xfId="0" applyFont="1" applyFill="1" applyBorder="1" applyAlignment="1">
      <alignment horizontal="center" vertical="center"/>
    </xf>
    <xf numFmtId="0" fontId="10" fillId="23" borderId="25" xfId="0" applyFont="1" applyFill="1" applyBorder="1" applyAlignment="1">
      <alignment horizontal="center" vertical="center"/>
    </xf>
    <xf numFmtId="0" fontId="10" fillId="16" borderId="13" xfId="0" applyFont="1" applyFill="1" applyBorder="1" applyAlignment="1">
      <alignment horizontal="center" vertical="center"/>
    </xf>
    <xf numFmtId="0" fontId="10" fillId="16" borderId="20" xfId="0" applyFont="1" applyFill="1" applyBorder="1" applyAlignment="1">
      <alignment horizontal="center" vertical="center"/>
    </xf>
    <xf numFmtId="4" fontId="10" fillId="26" borderId="21" xfId="0" applyNumberFormat="1" applyFont="1" applyFill="1" applyBorder="1" applyAlignment="1">
      <alignment horizontal="center" vertical="center"/>
    </xf>
    <xf numFmtId="4" fontId="10" fillId="11" borderId="51" xfId="0" applyNumberFormat="1" applyFont="1" applyFill="1" applyBorder="1" applyAlignment="1">
      <alignment horizontal="center" vertical="center"/>
    </xf>
    <xf numFmtId="4" fontId="10" fillId="11" borderId="45" xfId="0" applyNumberFormat="1" applyFont="1" applyFill="1" applyBorder="1" applyAlignment="1">
      <alignment horizontal="center" vertical="center"/>
    </xf>
    <xf numFmtId="4" fontId="10" fillId="11" borderId="37" xfId="0" applyNumberFormat="1" applyFont="1" applyFill="1" applyBorder="1" applyAlignment="1">
      <alignment horizontal="center" vertical="center"/>
    </xf>
    <xf numFmtId="4" fontId="10" fillId="11" borderId="46" xfId="0" applyNumberFormat="1" applyFont="1" applyFill="1" applyBorder="1" applyAlignment="1">
      <alignment horizontal="center" vertical="center"/>
    </xf>
    <xf numFmtId="4" fontId="10" fillId="11" borderId="38" xfId="0" applyNumberFormat="1" applyFont="1" applyFill="1" applyBorder="1" applyAlignment="1">
      <alignment horizontal="center" vertical="center"/>
    </xf>
    <xf numFmtId="4" fontId="10" fillId="11" borderId="59" xfId="0" applyNumberFormat="1" applyFont="1" applyFill="1" applyBorder="1" applyAlignment="1">
      <alignment horizontal="center" vertical="center"/>
    </xf>
    <xf numFmtId="4" fontId="10" fillId="4" borderId="59" xfId="0" applyNumberFormat="1" applyFont="1" applyFill="1" applyBorder="1" applyAlignment="1">
      <alignment horizontal="center" vertical="center"/>
    </xf>
    <xf numFmtId="4" fontId="10" fillId="11" borderId="15" xfId="0" applyNumberFormat="1" applyFont="1" applyFill="1" applyBorder="1" applyAlignment="1">
      <alignment horizontal="center" vertical="center"/>
    </xf>
    <xf numFmtId="4" fontId="10" fillId="11" borderId="25" xfId="0" applyNumberFormat="1" applyFont="1" applyFill="1" applyBorder="1" applyAlignment="1">
      <alignment horizontal="center" vertical="center"/>
    </xf>
    <xf numFmtId="0" fontId="10" fillId="32" borderId="3" xfId="0" applyFont="1" applyFill="1" applyBorder="1" applyAlignment="1">
      <alignment horizontal="center" vertical="center"/>
    </xf>
    <xf numFmtId="2" fontId="10" fillId="18" borderId="59" xfId="0" applyNumberFormat="1" applyFont="1" applyFill="1" applyBorder="1" applyAlignment="1">
      <alignment horizontal="center" vertical="center"/>
    </xf>
    <xf numFmtId="4" fontId="10" fillId="11" borderId="3" xfId="0" applyNumberFormat="1" applyFont="1" applyFill="1" applyBorder="1" applyAlignment="1">
      <alignment horizontal="center" vertical="center"/>
    </xf>
    <xf numFmtId="2" fontId="10" fillId="32" borderId="25" xfId="0" applyNumberFormat="1" applyFont="1" applyFill="1" applyBorder="1" applyAlignment="1">
      <alignment horizontal="center" vertical="center"/>
    </xf>
    <xf numFmtId="0" fontId="10" fillId="18" borderId="46" xfId="0" applyFont="1" applyFill="1" applyBorder="1" applyAlignment="1">
      <alignment horizontal="center" vertical="center"/>
    </xf>
    <xf numFmtId="4" fontId="10" fillId="4" borderId="13" xfId="0" applyNumberFormat="1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 vertical="center" wrapText="1"/>
    </xf>
    <xf numFmtId="49" fontId="17" fillId="0" borderId="52" xfId="0" applyNumberFormat="1" applyFont="1" applyBorder="1" applyAlignment="1">
      <alignment horizontal="center" vertical="center" wrapText="1"/>
    </xf>
    <xf numFmtId="0" fontId="10" fillId="42" borderId="19" xfId="0" applyFont="1" applyFill="1" applyBorder="1" applyAlignment="1">
      <alignment horizontal="center" vertical="center"/>
    </xf>
    <xf numFmtId="4" fontId="10" fillId="29" borderId="15" xfId="0" applyNumberFormat="1" applyFont="1" applyFill="1" applyBorder="1" applyAlignment="1">
      <alignment horizontal="center" vertical="center"/>
    </xf>
    <xf numFmtId="4" fontId="10" fillId="32" borderId="15" xfId="0" applyNumberFormat="1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7" fillId="7" borderId="45" xfId="0" applyFont="1" applyFill="1" applyBorder="1" applyAlignment="1">
      <alignment horizontal="center" vertical="center"/>
    </xf>
    <xf numFmtId="4" fontId="10" fillId="5" borderId="45" xfId="0" applyNumberFormat="1" applyFont="1" applyFill="1" applyBorder="1" applyAlignment="1">
      <alignment horizontal="center" vertical="center"/>
    </xf>
    <xf numFmtId="4" fontId="10" fillId="31" borderId="51" xfId="0" applyNumberFormat="1" applyFont="1" applyFill="1" applyBorder="1" applyAlignment="1">
      <alignment horizontal="center" vertical="center"/>
    </xf>
    <xf numFmtId="4" fontId="10" fillId="49" borderId="12" xfId="0" applyNumberFormat="1" applyFont="1" applyFill="1" applyBorder="1" applyAlignment="1">
      <alignment vertical="center"/>
    </xf>
    <xf numFmtId="4" fontId="10" fillId="49" borderId="53" xfId="0" applyNumberFormat="1" applyFont="1" applyFill="1" applyBorder="1" applyAlignment="1">
      <alignment vertical="center"/>
    </xf>
    <xf numFmtId="4" fontId="10" fillId="11" borderId="9" xfId="0" applyNumberFormat="1" applyFont="1" applyFill="1" applyBorder="1" applyAlignment="1">
      <alignment vertical="center"/>
    </xf>
    <xf numFmtId="4" fontId="10" fillId="11" borderId="12" xfId="0" applyNumberFormat="1" applyFont="1" applyFill="1" applyBorder="1" applyAlignment="1">
      <alignment vertical="center"/>
    </xf>
    <xf numFmtId="4" fontId="10" fillId="38" borderId="1" xfId="0" applyNumberFormat="1" applyFont="1" applyFill="1" applyBorder="1" applyAlignment="1">
      <alignment vertical="center"/>
    </xf>
    <xf numFmtId="4" fontId="10" fillId="50" borderId="9" xfId="0" applyNumberFormat="1" applyFont="1" applyFill="1" applyBorder="1" applyAlignment="1">
      <alignment vertical="center"/>
    </xf>
    <xf numFmtId="1" fontId="10" fillId="50" borderId="10" xfId="0" applyNumberFormat="1" applyFont="1" applyFill="1" applyBorder="1" applyAlignment="1">
      <alignment vertical="center"/>
    </xf>
    <xf numFmtId="4" fontId="10" fillId="38" borderId="13" xfId="0" applyNumberFormat="1" applyFont="1" applyFill="1" applyBorder="1" applyAlignment="1">
      <alignment vertical="center"/>
    </xf>
    <xf numFmtId="4" fontId="10" fillId="38" borderId="19" xfId="0" applyNumberFormat="1" applyFont="1" applyFill="1" applyBorder="1" applyAlignment="1">
      <alignment vertical="center"/>
    </xf>
    <xf numFmtId="4" fontId="10" fillId="38" borderId="20" xfId="0" applyNumberFormat="1" applyFont="1" applyFill="1" applyBorder="1" applyAlignment="1">
      <alignment vertical="center"/>
    </xf>
    <xf numFmtId="4" fontId="10" fillId="11" borderId="10" xfId="0" applyNumberFormat="1" applyFont="1" applyFill="1" applyBorder="1" applyAlignment="1">
      <alignment vertical="center"/>
    </xf>
    <xf numFmtId="4" fontId="10" fillId="11" borderId="11" xfId="0" applyNumberFormat="1" applyFont="1" applyFill="1" applyBorder="1" applyAlignment="1">
      <alignment vertical="center"/>
    </xf>
    <xf numFmtId="4" fontId="10" fillId="38" borderId="12" xfId="0" applyNumberFormat="1" applyFont="1" applyFill="1" applyBorder="1" applyAlignment="1">
      <alignment vertical="center"/>
    </xf>
    <xf numFmtId="4" fontId="10" fillId="38" borderId="53" xfId="0" applyNumberFormat="1" applyFont="1" applyFill="1" applyBorder="1" applyAlignment="1">
      <alignment vertical="center"/>
    </xf>
    <xf numFmtId="0" fontId="10" fillId="33" borderId="23" xfId="0" applyFont="1" applyFill="1" applyBorder="1" applyAlignment="1">
      <alignment horizontal="center" vertical="center"/>
    </xf>
    <xf numFmtId="0" fontId="17" fillId="19" borderId="8" xfId="0" applyFont="1" applyFill="1" applyBorder="1" applyAlignment="1">
      <alignment horizontal="center" vertical="center"/>
    </xf>
    <xf numFmtId="0" fontId="10" fillId="21" borderId="16" xfId="0" applyFont="1" applyFill="1" applyBorder="1" applyAlignment="1">
      <alignment horizontal="center" vertical="center"/>
    </xf>
    <xf numFmtId="0" fontId="10" fillId="24" borderId="16" xfId="0" applyFont="1" applyFill="1" applyBorder="1" applyAlignment="1">
      <alignment horizontal="center" vertical="center"/>
    </xf>
    <xf numFmtId="1" fontId="10" fillId="25" borderId="10" xfId="0" applyNumberFormat="1" applyFont="1" applyFill="1" applyBorder="1" applyAlignment="1">
      <alignment vertical="center"/>
    </xf>
    <xf numFmtId="0" fontId="10" fillId="33" borderId="51" xfId="0" applyFont="1" applyFill="1" applyBorder="1" applyAlignment="1">
      <alignment horizontal="center" vertical="center"/>
    </xf>
    <xf numFmtId="0" fontId="10" fillId="33" borderId="37" xfId="0" applyFont="1" applyFill="1" applyBorder="1" applyAlignment="1">
      <alignment horizontal="center" vertical="center"/>
    </xf>
    <xf numFmtId="0" fontId="10" fillId="33" borderId="38" xfId="0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vertical="center"/>
    </xf>
    <xf numFmtId="4" fontId="10" fillId="4" borderId="53" xfId="0" applyNumberFormat="1" applyFont="1" applyFill="1" applyBorder="1" applyAlignment="1">
      <alignment vertical="center"/>
    </xf>
    <xf numFmtId="4" fontId="10" fillId="25" borderId="9" xfId="0" applyNumberFormat="1" applyFont="1" applyFill="1" applyBorder="1" applyAlignment="1">
      <alignment vertical="center"/>
    </xf>
    <xf numFmtId="4" fontId="10" fillId="25" borderId="11" xfId="0" applyNumberFormat="1" applyFont="1" applyFill="1" applyBorder="1" applyAlignment="1">
      <alignment vertical="center"/>
    </xf>
    <xf numFmtId="4" fontId="10" fillId="11" borderId="53" xfId="0" applyNumberFormat="1" applyFont="1" applyFill="1" applyBorder="1" applyAlignment="1">
      <alignment horizontal="center" vertical="center"/>
    </xf>
    <xf numFmtId="2" fontId="0" fillId="49" borderId="3" xfId="0" applyNumberFormat="1" applyFill="1" applyBorder="1" applyAlignment="1">
      <alignment horizontal="center" vertical="center"/>
    </xf>
    <xf numFmtId="0" fontId="0" fillId="51" borderId="2" xfId="0" applyFill="1" applyBorder="1" applyAlignment="1">
      <alignment horizontal="center" vertical="center"/>
    </xf>
    <xf numFmtId="1" fontId="10" fillId="25" borderId="32" xfId="0" applyNumberFormat="1" applyFont="1" applyFill="1" applyBorder="1" applyAlignment="1">
      <alignment horizontal="center" vertical="center"/>
    </xf>
    <xf numFmtId="4" fontId="10" fillId="25" borderId="33" xfId="0" applyNumberFormat="1" applyFont="1" applyFill="1" applyBorder="1" applyAlignment="1">
      <alignment horizontal="center" vertical="center"/>
    </xf>
    <xf numFmtId="4" fontId="10" fillId="25" borderId="55" xfId="0" applyNumberFormat="1" applyFont="1" applyFill="1" applyBorder="1" applyAlignment="1">
      <alignment horizontal="center" vertical="center"/>
    </xf>
    <xf numFmtId="4" fontId="10" fillId="4" borderId="47" xfId="0" applyNumberFormat="1" applyFont="1" applyFill="1" applyBorder="1" applyAlignment="1">
      <alignment horizontal="center" vertical="center"/>
    </xf>
    <xf numFmtId="4" fontId="10" fillId="4" borderId="33" xfId="0" applyNumberFormat="1" applyFont="1" applyFill="1" applyBorder="1" applyAlignment="1">
      <alignment horizontal="center" vertical="center"/>
    </xf>
    <xf numFmtId="4" fontId="10" fillId="5" borderId="47" xfId="0" applyNumberFormat="1" applyFont="1" applyFill="1" applyBorder="1" applyAlignment="1">
      <alignment horizontal="center" vertical="center"/>
    </xf>
    <xf numFmtId="4" fontId="10" fillId="5" borderId="33" xfId="0" applyNumberFormat="1" applyFont="1" applyFill="1" applyBorder="1" applyAlignment="1">
      <alignment horizontal="center" vertical="center"/>
    </xf>
    <xf numFmtId="4" fontId="10" fillId="26" borderId="75" xfId="0" applyNumberFormat="1" applyFont="1" applyFill="1" applyBorder="1" applyAlignment="1">
      <alignment horizontal="center" vertical="center"/>
    </xf>
    <xf numFmtId="4" fontId="10" fillId="26" borderId="44" xfId="0" applyNumberFormat="1" applyFont="1" applyFill="1" applyBorder="1" applyAlignment="1">
      <alignment horizontal="center" vertical="center"/>
    </xf>
    <xf numFmtId="0" fontId="10" fillId="26" borderId="78" xfId="0" applyFont="1" applyFill="1" applyBorder="1" applyAlignment="1">
      <alignment horizontal="center" vertical="center"/>
    </xf>
    <xf numFmtId="0" fontId="10" fillId="26" borderId="75" xfId="0" applyFont="1" applyFill="1" applyBorder="1" applyAlignment="1">
      <alignment horizontal="center" vertical="center"/>
    </xf>
    <xf numFmtId="0" fontId="10" fillId="26" borderId="44" xfId="0" applyFont="1" applyFill="1" applyBorder="1" applyAlignment="1">
      <alignment horizontal="center" vertical="center"/>
    </xf>
    <xf numFmtId="0" fontId="1" fillId="14" borderId="69" xfId="0" applyFont="1" applyFill="1" applyBorder="1" applyAlignment="1">
      <alignment horizontal="center" vertical="center" wrapText="1"/>
    </xf>
    <xf numFmtId="0" fontId="1" fillId="14" borderId="60" xfId="0" applyFont="1" applyFill="1" applyBorder="1" applyAlignment="1">
      <alignment horizontal="center" vertical="center" wrapText="1"/>
    </xf>
    <xf numFmtId="0" fontId="1" fillId="17" borderId="69" xfId="0" applyFont="1" applyFill="1" applyBorder="1" applyAlignment="1">
      <alignment horizontal="center" vertical="center" wrapText="1"/>
    </xf>
    <xf numFmtId="0" fontId="1" fillId="20" borderId="69" xfId="0" applyFont="1" applyFill="1" applyBorder="1" applyAlignment="1">
      <alignment horizontal="center" vertical="center" wrapText="1"/>
    </xf>
    <xf numFmtId="0" fontId="1" fillId="20" borderId="60" xfId="0" applyFont="1" applyFill="1" applyBorder="1" applyAlignment="1">
      <alignment horizontal="center" vertical="center" wrapText="1"/>
    </xf>
    <xf numFmtId="0" fontId="1" fillId="9" borderId="69" xfId="0" applyFont="1" applyFill="1" applyBorder="1" applyAlignment="1">
      <alignment horizontal="center" vertical="center" wrapText="1"/>
    </xf>
    <xf numFmtId="0" fontId="1" fillId="11" borderId="69" xfId="0" applyFont="1" applyFill="1" applyBorder="1" applyAlignment="1">
      <alignment horizontal="center" vertical="center" wrapText="1"/>
    </xf>
    <xf numFmtId="0" fontId="1" fillId="11" borderId="60" xfId="0" applyFont="1" applyFill="1" applyBorder="1" applyAlignment="1">
      <alignment horizontal="center" vertical="center" wrapText="1"/>
    </xf>
    <xf numFmtId="0" fontId="1" fillId="4" borderId="69" xfId="0" applyFont="1" applyFill="1" applyBorder="1" applyAlignment="1">
      <alignment horizontal="center" vertical="center" wrapText="1"/>
    </xf>
    <xf numFmtId="0" fontId="1" fillId="9" borderId="69" xfId="0" applyFont="1" applyFill="1" applyBorder="1" applyAlignment="1">
      <alignment horizontal="center" vertical="center"/>
    </xf>
    <xf numFmtId="0" fontId="17" fillId="19" borderId="0" xfId="0" applyFont="1" applyFill="1" applyAlignment="1">
      <alignment horizontal="center" vertical="center"/>
    </xf>
    <xf numFmtId="0" fontId="10" fillId="21" borderId="0" xfId="0" applyFont="1" applyFill="1" applyAlignment="1">
      <alignment horizontal="center" vertical="center"/>
    </xf>
    <xf numFmtId="0" fontId="10" fillId="36" borderId="16" xfId="0" applyFont="1" applyFill="1" applyBorder="1"/>
    <xf numFmtId="0" fontId="10" fillId="36" borderId="45" xfId="0" applyFont="1" applyFill="1" applyBorder="1"/>
    <xf numFmtId="0" fontId="10" fillId="36" borderId="15" xfId="0" applyFont="1" applyFill="1" applyBorder="1"/>
    <xf numFmtId="0" fontId="10" fillId="33" borderId="15" xfId="0" applyFont="1" applyFill="1" applyBorder="1" applyAlignment="1">
      <alignment horizontal="center" vertical="center"/>
    </xf>
    <xf numFmtId="0" fontId="10" fillId="33" borderId="3" xfId="0" applyFont="1" applyFill="1" applyBorder="1" applyAlignment="1">
      <alignment horizontal="center" vertical="center"/>
    </xf>
    <xf numFmtId="0" fontId="10" fillId="33" borderId="25" xfId="0" applyFont="1" applyFill="1" applyBorder="1" applyAlignment="1">
      <alignment horizontal="center" vertical="center"/>
    </xf>
    <xf numFmtId="0" fontId="10" fillId="24" borderId="59" xfId="0" applyFont="1" applyFill="1" applyBorder="1" applyAlignment="1">
      <alignment horizontal="center" vertical="center"/>
    </xf>
    <xf numFmtId="0" fontId="10" fillId="24" borderId="18" xfId="0" applyFont="1" applyFill="1" applyBorder="1" applyAlignment="1">
      <alignment horizontal="center" vertical="center"/>
    </xf>
    <xf numFmtId="4" fontId="10" fillId="23" borderId="39" xfId="0" applyNumberFormat="1" applyFont="1" applyFill="1" applyBorder="1" applyAlignment="1">
      <alignment horizontal="center" vertical="center"/>
    </xf>
    <xf numFmtId="0" fontId="10" fillId="33" borderId="21" xfId="0" applyFont="1" applyFill="1" applyBorder="1" applyAlignment="1">
      <alignment horizontal="center" vertical="center"/>
    </xf>
    <xf numFmtId="0" fontId="10" fillId="33" borderId="22" xfId="0" applyFont="1" applyFill="1" applyBorder="1" applyAlignment="1">
      <alignment horizontal="center" vertical="center"/>
    </xf>
    <xf numFmtId="0" fontId="10" fillId="33" borderId="67" xfId="0" applyFont="1" applyFill="1" applyBorder="1" applyAlignment="1">
      <alignment horizontal="center" vertical="center"/>
    </xf>
    <xf numFmtId="1" fontId="10" fillId="5" borderId="37" xfId="0" applyNumberFormat="1" applyFont="1" applyFill="1" applyBorder="1" applyAlignment="1">
      <alignment horizontal="center" vertical="center"/>
    </xf>
    <xf numFmtId="0" fontId="10" fillId="36" borderId="37" xfId="0" applyFont="1" applyFill="1" applyBorder="1" applyAlignment="1">
      <alignment horizontal="center" vertical="center"/>
    </xf>
    <xf numFmtId="1" fontId="10" fillId="4" borderId="70" xfId="0" applyNumberFormat="1" applyFont="1" applyFill="1" applyBorder="1" applyAlignment="1">
      <alignment horizontal="center" vertical="center"/>
    </xf>
    <xf numFmtId="1" fontId="10" fillId="5" borderId="66" xfId="0" applyNumberFormat="1" applyFont="1" applyFill="1" applyBorder="1" applyAlignment="1">
      <alignment horizontal="center" vertical="center"/>
    </xf>
    <xf numFmtId="4" fontId="10" fillId="15" borderId="45" xfId="0" applyNumberFormat="1" applyFont="1" applyFill="1" applyBorder="1" applyAlignment="1">
      <alignment horizontal="center" vertical="center"/>
    </xf>
    <xf numFmtId="1" fontId="10" fillId="15" borderId="46" xfId="0" applyNumberFormat="1" applyFont="1" applyFill="1" applyBorder="1" applyAlignment="1">
      <alignment horizontal="center" vertical="center"/>
    </xf>
    <xf numFmtId="0" fontId="10" fillId="18" borderId="59" xfId="0" applyFont="1" applyFill="1" applyBorder="1" applyAlignment="1">
      <alignment horizontal="center" vertical="center"/>
    </xf>
    <xf numFmtId="4" fontId="10" fillId="26" borderId="16" xfId="0" applyNumberFormat="1" applyFont="1" applyFill="1" applyBorder="1" applyAlignment="1">
      <alignment vertical="center"/>
    </xf>
    <xf numFmtId="0" fontId="10" fillId="26" borderId="4" xfId="0" applyFont="1" applyFill="1" applyBorder="1" applyAlignment="1">
      <alignment vertical="center"/>
    </xf>
    <xf numFmtId="0" fontId="10" fillId="43" borderId="1" xfId="0" applyFont="1" applyFill="1" applyBorder="1" applyAlignment="1">
      <alignment vertical="center"/>
    </xf>
    <xf numFmtId="1" fontId="10" fillId="29" borderId="3" xfId="0" applyNumberFormat="1" applyFont="1" applyFill="1" applyBorder="1" applyAlignment="1">
      <alignment horizontal="center" vertical="center"/>
    </xf>
    <xf numFmtId="0" fontId="10" fillId="22" borderId="15" xfId="0" applyFont="1" applyFill="1" applyBorder="1" applyAlignment="1">
      <alignment horizontal="center" vertical="center"/>
    </xf>
    <xf numFmtId="0" fontId="10" fillId="22" borderId="25" xfId="0" applyFont="1" applyFill="1" applyBorder="1" applyAlignment="1">
      <alignment horizontal="center" vertical="center"/>
    </xf>
    <xf numFmtId="4" fontId="17" fillId="0" borderId="76" xfId="0" applyNumberFormat="1" applyFont="1" applyBorder="1" applyAlignment="1">
      <alignment horizontal="center" vertical="center"/>
    </xf>
    <xf numFmtId="0" fontId="10" fillId="33" borderId="1" xfId="0" applyFont="1" applyFill="1" applyBorder="1" applyAlignment="1">
      <alignment vertical="center"/>
    </xf>
    <xf numFmtId="4" fontId="10" fillId="40" borderId="1" xfId="0" applyNumberFormat="1" applyFont="1" applyFill="1" applyBorder="1" applyAlignment="1">
      <alignment horizontal="center" vertical="center"/>
    </xf>
    <xf numFmtId="0" fontId="10" fillId="18" borderId="2" xfId="0" applyFont="1" applyFill="1" applyBorder="1" applyAlignment="1">
      <alignment vertical="center"/>
    </xf>
    <xf numFmtId="4" fontId="10" fillId="40" borderId="2" xfId="0" applyNumberFormat="1" applyFont="1" applyFill="1" applyBorder="1" applyAlignment="1">
      <alignment horizontal="center" vertical="center"/>
    </xf>
    <xf numFmtId="4" fontId="10" fillId="38" borderId="52" xfId="0" applyNumberFormat="1" applyFont="1" applyFill="1" applyBorder="1" applyAlignment="1">
      <alignment horizontal="center" vertical="center"/>
    </xf>
    <xf numFmtId="0" fontId="10" fillId="33" borderId="2" xfId="0" applyFont="1" applyFill="1" applyBorder="1" applyAlignment="1">
      <alignment vertical="center"/>
    </xf>
    <xf numFmtId="1" fontId="10" fillId="25" borderId="58" xfId="0" applyNumberFormat="1" applyFont="1" applyFill="1" applyBorder="1" applyAlignment="1">
      <alignment horizontal="center" vertical="center"/>
    </xf>
    <xf numFmtId="0" fontId="10" fillId="26" borderId="54" xfId="0" applyFont="1" applyFill="1" applyBorder="1" applyAlignment="1">
      <alignment horizontal="center" vertical="center"/>
    </xf>
    <xf numFmtId="0" fontId="10" fillId="18" borderId="23" xfId="0" applyFont="1" applyFill="1" applyBorder="1" applyAlignment="1">
      <alignment horizontal="center" vertical="center"/>
    </xf>
    <xf numFmtId="0" fontId="10" fillId="33" borderId="45" xfId="0" applyFont="1" applyFill="1" applyBorder="1" applyAlignment="1">
      <alignment horizontal="center" vertical="center"/>
    </xf>
    <xf numFmtId="0" fontId="10" fillId="33" borderId="46" xfId="0" applyFont="1" applyFill="1" applyBorder="1" applyAlignment="1">
      <alignment horizontal="center" vertical="center"/>
    </xf>
    <xf numFmtId="0" fontId="10" fillId="33" borderId="59" xfId="0" applyFont="1" applyFill="1" applyBorder="1" applyAlignment="1">
      <alignment horizontal="center" vertical="center"/>
    </xf>
    <xf numFmtId="2" fontId="10" fillId="26" borderId="18" xfId="0" applyNumberFormat="1" applyFont="1" applyFill="1" applyBorder="1" applyAlignment="1">
      <alignment vertical="center"/>
    </xf>
    <xf numFmtId="2" fontId="10" fillId="26" borderId="20" xfId="0" applyNumberFormat="1" applyFont="1" applyFill="1" applyBorder="1" applyAlignment="1">
      <alignment vertical="center"/>
    </xf>
    <xf numFmtId="2" fontId="10" fillId="26" borderId="23" xfId="0" applyNumberFormat="1" applyFont="1" applyFill="1" applyBorder="1" applyAlignment="1">
      <alignment vertical="center"/>
    </xf>
    <xf numFmtId="4" fontId="10" fillId="38" borderId="33" xfId="0" applyNumberFormat="1" applyFont="1" applyFill="1" applyBorder="1" applyAlignment="1">
      <alignment horizontal="center" vertical="center"/>
    </xf>
    <xf numFmtId="4" fontId="10" fillId="11" borderId="33" xfId="0" applyNumberFormat="1" applyFont="1" applyFill="1" applyBorder="1" applyAlignment="1">
      <alignment horizontal="center" vertical="center"/>
    </xf>
    <xf numFmtId="4" fontId="10" fillId="38" borderId="55" xfId="0" applyNumberFormat="1" applyFont="1" applyFill="1" applyBorder="1" applyAlignment="1">
      <alignment horizontal="center" vertical="center"/>
    </xf>
    <xf numFmtId="4" fontId="10" fillId="50" borderId="9" xfId="0" applyNumberFormat="1" applyFont="1" applyFill="1" applyBorder="1" applyAlignment="1">
      <alignment horizontal="center" vertical="center"/>
    </xf>
    <xf numFmtId="4" fontId="10" fillId="50" borderId="12" xfId="0" applyNumberFormat="1" applyFont="1" applyFill="1" applyBorder="1" applyAlignment="1">
      <alignment horizontal="center" vertical="center"/>
    </xf>
    <xf numFmtId="4" fontId="10" fillId="49" borderId="12" xfId="0" applyNumberFormat="1" applyFont="1" applyFill="1" applyBorder="1" applyAlignment="1">
      <alignment horizontal="center" vertical="center"/>
    </xf>
    <xf numFmtId="4" fontId="10" fillId="50" borderId="14" xfId="0" applyNumberFormat="1" applyFont="1" applyFill="1" applyBorder="1" applyAlignment="1">
      <alignment horizontal="center" vertical="center"/>
    </xf>
    <xf numFmtId="4" fontId="10" fillId="49" borderId="53" xfId="0" applyNumberFormat="1" applyFont="1" applyFill="1" applyBorder="1" applyAlignment="1">
      <alignment horizontal="center" vertical="center"/>
    </xf>
    <xf numFmtId="0" fontId="10" fillId="21" borderId="41" xfId="0" applyFont="1" applyFill="1" applyBorder="1" applyAlignment="1">
      <alignment horizontal="center" vertical="center"/>
    </xf>
    <xf numFmtId="0" fontId="10" fillId="21" borderId="63" xfId="0" applyFont="1" applyFill="1" applyBorder="1" applyAlignment="1">
      <alignment horizontal="center" vertical="center"/>
    </xf>
    <xf numFmtId="0" fontId="10" fillId="25" borderId="19" xfId="0" applyFont="1" applyFill="1" applyBorder="1" applyAlignment="1">
      <alignment vertical="center"/>
    </xf>
    <xf numFmtId="4" fontId="10" fillId="41" borderId="19" xfId="0" applyNumberFormat="1" applyFont="1" applyFill="1" applyBorder="1" applyAlignment="1">
      <alignment vertical="center"/>
    </xf>
    <xf numFmtId="0" fontId="10" fillId="22" borderId="18" xfId="0" applyFont="1" applyFill="1" applyBorder="1" applyAlignment="1">
      <alignment horizontal="center" vertical="center"/>
    </xf>
    <xf numFmtId="2" fontId="10" fillId="18" borderId="11" xfId="0" applyNumberFormat="1" applyFont="1" applyFill="1" applyBorder="1" applyAlignment="1">
      <alignment horizontal="center" vertical="center"/>
    </xf>
    <xf numFmtId="4" fontId="10" fillId="39" borderId="14" xfId="0" applyNumberFormat="1" applyFont="1" applyFill="1" applyBorder="1"/>
    <xf numFmtId="0" fontId="17" fillId="33" borderId="9" xfId="0" applyFont="1" applyFill="1" applyBorder="1" applyAlignment="1">
      <alignment horizontal="center" vertical="center"/>
    </xf>
    <xf numFmtId="0" fontId="17" fillId="33" borderId="10" xfId="0" applyFont="1" applyFill="1" applyBorder="1" applyAlignment="1">
      <alignment horizontal="center" vertical="center"/>
    </xf>
    <xf numFmtId="0" fontId="17" fillId="33" borderId="11" xfId="0" applyFont="1" applyFill="1" applyBorder="1" applyAlignment="1">
      <alignment horizontal="center" vertical="center"/>
    </xf>
    <xf numFmtId="0" fontId="17" fillId="33" borderId="53" xfId="0" applyFont="1" applyFill="1" applyBorder="1" applyAlignment="1">
      <alignment horizontal="center" vertical="center"/>
    </xf>
    <xf numFmtId="0" fontId="17" fillId="33" borderId="19" xfId="0" applyFont="1" applyFill="1" applyBorder="1" applyAlignment="1">
      <alignment horizontal="center" vertical="center"/>
    </xf>
    <xf numFmtId="0" fontId="17" fillId="33" borderId="20" xfId="0" applyFont="1" applyFill="1" applyBorder="1" applyAlignment="1">
      <alignment horizontal="center" vertical="center"/>
    </xf>
    <xf numFmtId="2" fontId="17" fillId="26" borderId="25" xfId="0" applyNumberFormat="1" applyFont="1" applyFill="1" applyBorder="1" applyAlignment="1">
      <alignment horizontal="center" vertical="center"/>
    </xf>
    <xf numFmtId="0" fontId="17" fillId="21" borderId="0" xfId="0" applyFont="1" applyFill="1" applyAlignment="1">
      <alignment horizontal="center" vertical="center"/>
    </xf>
    <xf numFmtId="4" fontId="17" fillId="38" borderId="21" xfId="0" applyNumberFormat="1" applyFont="1" applyFill="1" applyBorder="1" applyAlignment="1">
      <alignment horizontal="center" vertical="center"/>
    </xf>
    <xf numFmtId="4" fontId="17" fillId="38" borderId="67" xfId="0" applyNumberFormat="1" applyFont="1" applyFill="1" applyBorder="1" applyAlignment="1">
      <alignment horizontal="center" vertical="center"/>
    </xf>
    <xf numFmtId="2" fontId="17" fillId="31" borderId="67" xfId="0" applyNumberFormat="1" applyFont="1" applyFill="1" applyBorder="1" applyAlignment="1">
      <alignment horizontal="center" vertical="center"/>
    </xf>
    <xf numFmtId="0" fontId="17" fillId="21" borderId="39" xfId="0" applyFont="1" applyFill="1" applyBorder="1" applyAlignment="1">
      <alignment horizontal="center" vertical="center"/>
    </xf>
    <xf numFmtId="0" fontId="17" fillId="21" borderId="40" xfId="0" applyFont="1" applyFill="1" applyBorder="1" applyAlignment="1">
      <alignment horizontal="center" vertical="center"/>
    </xf>
    <xf numFmtId="0" fontId="17" fillId="21" borderId="67" xfId="0" applyFont="1" applyFill="1" applyBorder="1" applyAlignment="1">
      <alignment horizontal="center" vertical="center"/>
    </xf>
    <xf numFmtId="0" fontId="17" fillId="22" borderId="39" xfId="0" applyFont="1" applyFill="1" applyBorder="1" applyAlignment="1">
      <alignment horizontal="center" vertical="center"/>
    </xf>
    <xf numFmtId="0" fontId="17" fillId="24" borderId="39" xfId="0" applyFont="1" applyFill="1" applyBorder="1" applyAlignment="1">
      <alignment horizontal="center" vertical="center"/>
    </xf>
    <xf numFmtId="0" fontId="17" fillId="33" borderId="21" xfId="0" applyFont="1" applyFill="1" applyBorder="1" applyAlignment="1">
      <alignment horizontal="center" vertical="center"/>
    </xf>
    <xf numFmtId="0" fontId="17" fillId="33" borderId="22" xfId="0" applyFont="1" applyFill="1" applyBorder="1" applyAlignment="1">
      <alignment horizontal="center" vertical="center"/>
    </xf>
    <xf numFmtId="0" fontId="17" fillId="33" borderId="67" xfId="0" applyFont="1" applyFill="1" applyBorder="1" applyAlignment="1">
      <alignment horizontal="center" vertical="center"/>
    </xf>
    <xf numFmtId="4" fontId="17" fillId="38" borderId="3" xfId="0" applyNumberFormat="1" applyFont="1" applyFill="1" applyBorder="1" applyAlignment="1">
      <alignment horizontal="center" vertical="center"/>
    </xf>
    <xf numFmtId="4" fontId="17" fillId="38" borderId="25" xfId="0" applyNumberFormat="1" applyFont="1" applyFill="1" applyBorder="1" applyAlignment="1">
      <alignment horizontal="center" vertical="center"/>
    </xf>
    <xf numFmtId="0" fontId="17" fillId="36" borderId="3" xfId="0" applyFont="1" applyFill="1" applyBorder="1" applyAlignment="1">
      <alignment horizontal="center" vertical="center"/>
    </xf>
    <xf numFmtId="0" fontId="17" fillId="33" borderId="15" xfId="0" applyFont="1" applyFill="1" applyBorder="1" applyAlignment="1">
      <alignment horizontal="center" vertical="center"/>
    </xf>
    <xf numFmtId="0" fontId="17" fillId="33" borderId="3" xfId="0" applyFont="1" applyFill="1" applyBorder="1" applyAlignment="1">
      <alignment horizontal="center" vertical="center"/>
    </xf>
    <xf numFmtId="0" fontId="17" fillId="33" borderId="25" xfId="0" applyFont="1" applyFill="1" applyBorder="1" applyAlignment="1">
      <alignment horizontal="center" vertical="center"/>
    </xf>
    <xf numFmtId="0" fontId="17" fillId="26" borderId="1" xfId="0" applyFont="1" applyFill="1" applyBorder="1" applyAlignment="1">
      <alignment horizontal="center" vertical="center"/>
    </xf>
    <xf numFmtId="0" fontId="17" fillId="21" borderId="1" xfId="0" applyFont="1" applyFill="1" applyBorder="1" applyAlignment="1">
      <alignment horizontal="center" vertical="center"/>
    </xf>
    <xf numFmtId="0" fontId="17" fillId="22" borderId="1" xfId="0" applyFont="1" applyFill="1" applyBorder="1" applyAlignment="1">
      <alignment horizontal="center" vertical="center"/>
    </xf>
    <xf numFmtId="0" fontId="17" fillId="24" borderId="1" xfId="0" applyFont="1" applyFill="1" applyBorder="1" applyAlignment="1">
      <alignment horizontal="center" vertical="center"/>
    </xf>
    <xf numFmtId="0" fontId="17" fillId="26" borderId="19" xfId="0" applyFont="1" applyFill="1" applyBorder="1" applyAlignment="1">
      <alignment horizontal="center" vertical="center"/>
    </xf>
    <xf numFmtId="2" fontId="17" fillId="26" borderId="67" xfId="0" applyNumberFormat="1" applyFont="1" applyFill="1" applyBorder="1" applyAlignment="1">
      <alignment horizontal="center" vertical="center"/>
    </xf>
    <xf numFmtId="4" fontId="17" fillId="38" borderId="38" xfId="0" applyNumberFormat="1" applyFont="1" applyFill="1" applyBorder="1" applyAlignment="1">
      <alignment horizontal="center" vertical="center"/>
    </xf>
    <xf numFmtId="0" fontId="17" fillId="33" borderId="51" xfId="0" applyFont="1" applyFill="1" applyBorder="1" applyAlignment="1">
      <alignment horizontal="center" vertical="center"/>
    </xf>
    <xf numFmtId="0" fontId="17" fillId="33" borderId="37" xfId="0" applyFont="1" applyFill="1" applyBorder="1" applyAlignment="1">
      <alignment horizontal="center" vertical="center"/>
    </xf>
    <xf numFmtId="0" fontId="17" fillId="33" borderId="38" xfId="0" applyFont="1" applyFill="1" applyBorder="1" applyAlignment="1">
      <alignment horizontal="center" vertical="center"/>
    </xf>
    <xf numFmtId="4" fontId="17" fillId="15" borderId="15" xfId="0" applyNumberFormat="1" applyFont="1" applyFill="1" applyBorder="1" applyAlignment="1">
      <alignment horizontal="center" vertical="center"/>
    </xf>
    <xf numFmtId="1" fontId="17" fillId="15" borderId="3" xfId="0" applyNumberFormat="1" applyFont="1" applyFill="1" applyBorder="1" applyAlignment="1">
      <alignment horizontal="center" vertical="center"/>
    </xf>
    <xf numFmtId="0" fontId="17" fillId="48" borderId="3" xfId="0" applyFont="1" applyFill="1" applyBorder="1" applyAlignment="1">
      <alignment horizontal="center" vertical="center"/>
    </xf>
    <xf numFmtId="0" fontId="17" fillId="48" borderId="25" xfId="0" applyFont="1" applyFill="1" applyBorder="1" applyAlignment="1">
      <alignment horizontal="center" vertical="center"/>
    </xf>
    <xf numFmtId="4" fontId="17" fillId="0" borderId="39" xfId="0" applyNumberFormat="1" applyFont="1" applyBorder="1" applyAlignment="1">
      <alignment horizontal="center" vertical="center"/>
    </xf>
    <xf numFmtId="0" fontId="10" fillId="22" borderId="20" xfId="0" applyFont="1" applyFill="1" applyBorder="1" applyAlignment="1">
      <alignment horizontal="center" vertical="center"/>
    </xf>
    <xf numFmtId="0" fontId="10" fillId="22" borderId="67" xfId="0" applyFont="1" applyFill="1" applyBorder="1" applyAlignment="1">
      <alignment horizontal="center" vertical="center"/>
    </xf>
    <xf numFmtId="0" fontId="10" fillId="42" borderId="22" xfId="0" applyFont="1" applyFill="1" applyBorder="1" applyAlignment="1">
      <alignment horizontal="center" vertical="center"/>
    </xf>
    <xf numFmtId="2" fontId="10" fillId="42" borderId="67" xfId="0" applyNumberFormat="1" applyFont="1" applyFill="1" applyBorder="1" applyAlignment="1">
      <alignment horizontal="center" vertical="center"/>
    </xf>
    <xf numFmtId="2" fontId="0" fillId="42" borderId="67" xfId="0" applyNumberFormat="1" applyFill="1" applyBorder="1" applyAlignment="1">
      <alignment horizontal="center" vertical="center"/>
    </xf>
    <xf numFmtId="0" fontId="10" fillId="18" borderId="25" xfId="0" applyFont="1" applyFill="1" applyBorder="1" applyAlignment="1">
      <alignment horizontal="center" vertical="center"/>
    </xf>
    <xf numFmtId="0" fontId="10" fillId="22" borderId="16" xfId="0" applyFont="1" applyFill="1" applyBorder="1" applyAlignment="1">
      <alignment horizontal="center" vertical="center"/>
    </xf>
    <xf numFmtId="4" fontId="10" fillId="11" borderId="13" xfId="0" applyNumberFormat="1" applyFont="1" applyFill="1" applyBorder="1" applyAlignment="1">
      <alignment horizontal="center" vertical="center"/>
    </xf>
    <xf numFmtId="1" fontId="10" fillId="4" borderId="66" xfId="0" applyNumberFormat="1" applyFont="1" applyFill="1" applyBorder="1" applyAlignment="1">
      <alignment horizontal="center" vertical="center"/>
    </xf>
    <xf numFmtId="0" fontId="10" fillId="36" borderId="16" xfId="0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vertical="center"/>
    </xf>
    <xf numFmtId="0" fontId="10" fillId="18" borderId="40" xfId="0" applyFont="1" applyFill="1" applyBorder="1" applyAlignment="1">
      <alignment horizontal="center" vertical="center"/>
    </xf>
    <xf numFmtId="0" fontId="10" fillId="18" borderId="41" xfId="0" applyFont="1" applyFill="1" applyBorder="1" applyAlignment="1">
      <alignment horizontal="center" vertical="center"/>
    </xf>
    <xf numFmtId="0" fontId="21" fillId="0" borderId="41" xfId="0" applyFont="1" applyBorder="1" applyAlignment="1">
      <alignment horizontal="center" vertical="center" wrapText="1"/>
    </xf>
    <xf numFmtId="3" fontId="21" fillId="0" borderId="62" xfId="0" applyNumberFormat="1" applyFont="1" applyBorder="1" applyAlignment="1">
      <alignment horizontal="center" vertical="center"/>
    </xf>
    <xf numFmtId="0" fontId="17" fillId="0" borderId="62" xfId="0" applyFont="1" applyBorder="1" applyAlignment="1">
      <alignment horizontal="center" vertical="center"/>
    </xf>
    <xf numFmtId="4" fontId="24" fillId="28" borderId="35" xfId="0" applyNumberFormat="1" applyFont="1" applyFill="1" applyBorder="1" applyAlignment="1">
      <alignment horizontal="center" vertical="center"/>
    </xf>
    <xf numFmtId="4" fontId="10" fillId="25" borderId="67" xfId="0" applyNumberFormat="1" applyFont="1" applyFill="1" applyBorder="1" applyAlignment="1">
      <alignment horizontal="center" vertical="center"/>
    </xf>
    <xf numFmtId="4" fontId="10" fillId="25" borderId="38" xfId="0" applyNumberFormat="1" applyFont="1" applyFill="1" applyBorder="1" applyAlignment="1">
      <alignment horizontal="center" vertical="center"/>
    </xf>
    <xf numFmtId="4" fontId="10" fillId="4" borderId="35" xfId="0" applyNumberFormat="1" applyFont="1" applyFill="1" applyBorder="1" applyAlignment="1">
      <alignment horizontal="center" vertical="center"/>
    </xf>
    <xf numFmtId="4" fontId="10" fillId="15" borderId="25" xfId="0" applyNumberFormat="1" applyFont="1" applyFill="1" applyBorder="1" applyAlignment="1">
      <alignment horizontal="center" vertical="center"/>
    </xf>
    <xf numFmtId="4" fontId="10" fillId="15" borderId="59" xfId="0" applyNumberFormat="1" applyFont="1" applyFill="1" applyBorder="1" applyAlignment="1">
      <alignment horizontal="center" vertical="center"/>
    </xf>
    <xf numFmtId="4" fontId="10" fillId="15" borderId="67" xfId="0" applyNumberFormat="1" applyFont="1" applyFill="1" applyBorder="1" applyAlignment="1">
      <alignment horizontal="center" vertical="center"/>
    </xf>
    <xf numFmtId="4" fontId="10" fillId="29" borderId="25" xfId="0" applyNumberFormat="1" applyFont="1" applyFill="1" applyBorder="1" applyAlignment="1">
      <alignment horizontal="center" vertical="center"/>
    </xf>
    <xf numFmtId="4" fontId="10" fillId="25" borderId="25" xfId="0" applyNumberFormat="1" applyFont="1" applyFill="1" applyBorder="1" applyAlignment="1">
      <alignment horizontal="center" vertical="center"/>
    </xf>
    <xf numFmtId="4" fontId="10" fillId="15" borderId="12" xfId="0" applyNumberFormat="1" applyFont="1" applyFill="1" applyBorder="1" applyAlignment="1">
      <alignment vertical="center"/>
    </xf>
    <xf numFmtId="4" fontId="10" fillId="15" borderId="13" xfId="0" applyNumberFormat="1" applyFont="1" applyFill="1" applyBorder="1" applyAlignment="1">
      <alignment vertical="center"/>
    </xf>
    <xf numFmtId="4" fontId="10" fillId="15" borderId="53" xfId="0" applyNumberFormat="1" applyFont="1" applyFill="1" applyBorder="1" applyAlignment="1">
      <alignment vertical="center"/>
    </xf>
    <xf numFmtId="4" fontId="10" fillId="15" borderId="20" xfId="0" applyNumberFormat="1" applyFont="1" applyFill="1" applyBorder="1" applyAlignment="1">
      <alignment vertical="center"/>
    </xf>
    <xf numFmtId="4" fontId="10" fillId="15" borderId="11" xfId="0" applyNumberFormat="1" applyFont="1" applyFill="1" applyBorder="1" applyAlignment="1">
      <alignment horizontal="center" vertical="center"/>
    </xf>
    <xf numFmtId="4" fontId="10" fillId="29" borderId="9" xfId="0" applyNumberFormat="1" applyFont="1" applyFill="1" applyBorder="1" applyAlignment="1">
      <alignment horizontal="center" vertical="center"/>
    </xf>
    <xf numFmtId="4" fontId="10" fillId="29" borderId="11" xfId="0" applyNumberFormat="1" applyFont="1" applyFill="1" applyBorder="1" applyAlignment="1">
      <alignment horizontal="center" vertical="center"/>
    </xf>
    <xf numFmtId="4" fontId="10" fillId="44" borderId="12" xfId="0" applyNumberFormat="1" applyFont="1" applyFill="1" applyBorder="1" applyAlignment="1">
      <alignment horizontal="center" vertical="center"/>
    </xf>
    <xf numFmtId="4" fontId="10" fillId="44" borderId="13" xfId="0" applyNumberFormat="1" applyFont="1" applyFill="1" applyBorder="1" applyAlignment="1">
      <alignment horizontal="center" vertical="center"/>
    </xf>
    <xf numFmtId="4" fontId="10" fillId="44" borderId="14" xfId="0" applyNumberFormat="1" applyFont="1" applyFill="1" applyBorder="1" applyAlignment="1">
      <alignment horizontal="center" vertical="center"/>
    </xf>
    <xf numFmtId="4" fontId="10" fillId="44" borderId="23" xfId="0" applyNumberFormat="1" applyFont="1" applyFill="1" applyBorder="1" applyAlignment="1">
      <alignment horizontal="center" vertical="center"/>
    </xf>
    <xf numFmtId="4" fontId="17" fillId="4" borderId="11" xfId="0" applyNumberFormat="1" applyFont="1" applyFill="1" applyBorder="1" applyAlignment="1">
      <alignment horizontal="center" vertical="center"/>
    </xf>
    <xf numFmtId="4" fontId="17" fillId="4" borderId="20" xfId="0" applyNumberFormat="1" applyFont="1" applyFill="1" applyBorder="1" applyAlignment="1">
      <alignment horizontal="center" vertical="center"/>
    </xf>
    <xf numFmtId="4" fontId="17" fillId="4" borderId="67" xfId="0" applyNumberFormat="1" applyFont="1" applyFill="1" applyBorder="1" applyAlignment="1">
      <alignment horizontal="center" vertical="center"/>
    </xf>
    <xf numFmtId="4" fontId="17" fillId="4" borderId="25" xfId="0" applyNumberFormat="1" applyFont="1" applyFill="1" applyBorder="1" applyAlignment="1">
      <alignment horizontal="center" vertical="center"/>
    </xf>
    <xf numFmtId="4" fontId="17" fillId="4" borderId="38" xfId="0" applyNumberFormat="1" applyFont="1" applyFill="1" applyBorder="1" applyAlignment="1">
      <alignment horizontal="center" vertical="center"/>
    </xf>
    <xf numFmtId="4" fontId="17" fillId="15" borderId="25" xfId="0" applyNumberFormat="1" applyFont="1" applyFill="1" applyBorder="1" applyAlignment="1">
      <alignment horizontal="center" vertical="center"/>
    </xf>
    <xf numFmtId="4" fontId="17" fillId="15" borderId="67" xfId="0" applyNumberFormat="1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vertical="center"/>
    </xf>
    <xf numFmtId="4" fontId="10" fillId="25" borderId="59" xfId="0" applyNumberFormat="1" applyFont="1" applyFill="1" applyBorder="1" applyAlignment="1">
      <alignment horizontal="center" vertical="center"/>
    </xf>
    <xf numFmtId="4" fontId="10" fillId="50" borderId="11" xfId="0" applyNumberFormat="1" applyFont="1" applyFill="1" applyBorder="1" applyAlignment="1">
      <alignment vertical="center"/>
    </xf>
    <xf numFmtId="4" fontId="10" fillId="25" borderId="54" xfId="0" applyNumberFormat="1" applyFont="1" applyFill="1" applyBorder="1" applyAlignment="1">
      <alignment horizontal="center" vertical="center"/>
    </xf>
    <xf numFmtId="4" fontId="17" fillId="38" borderId="11" xfId="0" applyNumberFormat="1" applyFont="1" applyFill="1" applyBorder="1" applyAlignment="1">
      <alignment horizontal="center" vertical="center"/>
    </xf>
    <xf numFmtId="4" fontId="17" fillId="38" borderId="53" xfId="0" applyNumberFormat="1" applyFont="1" applyFill="1" applyBorder="1" applyAlignment="1">
      <alignment horizontal="center" vertical="center"/>
    </xf>
    <xf numFmtId="4" fontId="17" fillId="38" borderId="20" xfId="0" applyNumberFormat="1" applyFont="1" applyFill="1" applyBorder="1" applyAlignment="1">
      <alignment horizontal="center" vertical="center"/>
    </xf>
    <xf numFmtId="4" fontId="10" fillId="5" borderId="9" xfId="0" applyNumberFormat="1" applyFont="1" applyFill="1" applyBorder="1" applyAlignment="1">
      <alignment horizontal="center" vertical="center"/>
    </xf>
    <xf numFmtId="4" fontId="10" fillId="31" borderId="12" xfId="0" applyNumberFormat="1" applyFont="1" applyFill="1" applyBorder="1" applyAlignment="1">
      <alignment horizontal="center" vertical="center"/>
    </xf>
    <xf numFmtId="4" fontId="10" fillId="5" borderId="21" xfId="0" applyNumberFormat="1" applyFont="1" applyFill="1" applyBorder="1" applyAlignment="1">
      <alignment horizontal="center" vertical="center"/>
    </xf>
    <xf numFmtId="4" fontId="10" fillId="31" borderId="21" xfId="0" applyNumberFormat="1" applyFont="1" applyFill="1" applyBorder="1" applyAlignment="1">
      <alignment horizontal="center" vertical="center"/>
    </xf>
    <xf numFmtId="4" fontId="10" fillId="5" borderId="35" xfId="0" applyNumberFormat="1" applyFont="1" applyFill="1" applyBorder="1" applyAlignment="1">
      <alignment horizontal="center" vertical="center"/>
    </xf>
    <xf numFmtId="4" fontId="10" fillId="18" borderId="15" xfId="0" applyNumberFormat="1" applyFont="1" applyFill="1" applyBorder="1" applyAlignment="1">
      <alignment horizontal="center" vertical="center"/>
    </xf>
    <xf numFmtId="4" fontId="10" fillId="18" borderId="45" xfId="0" applyNumberFormat="1" applyFont="1" applyFill="1" applyBorder="1" applyAlignment="1">
      <alignment horizontal="center" vertical="center"/>
    </xf>
    <xf numFmtId="4" fontId="10" fillId="5" borderId="69" xfId="0" applyNumberFormat="1" applyFont="1" applyFill="1" applyBorder="1" applyAlignment="1">
      <alignment horizontal="center" vertical="center"/>
    </xf>
    <xf numFmtId="4" fontId="10" fillId="18" borderId="53" xfId="0" applyNumberFormat="1" applyFont="1" applyFill="1" applyBorder="1" applyAlignment="1">
      <alignment horizontal="center" vertical="center"/>
    </xf>
    <xf numFmtId="4" fontId="10" fillId="18" borderId="21" xfId="0" applyNumberFormat="1" applyFont="1" applyFill="1" applyBorder="1" applyAlignment="1">
      <alignment horizontal="center" vertical="center"/>
    </xf>
    <xf numFmtId="4" fontId="10" fillId="18" borderId="12" xfId="0" applyNumberFormat="1" applyFont="1" applyFill="1" applyBorder="1" applyAlignment="1">
      <alignment horizontal="center" vertical="center"/>
    </xf>
    <xf numFmtId="4" fontId="10" fillId="18" borderId="14" xfId="0" applyNumberFormat="1" applyFont="1" applyFill="1" applyBorder="1" applyAlignment="1">
      <alignment horizontal="center" vertical="center"/>
    </xf>
    <xf numFmtId="4" fontId="10" fillId="26" borderId="15" xfId="0" applyNumberFormat="1" applyFont="1" applyFill="1" applyBorder="1" applyAlignment="1">
      <alignment horizontal="center" vertical="center"/>
    </xf>
    <xf numFmtId="4" fontId="10" fillId="26" borderId="14" xfId="0" applyNumberFormat="1" applyFont="1" applyFill="1" applyBorder="1" applyAlignment="1">
      <alignment vertical="center"/>
    </xf>
    <xf numFmtId="4" fontId="10" fillId="18" borderId="14" xfId="0" applyNumberFormat="1" applyFont="1" applyFill="1" applyBorder="1" applyAlignment="1">
      <alignment vertical="center"/>
    </xf>
    <xf numFmtId="2" fontId="10" fillId="18" borderId="23" xfId="0" applyNumberFormat="1" applyFont="1" applyFill="1" applyBorder="1" applyAlignment="1">
      <alignment vertical="center"/>
    </xf>
    <xf numFmtId="4" fontId="10" fillId="42" borderId="53" xfId="0" applyNumberFormat="1" applyFont="1" applyFill="1" applyBorder="1" applyAlignment="1">
      <alignment horizontal="center" vertical="center"/>
    </xf>
    <xf numFmtId="0" fontId="10" fillId="42" borderId="20" xfId="0" applyFont="1" applyFill="1" applyBorder="1" applyAlignment="1">
      <alignment horizontal="center" vertical="center"/>
    </xf>
    <xf numFmtId="0" fontId="10" fillId="26" borderId="21" xfId="0" applyFont="1" applyFill="1" applyBorder="1" applyAlignment="1">
      <alignment horizontal="center" vertical="center"/>
    </xf>
    <xf numFmtId="0" fontId="10" fillId="26" borderId="12" xfId="0" applyFont="1" applyFill="1" applyBorder="1" applyAlignment="1">
      <alignment horizontal="center" vertical="center"/>
    </xf>
    <xf numFmtId="0" fontId="10" fillId="26" borderId="53" xfId="0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0" fontId="10" fillId="26" borderId="51" xfId="0" applyFont="1" applyFill="1" applyBorder="1" applyAlignment="1">
      <alignment horizontal="center" vertical="center"/>
    </xf>
    <xf numFmtId="0" fontId="10" fillId="26" borderId="15" xfId="0" applyFont="1" applyFill="1" applyBorder="1" applyAlignment="1">
      <alignment horizontal="center" vertical="center"/>
    </xf>
    <xf numFmtId="4" fontId="10" fillId="41" borderId="51" xfId="0" applyNumberFormat="1" applyFont="1" applyFill="1" applyBorder="1" applyAlignment="1">
      <alignment vertical="center"/>
    </xf>
    <xf numFmtId="0" fontId="10" fillId="41" borderId="11" xfId="0" applyFont="1" applyFill="1" applyBorder="1" applyAlignment="1">
      <alignment vertical="center"/>
    </xf>
    <xf numFmtId="4" fontId="10" fillId="41" borderId="12" xfId="0" applyNumberFormat="1" applyFont="1" applyFill="1" applyBorder="1" applyAlignment="1">
      <alignment vertical="center"/>
    </xf>
    <xf numFmtId="0" fontId="10" fillId="41" borderId="13" xfId="0" applyFont="1" applyFill="1" applyBorder="1" applyAlignment="1">
      <alignment vertical="center"/>
    </xf>
    <xf numFmtId="4" fontId="10" fillId="42" borderId="12" xfId="0" applyNumberFormat="1" applyFont="1" applyFill="1" applyBorder="1" applyAlignment="1">
      <alignment vertical="center"/>
    </xf>
    <xf numFmtId="4" fontId="10" fillId="31" borderId="12" xfId="0" applyNumberFormat="1" applyFont="1" applyFill="1" applyBorder="1" applyAlignment="1">
      <alignment vertical="center"/>
    </xf>
    <xf numFmtId="0" fontId="10" fillId="41" borderId="12" xfId="0" applyFont="1" applyFill="1" applyBorder="1" applyAlignment="1">
      <alignment horizontal="center" vertical="center"/>
    </xf>
    <xf numFmtId="0" fontId="10" fillId="41" borderId="13" xfId="0" applyFont="1" applyFill="1" applyBorder="1" applyAlignment="1">
      <alignment horizontal="center" vertical="center"/>
    </xf>
    <xf numFmtId="0" fontId="10" fillId="41" borderId="53" xfId="0" applyFont="1" applyFill="1" applyBorder="1" applyAlignment="1">
      <alignment horizontal="center" vertical="center"/>
    </xf>
    <xf numFmtId="0" fontId="10" fillId="41" borderId="20" xfId="0" applyFont="1" applyFill="1" applyBorder="1" applyAlignment="1">
      <alignment horizontal="center" vertical="center"/>
    </xf>
    <xf numFmtId="4" fontId="10" fillId="41" borderId="13" xfId="0" applyNumberFormat="1" applyFont="1" applyFill="1" applyBorder="1" applyAlignment="1">
      <alignment vertical="center"/>
    </xf>
    <xf numFmtId="4" fontId="10" fillId="41" borderId="53" xfId="0" applyNumberFormat="1" applyFont="1" applyFill="1" applyBorder="1" applyAlignment="1">
      <alignment vertical="center"/>
    </xf>
    <xf numFmtId="4" fontId="10" fillId="41" borderId="20" xfId="0" applyNumberFormat="1" applyFont="1" applyFill="1" applyBorder="1" applyAlignment="1">
      <alignment vertical="center"/>
    </xf>
    <xf numFmtId="0" fontId="10" fillId="5" borderId="21" xfId="0" applyFont="1" applyFill="1" applyBorder="1" applyAlignment="1">
      <alignment horizontal="center" vertical="center"/>
    </xf>
    <xf numFmtId="0" fontId="10" fillId="18" borderId="9" xfId="0" applyFont="1" applyFill="1" applyBorder="1" applyAlignment="1">
      <alignment horizontal="center" vertical="center"/>
    </xf>
    <xf numFmtId="4" fontId="17" fillId="31" borderId="53" xfId="0" applyNumberFormat="1" applyFont="1" applyFill="1" applyBorder="1" applyAlignment="1">
      <alignment horizontal="center" vertical="center"/>
    </xf>
    <xf numFmtId="2" fontId="17" fillId="31" borderId="20" xfId="0" applyNumberFormat="1" applyFont="1" applyFill="1" applyBorder="1" applyAlignment="1">
      <alignment horizontal="center" vertical="center"/>
    </xf>
    <xf numFmtId="0" fontId="17" fillId="26" borderId="12" xfId="0" applyFont="1" applyFill="1" applyBorder="1" applyAlignment="1">
      <alignment horizontal="center" vertical="center"/>
    </xf>
    <xf numFmtId="2" fontId="17" fillId="26" borderId="13" xfId="0" applyNumberFormat="1" applyFont="1" applyFill="1" applyBorder="1" applyAlignment="1">
      <alignment horizontal="center" vertical="center"/>
    </xf>
    <xf numFmtId="0" fontId="17" fillId="26" borderId="53" xfId="0" applyFont="1" applyFill="1" applyBorder="1" applyAlignment="1">
      <alignment horizontal="center" vertical="center"/>
    </xf>
    <xf numFmtId="2" fontId="17" fillId="26" borderId="20" xfId="0" applyNumberFormat="1" applyFont="1" applyFill="1" applyBorder="1" applyAlignment="1">
      <alignment horizontal="center" vertical="center"/>
    </xf>
    <xf numFmtId="2" fontId="10" fillId="41" borderId="13" xfId="0" applyNumberFormat="1" applyFont="1" applyFill="1" applyBorder="1" applyAlignment="1">
      <alignment horizontal="center" vertical="center"/>
    </xf>
    <xf numFmtId="2" fontId="10" fillId="41" borderId="20" xfId="0" applyNumberFormat="1" applyFont="1" applyFill="1" applyBorder="1" applyAlignment="1">
      <alignment horizontal="center" vertical="center"/>
    </xf>
    <xf numFmtId="0" fontId="10" fillId="42" borderId="21" xfId="0" applyFont="1" applyFill="1" applyBorder="1" applyAlignment="1">
      <alignment horizontal="center" vertical="center"/>
    </xf>
    <xf numFmtId="4" fontId="10" fillId="42" borderId="21" xfId="0" applyNumberFormat="1" applyFont="1" applyFill="1" applyBorder="1" applyAlignment="1">
      <alignment horizontal="center" vertical="center"/>
    </xf>
    <xf numFmtId="0" fontId="10" fillId="18" borderId="21" xfId="0" applyFont="1" applyFill="1" applyBorder="1" applyAlignment="1">
      <alignment horizontal="center" vertical="center"/>
    </xf>
    <xf numFmtId="0" fontId="10" fillId="18" borderId="51" xfId="0" applyFont="1" applyFill="1" applyBorder="1" applyAlignment="1">
      <alignment horizontal="center" vertical="center"/>
    </xf>
    <xf numFmtId="2" fontId="10" fillId="5" borderId="21" xfId="0" applyNumberFormat="1" applyFont="1" applyFill="1" applyBorder="1" applyAlignment="1">
      <alignment horizontal="center" vertical="center"/>
    </xf>
    <xf numFmtId="4" fontId="10" fillId="18" borderId="51" xfId="0" applyNumberFormat="1" applyFont="1" applyFill="1" applyBorder="1" applyAlignment="1">
      <alignment horizontal="center" vertical="center"/>
    </xf>
    <xf numFmtId="0" fontId="10" fillId="18" borderId="39" xfId="0" applyFont="1" applyFill="1" applyBorder="1" applyAlignment="1">
      <alignment horizontal="center" vertical="center"/>
    </xf>
    <xf numFmtId="0" fontId="10" fillId="18" borderId="28" xfId="0" applyFont="1" applyFill="1" applyBorder="1" applyAlignment="1">
      <alignment horizontal="center" vertical="center"/>
    </xf>
    <xf numFmtId="4" fontId="17" fillId="7" borderId="12" xfId="0" applyNumberFormat="1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vertical="center"/>
    </xf>
    <xf numFmtId="0" fontId="17" fillId="19" borderId="14" xfId="0" applyFont="1" applyFill="1" applyBorder="1" applyAlignment="1">
      <alignment vertical="center"/>
    </xf>
    <xf numFmtId="4" fontId="17" fillId="19" borderId="14" xfId="0" applyNumberFormat="1" applyFont="1" applyFill="1" applyBorder="1" applyAlignment="1">
      <alignment horizontal="center" vertical="center"/>
    </xf>
    <xf numFmtId="4" fontId="17" fillId="19" borderId="9" xfId="0" applyNumberFormat="1" applyFont="1" applyFill="1" applyBorder="1" applyAlignment="1">
      <alignment vertical="center"/>
    </xf>
    <xf numFmtId="0" fontId="10" fillId="21" borderId="53" xfId="0" applyFont="1" applyFill="1" applyBorder="1" applyAlignment="1">
      <alignment vertical="center"/>
    </xf>
    <xf numFmtId="0" fontId="10" fillId="33" borderId="12" xfId="0" applyFont="1" applyFill="1" applyBorder="1" applyAlignment="1">
      <alignment vertical="center"/>
    </xf>
    <xf numFmtId="0" fontId="10" fillId="33" borderId="14" xfId="0" applyFont="1" applyFill="1" applyBorder="1" applyAlignment="1">
      <alignment vertical="center"/>
    </xf>
    <xf numFmtId="0" fontId="17" fillId="21" borderId="9" xfId="0" applyFont="1" applyFill="1" applyBorder="1" applyAlignment="1">
      <alignment horizontal="center" vertical="center"/>
    </xf>
    <xf numFmtId="0" fontId="17" fillId="21" borderId="11" xfId="0" applyFont="1" applyFill="1" applyBorder="1" applyAlignment="1">
      <alignment horizontal="center" vertical="center"/>
    </xf>
    <xf numFmtId="0" fontId="17" fillId="21" borderId="53" xfId="0" applyFont="1" applyFill="1" applyBorder="1" applyAlignment="1">
      <alignment horizontal="center" vertical="center"/>
    </xf>
    <xf numFmtId="0" fontId="17" fillId="21" borderId="20" xfId="0" applyFont="1" applyFill="1" applyBorder="1" applyAlignment="1">
      <alignment horizontal="center" vertical="center"/>
    </xf>
    <xf numFmtId="0" fontId="17" fillId="21" borderId="12" xfId="0" applyFont="1" applyFill="1" applyBorder="1" applyAlignment="1">
      <alignment horizontal="center" vertical="center"/>
    </xf>
    <xf numFmtId="0" fontId="17" fillId="21" borderId="13" xfId="0" applyFont="1" applyFill="1" applyBorder="1" applyAlignment="1">
      <alignment horizontal="center" vertical="center"/>
    </xf>
    <xf numFmtId="0" fontId="17" fillId="21" borderId="15" xfId="0" applyFont="1" applyFill="1" applyBorder="1" applyAlignment="1">
      <alignment horizontal="center" vertical="center"/>
    </xf>
    <xf numFmtId="0" fontId="17" fillId="21" borderId="21" xfId="0" applyFont="1" applyFill="1" applyBorder="1" applyAlignment="1">
      <alignment horizontal="center" vertical="center"/>
    </xf>
    <xf numFmtId="4" fontId="10" fillId="23" borderId="14" xfId="0" applyNumberFormat="1" applyFont="1" applyFill="1" applyBorder="1" applyAlignment="1">
      <alignment horizontal="center" vertical="center"/>
    </xf>
    <xf numFmtId="0" fontId="10" fillId="22" borderId="14" xfId="0" applyFont="1" applyFill="1" applyBorder="1" applyAlignment="1">
      <alignment horizontal="center" vertical="center"/>
    </xf>
    <xf numFmtId="0" fontId="10" fillId="23" borderId="45" xfId="0" applyFont="1" applyFill="1" applyBorder="1" applyAlignment="1">
      <alignment horizontal="center" vertical="center"/>
    </xf>
    <xf numFmtId="0" fontId="10" fillId="23" borderId="67" xfId="0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horizontal="center" vertical="center"/>
    </xf>
    <xf numFmtId="4" fontId="10" fillId="23" borderId="14" xfId="0" applyNumberFormat="1" applyFont="1" applyFill="1" applyBorder="1" applyAlignment="1">
      <alignment vertical="center"/>
    </xf>
    <xf numFmtId="0" fontId="10" fillId="22" borderId="23" xfId="0" applyFont="1" applyFill="1" applyBorder="1" applyAlignment="1">
      <alignment vertical="center"/>
    </xf>
    <xf numFmtId="0" fontId="10" fillId="23" borderId="53" xfId="0" applyFont="1" applyFill="1" applyBorder="1" applyAlignment="1">
      <alignment horizontal="center" vertical="center"/>
    </xf>
    <xf numFmtId="0" fontId="10" fillId="22" borderId="63" xfId="0" applyFont="1" applyFill="1" applyBorder="1" applyAlignment="1">
      <alignment vertical="center"/>
    </xf>
    <xf numFmtId="0" fontId="17" fillId="22" borderId="9" xfId="0" applyFont="1" applyFill="1" applyBorder="1" applyAlignment="1">
      <alignment horizontal="center" vertical="center"/>
    </xf>
    <xf numFmtId="0" fontId="17" fillId="22" borderId="11" xfId="0" applyFont="1" applyFill="1" applyBorder="1" applyAlignment="1">
      <alignment horizontal="center" vertical="center"/>
    </xf>
    <xf numFmtId="0" fontId="17" fillId="22" borderId="53" xfId="0" applyFont="1" applyFill="1" applyBorder="1" applyAlignment="1">
      <alignment horizontal="center" vertical="center"/>
    </xf>
    <xf numFmtId="0" fontId="17" fillId="22" borderId="20" xfId="0" applyFont="1" applyFill="1" applyBorder="1" applyAlignment="1">
      <alignment horizontal="center" vertical="center"/>
    </xf>
    <xf numFmtId="0" fontId="17" fillId="22" borderId="67" xfId="0" applyFont="1" applyFill="1" applyBorder="1" applyAlignment="1">
      <alignment horizontal="center" vertical="center"/>
    </xf>
    <xf numFmtId="0" fontId="17" fillId="22" borderId="25" xfId="0" applyFont="1" applyFill="1" applyBorder="1" applyAlignment="1">
      <alignment horizontal="center" vertical="center"/>
    </xf>
    <xf numFmtId="0" fontId="17" fillId="22" borderId="12" xfId="0" applyFont="1" applyFill="1" applyBorder="1" applyAlignment="1">
      <alignment horizontal="center" vertical="center"/>
    </xf>
    <xf numFmtId="0" fontId="17" fillId="22" borderId="13" xfId="0" applyFont="1" applyFill="1" applyBorder="1" applyAlignment="1">
      <alignment horizontal="center" vertical="center"/>
    </xf>
    <xf numFmtId="0" fontId="17" fillId="22" borderId="15" xfId="0" applyFont="1" applyFill="1" applyBorder="1" applyAlignment="1">
      <alignment horizontal="center" vertical="center"/>
    </xf>
    <xf numFmtId="0" fontId="17" fillId="22" borderId="21" xfId="0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vertical="center"/>
    </xf>
    <xf numFmtId="0" fontId="10" fillId="22" borderId="41" xfId="0" applyFont="1" applyFill="1" applyBorder="1" applyAlignment="1">
      <alignment horizontal="center" vertical="center"/>
    </xf>
    <xf numFmtId="0" fontId="10" fillId="23" borderId="54" xfId="0" applyFont="1" applyFill="1" applyBorder="1" applyAlignment="1">
      <alignment horizontal="center" vertical="center"/>
    </xf>
    <xf numFmtId="0" fontId="10" fillId="24" borderId="38" xfId="0" applyFont="1" applyFill="1" applyBorder="1" applyAlignment="1">
      <alignment horizontal="center" vertical="center"/>
    </xf>
    <xf numFmtId="0" fontId="10" fillId="24" borderId="25" xfId="0" applyFont="1" applyFill="1" applyBorder="1" applyAlignment="1">
      <alignment horizontal="center" vertical="center"/>
    </xf>
    <xf numFmtId="4" fontId="10" fillId="16" borderId="14" xfId="0" applyNumberFormat="1" applyFont="1" applyFill="1" applyBorder="1" applyAlignment="1">
      <alignment horizontal="center" vertical="center"/>
    </xf>
    <xf numFmtId="0" fontId="10" fillId="16" borderId="12" xfId="0" applyFont="1" applyFill="1" applyBorder="1" applyAlignment="1">
      <alignment horizontal="center" vertical="center"/>
    </xf>
    <xf numFmtId="4" fontId="10" fillId="16" borderId="12" xfId="0" applyNumberFormat="1" applyFont="1" applyFill="1" applyBorder="1" applyAlignment="1">
      <alignment vertical="center"/>
    </xf>
    <xf numFmtId="4" fontId="10" fillId="16" borderId="14" xfId="0" applyNumberFormat="1" applyFont="1" applyFill="1" applyBorder="1" applyAlignment="1">
      <alignment vertical="center"/>
    </xf>
    <xf numFmtId="0" fontId="10" fillId="24" borderId="63" xfId="0" applyFont="1" applyFill="1" applyBorder="1" applyAlignment="1">
      <alignment vertical="center"/>
    </xf>
    <xf numFmtId="0" fontId="17" fillId="24" borderId="9" xfId="0" applyFont="1" applyFill="1" applyBorder="1" applyAlignment="1">
      <alignment horizontal="center" vertical="center"/>
    </xf>
    <xf numFmtId="0" fontId="17" fillId="24" borderId="11" xfId="0" applyFont="1" applyFill="1" applyBorder="1" applyAlignment="1">
      <alignment horizontal="center" vertical="center"/>
    </xf>
    <xf numFmtId="0" fontId="17" fillId="24" borderId="53" xfId="0" applyFont="1" applyFill="1" applyBorder="1" applyAlignment="1">
      <alignment horizontal="center" vertical="center"/>
    </xf>
    <xf numFmtId="0" fontId="17" fillId="24" borderId="20" xfId="0" applyFont="1" applyFill="1" applyBorder="1" applyAlignment="1">
      <alignment horizontal="center" vertical="center"/>
    </xf>
    <xf numFmtId="0" fontId="17" fillId="24" borderId="67" xfId="0" applyFont="1" applyFill="1" applyBorder="1" applyAlignment="1">
      <alignment horizontal="center" vertical="center"/>
    </xf>
    <xf numFmtId="0" fontId="17" fillId="24" borderId="25" xfId="0" applyFont="1" applyFill="1" applyBorder="1" applyAlignment="1">
      <alignment horizontal="center" vertical="center"/>
    </xf>
    <xf numFmtId="0" fontId="17" fillId="24" borderId="12" xfId="0" applyFont="1" applyFill="1" applyBorder="1" applyAlignment="1">
      <alignment horizontal="center" vertical="center"/>
    </xf>
    <xf numFmtId="0" fontId="17" fillId="24" borderId="13" xfId="0" applyFont="1" applyFill="1" applyBorder="1" applyAlignment="1">
      <alignment horizontal="center" vertical="center"/>
    </xf>
    <xf numFmtId="0" fontId="17" fillId="24" borderId="38" xfId="0" applyFont="1" applyFill="1" applyBorder="1" applyAlignment="1">
      <alignment horizontal="center" vertical="center"/>
    </xf>
    <xf numFmtId="0" fontId="17" fillId="24" borderId="15" xfId="0" applyFont="1" applyFill="1" applyBorder="1" applyAlignment="1">
      <alignment horizontal="center" vertical="center"/>
    </xf>
    <xf numFmtId="0" fontId="17" fillId="24" borderId="21" xfId="0" applyFont="1" applyFill="1" applyBorder="1" applyAlignment="1">
      <alignment horizontal="center" vertical="center"/>
    </xf>
    <xf numFmtId="4" fontId="10" fillId="24" borderId="9" xfId="0" applyNumberFormat="1" applyFont="1" applyFill="1" applyBorder="1" applyAlignment="1">
      <alignment vertical="center"/>
    </xf>
    <xf numFmtId="4" fontId="10" fillId="24" borderId="12" xfId="0" applyNumberFormat="1" applyFont="1" applyFill="1" applyBorder="1" applyAlignment="1">
      <alignment vertical="center"/>
    </xf>
    <xf numFmtId="0" fontId="10" fillId="16" borderId="53" xfId="0" applyFont="1" applyFill="1" applyBorder="1" applyAlignment="1">
      <alignment horizontal="center" vertical="center"/>
    </xf>
    <xf numFmtId="0" fontId="10" fillId="24" borderId="41" xfId="0" applyFont="1" applyFill="1" applyBorder="1" applyAlignment="1">
      <alignment horizontal="center" vertical="center"/>
    </xf>
    <xf numFmtId="0" fontId="10" fillId="16" borderId="54" xfId="0" applyFont="1" applyFill="1" applyBorder="1" applyAlignment="1">
      <alignment horizontal="center" vertical="center"/>
    </xf>
    <xf numFmtId="0" fontId="10" fillId="36" borderId="11" xfId="0" applyFont="1" applyFill="1" applyBorder="1" applyAlignment="1">
      <alignment horizontal="center" vertical="center"/>
    </xf>
    <xf numFmtId="0" fontId="10" fillId="36" borderId="13" xfId="0" applyFont="1" applyFill="1" applyBorder="1" applyAlignment="1">
      <alignment horizontal="center" vertical="center"/>
    </xf>
    <xf numFmtId="0" fontId="10" fillId="36" borderId="20" xfId="0" applyFont="1" applyFill="1" applyBorder="1" applyAlignment="1">
      <alignment horizontal="center" vertical="center"/>
    </xf>
    <xf numFmtId="0" fontId="10" fillId="36" borderId="25" xfId="0" applyFont="1" applyFill="1" applyBorder="1" applyAlignment="1">
      <alignment horizontal="center" vertical="center"/>
    </xf>
    <xf numFmtId="0" fontId="10" fillId="36" borderId="14" xfId="0" applyFont="1" applyFill="1" applyBorder="1"/>
    <xf numFmtId="0" fontId="10" fillId="36" borderId="23" xfId="0" applyFont="1" applyFill="1" applyBorder="1" applyAlignment="1">
      <alignment horizontal="center" vertical="center"/>
    </xf>
    <xf numFmtId="0" fontId="10" fillId="36" borderId="67" xfId="0" applyFont="1" applyFill="1" applyBorder="1" applyAlignment="1">
      <alignment horizontal="center" vertical="center"/>
    </xf>
    <xf numFmtId="0" fontId="10" fillId="36" borderId="51" xfId="0" applyFont="1" applyFill="1" applyBorder="1"/>
    <xf numFmtId="0" fontId="10" fillId="36" borderId="38" xfId="0" applyFont="1" applyFill="1" applyBorder="1" applyAlignment="1">
      <alignment horizontal="center" vertical="center"/>
    </xf>
    <xf numFmtId="0" fontId="10" fillId="36" borderId="21" xfId="0" applyFont="1" applyFill="1" applyBorder="1" applyAlignment="1">
      <alignment horizontal="center"/>
    </xf>
    <xf numFmtId="0" fontId="10" fillId="39" borderId="67" xfId="0" applyFont="1" applyFill="1" applyBorder="1" applyAlignment="1">
      <alignment horizontal="center" vertical="center"/>
    </xf>
    <xf numFmtId="4" fontId="10" fillId="39" borderId="12" xfId="0" applyNumberFormat="1" applyFont="1" applyFill="1" applyBorder="1" applyAlignment="1">
      <alignment horizontal="center" vertical="center"/>
    </xf>
    <xf numFmtId="4" fontId="10" fillId="43" borderId="12" xfId="0" applyNumberFormat="1" applyFont="1" applyFill="1" applyBorder="1" applyAlignment="1">
      <alignment vertical="center"/>
    </xf>
    <xf numFmtId="0" fontId="10" fillId="43" borderId="13" xfId="0" applyFont="1" applyFill="1" applyBorder="1" applyAlignment="1">
      <alignment vertical="center"/>
    </xf>
    <xf numFmtId="4" fontId="10" fillId="43" borderId="53" xfId="0" applyNumberFormat="1" applyFont="1" applyFill="1" applyBorder="1" applyAlignment="1">
      <alignment vertical="center"/>
    </xf>
    <xf numFmtId="0" fontId="10" fillId="43" borderId="20" xfId="0" applyFont="1" applyFill="1" applyBorder="1" applyAlignment="1">
      <alignment vertical="center"/>
    </xf>
    <xf numFmtId="0" fontId="10" fillId="36" borderId="9" xfId="0" applyFont="1" applyFill="1" applyBorder="1" applyAlignment="1">
      <alignment horizontal="center"/>
    </xf>
    <xf numFmtId="0" fontId="10" fillId="36" borderId="12" xfId="0" applyFont="1" applyFill="1" applyBorder="1" applyAlignment="1">
      <alignment horizontal="center"/>
    </xf>
    <xf numFmtId="0" fontId="10" fillId="36" borderId="53" xfId="0" applyFont="1" applyFill="1" applyBorder="1" applyAlignment="1">
      <alignment horizontal="center"/>
    </xf>
    <xf numFmtId="0" fontId="10" fillId="39" borderId="23" xfId="0" applyFont="1" applyFill="1" applyBorder="1" applyAlignment="1">
      <alignment horizontal="center" vertical="center"/>
    </xf>
    <xf numFmtId="0" fontId="10" fillId="36" borderId="59" xfId="0" applyFont="1" applyFill="1" applyBorder="1" applyAlignment="1">
      <alignment horizontal="center" vertical="center"/>
    </xf>
    <xf numFmtId="0" fontId="10" fillId="36" borderId="18" xfId="0" applyFont="1" applyFill="1" applyBorder="1" applyAlignment="1">
      <alignment horizontal="center" vertical="center"/>
    </xf>
    <xf numFmtId="0" fontId="10" fillId="36" borderId="12" xfId="0" applyFont="1" applyFill="1" applyBorder="1" applyAlignment="1">
      <alignment horizontal="center" vertical="center"/>
    </xf>
    <xf numFmtId="0" fontId="17" fillId="36" borderId="9" xfId="0" applyFont="1" applyFill="1" applyBorder="1"/>
    <xf numFmtId="0" fontId="17" fillId="36" borderId="11" xfId="0" applyFont="1" applyFill="1" applyBorder="1" applyAlignment="1">
      <alignment horizontal="center" vertical="center"/>
    </xf>
    <xf numFmtId="0" fontId="17" fillId="36" borderId="53" xfId="0" applyFont="1" applyFill="1" applyBorder="1"/>
    <xf numFmtId="0" fontId="17" fillId="36" borderId="20" xfId="0" applyFont="1" applyFill="1" applyBorder="1" applyAlignment="1">
      <alignment horizontal="center" vertical="center"/>
    </xf>
    <xf numFmtId="0" fontId="17" fillId="36" borderId="21" xfId="0" applyFont="1" applyFill="1" applyBorder="1"/>
    <xf numFmtId="0" fontId="17" fillId="36" borderId="67" xfId="0" applyFont="1" applyFill="1" applyBorder="1" applyAlignment="1">
      <alignment horizontal="center" vertical="center"/>
    </xf>
    <xf numFmtId="0" fontId="17" fillId="36" borderId="15" xfId="0" applyFont="1" applyFill="1" applyBorder="1"/>
    <xf numFmtId="0" fontId="17" fillId="36" borderId="25" xfId="0" applyFont="1" applyFill="1" applyBorder="1" applyAlignment="1">
      <alignment horizontal="center" vertical="center"/>
    </xf>
    <xf numFmtId="0" fontId="17" fillId="36" borderId="12" xfId="0" applyFont="1" applyFill="1" applyBorder="1"/>
    <xf numFmtId="0" fontId="17" fillId="36" borderId="13" xfId="0" applyFont="1" applyFill="1" applyBorder="1" applyAlignment="1">
      <alignment horizontal="center" vertical="center"/>
    </xf>
    <xf numFmtId="0" fontId="17" fillId="36" borderId="51" xfId="0" applyFont="1" applyFill="1" applyBorder="1"/>
    <xf numFmtId="0" fontId="17" fillId="36" borderId="38" xfId="0" applyFont="1" applyFill="1" applyBorder="1" applyAlignment="1">
      <alignment horizontal="center" vertical="center"/>
    </xf>
    <xf numFmtId="0" fontId="10" fillId="36" borderId="21" xfId="0" applyFont="1" applyFill="1" applyBorder="1" applyAlignment="1">
      <alignment horizontal="center" vertical="center"/>
    </xf>
    <xf numFmtId="0" fontId="10" fillId="36" borderId="51" xfId="0" applyFont="1" applyFill="1" applyBorder="1" applyAlignment="1">
      <alignment horizontal="center" vertical="center"/>
    </xf>
    <xf numFmtId="0" fontId="10" fillId="36" borderId="45" xfId="0" applyFont="1" applyFill="1" applyBorder="1" applyAlignment="1">
      <alignment horizontal="center" vertical="center"/>
    </xf>
    <xf numFmtId="0" fontId="10" fillId="36" borderId="15" xfId="0" applyFont="1" applyFill="1" applyBorder="1" applyAlignment="1">
      <alignment horizontal="center" vertical="center"/>
    </xf>
    <xf numFmtId="0" fontId="10" fillId="36" borderId="14" xfId="0" applyFont="1" applyFill="1" applyBorder="1" applyAlignment="1">
      <alignment horizontal="center" vertical="center"/>
    </xf>
    <xf numFmtId="4" fontId="10" fillId="39" borderId="21" xfId="0" applyNumberFormat="1" applyFont="1" applyFill="1" applyBorder="1" applyAlignment="1">
      <alignment horizontal="center" vertical="center"/>
    </xf>
    <xf numFmtId="0" fontId="10" fillId="39" borderId="20" xfId="0" applyFont="1" applyFill="1" applyBorder="1" applyAlignment="1">
      <alignment horizontal="center" vertical="center"/>
    </xf>
    <xf numFmtId="4" fontId="17" fillId="48" borderId="15" xfId="0" applyNumberFormat="1" applyFont="1" applyFill="1" applyBorder="1" applyAlignment="1">
      <alignment horizontal="center" vertical="center"/>
    </xf>
    <xf numFmtId="4" fontId="17" fillId="48" borderId="21" xfId="0" applyNumberFormat="1" applyFont="1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2" xfId="0" applyNumberFormat="1" applyFill="1" applyBorder="1" applyAlignment="1">
      <alignment horizontal="center" vertical="center"/>
    </xf>
    <xf numFmtId="2" fontId="0" fillId="26" borderId="2" xfId="0" applyNumberFormat="1" applyFill="1" applyBorder="1" applyAlignment="1">
      <alignment horizontal="center" vertical="center"/>
    </xf>
    <xf numFmtId="2" fontId="0" fillId="5" borderId="16" xfId="0" applyNumberFormat="1" applyFill="1" applyBorder="1" applyAlignment="1">
      <alignment horizontal="center" vertical="center"/>
    </xf>
    <xf numFmtId="2" fontId="0" fillId="5" borderId="18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2" fontId="0" fillId="29" borderId="51" xfId="0" applyNumberFormat="1" applyFill="1" applyBorder="1" applyAlignment="1">
      <alignment horizontal="center" vertical="center"/>
    </xf>
    <xf numFmtId="2" fontId="0" fillId="29" borderId="37" xfId="0" applyNumberFormat="1" applyFill="1" applyBorder="1" applyAlignment="1">
      <alignment horizontal="center" vertical="center"/>
    </xf>
    <xf numFmtId="2" fontId="0" fillId="29" borderId="38" xfId="0" applyNumberFormat="1" applyFill="1" applyBorder="1" applyAlignment="1">
      <alignment horizontal="center" vertical="center"/>
    </xf>
    <xf numFmtId="2" fontId="0" fillId="32" borderId="51" xfId="0" applyNumberFormat="1" applyFill="1" applyBorder="1" applyAlignment="1">
      <alignment horizontal="center" vertical="center"/>
    </xf>
    <xf numFmtId="2" fontId="0" fillId="32" borderId="37" xfId="0" applyNumberFormat="1" applyFill="1" applyBorder="1" applyAlignment="1">
      <alignment horizontal="center" vertical="center"/>
    </xf>
    <xf numFmtId="2" fontId="0" fillId="32" borderId="38" xfId="0" applyNumberFormat="1" applyFill="1" applyBorder="1" applyAlignment="1">
      <alignment horizontal="center" vertical="center"/>
    </xf>
    <xf numFmtId="2" fontId="0" fillId="25" borderId="19" xfId="0" applyNumberFormat="1" applyFill="1" applyBorder="1" applyAlignment="1">
      <alignment vertical="center"/>
    </xf>
    <xf numFmtId="2" fontId="17" fillId="4" borderId="3" xfId="0" applyNumberFormat="1" applyFont="1" applyFill="1" applyBorder="1" applyAlignment="1">
      <alignment horizontal="center" vertical="center"/>
    </xf>
    <xf numFmtId="2" fontId="17" fillId="38" borderId="3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 vertical="center"/>
    </xf>
    <xf numFmtId="0" fontId="0" fillId="19" borderId="68" xfId="0" applyFill="1" applyBorder="1"/>
    <xf numFmtId="0" fontId="0" fillId="19" borderId="62" xfId="0" applyFill="1" applyBorder="1"/>
    <xf numFmtId="0" fontId="0" fillId="22" borderId="62" xfId="0" applyFill="1" applyBorder="1"/>
    <xf numFmtId="0" fontId="0" fillId="19" borderId="37" xfId="0" applyFill="1" applyBorder="1"/>
    <xf numFmtId="2" fontId="0" fillId="42" borderId="15" xfId="0" applyNumberFormat="1" applyFill="1" applyBorder="1" applyAlignment="1">
      <alignment horizontal="center" vertical="center"/>
    </xf>
    <xf numFmtId="2" fontId="0" fillId="42" borderId="3" xfId="0" applyNumberFormat="1" applyFill="1" applyBorder="1" applyAlignment="1">
      <alignment horizontal="center" vertical="center"/>
    </xf>
    <xf numFmtId="0" fontId="0" fillId="19" borderId="0" xfId="0" applyFill="1"/>
    <xf numFmtId="0" fontId="0" fillId="45" borderId="15" xfId="0" applyFill="1" applyBorder="1"/>
    <xf numFmtId="0" fontId="0" fillId="45" borderId="3" xfId="0" applyFill="1" applyBorder="1"/>
    <xf numFmtId="0" fontId="0" fillId="45" borderId="25" xfId="0" applyFill="1" applyBorder="1"/>
    <xf numFmtId="0" fontId="0" fillId="22" borderId="0" xfId="0" applyFill="1"/>
    <xf numFmtId="0" fontId="0" fillId="24" borderId="15" xfId="0" applyFill="1" applyBorder="1"/>
    <xf numFmtId="0" fontId="0" fillId="24" borderId="3" xfId="0" applyFill="1" applyBorder="1"/>
    <xf numFmtId="0" fontId="0" fillId="24" borderId="25" xfId="0" applyFill="1" applyBorder="1"/>
    <xf numFmtId="4" fontId="24" fillId="28" borderId="59" xfId="0" applyNumberFormat="1" applyFont="1" applyFill="1" applyBorder="1" applyAlignment="1">
      <alignment horizontal="center" vertical="center"/>
    </xf>
    <xf numFmtId="4" fontId="24" fillId="30" borderId="72" xfId="0" applyNumberFormat="1" applyFont="1" applyFill="1" applyBorder="1" applyAlignment="1">
      <alignment horizontal="center" vertical="center"/>
    </xf>
    <xf numFmtId="2" fontId="0" fillId="42" borderId="10" xfId="0" applyNumberFormat="1" applyFill="1" applyBorder="1" applyAlignment="1">
      <alignment horizontal="center" vertical="center"/>
    </xf>
    <xf numFmtId="2" fontId="0" fillId="42" borderId="19" xfId="0" applyNumberFormat="1" applyFill="1" applyBorder="1" applyAlignment="1">
      <alignment horizontal="center" vertical="center"/>
    </xf>
    <xf numFmtId="3" fontId="24" fillId="28" borderId="44" xfId="0" applyNumberFormat="1" applyFont="1" applyFill="1" applyBorder="1" applyAlignment="1">
      <alignment horizontal="center" vertical="center"/>
    </xf>
    <xf numFmtId="0" fontId="21" fillId="0" borderId="70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23" fillId="0" borderId="55" xfId="0" applyFont="1" applyBorder="1" applyAlignment="1">
      <alignment horizontal="center" vertical="center"/>
    </xf>
    <xf numFmtId="2" fontId="0" fillId="15" borderId="12" xfId="0" applyNumberFormat="1" applyFill="1" applyBorder="1" applyAlignment="1">
      <alignment vertical="center"/>
    </xf>
    <xf numFmtId="2" fontId="0" fillId="15" borderId="13" xfId="0" applyNumberFormat="1" applyFill="1" applyBorder="1" applyAlignment="1">
      <alignment vertical="center"/>
    </xf>
    <xf numFmtId="2" fontId="0" fillId="15" borderId="13" xfId="0" applyNumberFormat="1" applyFill="1" applyBorder="1" applyAlignment="1">
      <alignment horizontal="center" vertical="center"/>
    </xf>
    <xf numFmtId="2" fontId="0" fillId="15" borderId="20" xfId="0" applyNumberFormat="1" applyFill="1" applyBorder="1" applyAlignment="1">
      <alignment horizontal="center" vertical="center"/>
    </xf>
    <xf numFmtId="2" fontId="0" fillId="25" borderId="9" xfId="0" applyNumberFormat="1" applyFill="1" applyBorder="1" applyAlignment="1">
      <alignment vertical="center"/>
    </xf>
    <xf numFmtId="2" fontId="0" fillId="25" borderId="11" xfId="0" applyNumberFormat="1" applyFill="1" applyBorder="1" applyAlignment="1">
      <alignment vertical="center"/>
    </xf>
    <xf numFmtId="2" fontId="0" fillId="49" borderId="15" xfId="0" applyNumberFormat="1" applyFill="1" applyBorder="1" applyAlignment="1">
      <alignment horizontal="center" vertical="center"/>
    </xf>
    <xf numFmtId="2" fontId="0" fillId="49" borderId="25" xfId="0" applyNumberFormat="1" applyFill="1" applyBorder="1" applyAlignment="1">
      <alignment horizontal="center" vertical="center"/>
    </xf>
    <xf numFmtId="2" fontId="0" fillId="25" borderId="14" xfId="0" applyNumberFormat="1" applyFill="1" applyBorder="1" applyAlignment="1">
      <alignment horizontal="center" vertical="center"/>
    </xf>
    <xf numFmtId="2" fontId="0" fillId="25" borderId="23" xfId="0" applyNumberFormat="1" applyFill="1" applyBorder="1" applyAlignment="1">
      <alignment horizontal="center" vertical="center"/>
    </xf>
    <xf numFmtId="2" fontId="0" fillId="25" borderId="38" xfId="0" applyNumberFormat="1" applyFill="1" applyBorder="1" applyAlignment="1">
      <alignment vertical="center"/>
    </xf>
    <xf numFmtId="2" fontId="0" fillId="25" borderId="25" xfId="0" applyNumberFormat="1" applyFill="1" applyBorder="1" applyAlignment="1">
      <alignment vertical="center"/>
    </xf>
    <xf numFmtId="2" fontId="0" fillId="25" borderId="12" xfId="0" applyNumberFormat="1" applyFill="1" applyBorder="1" applyAlignment="1">
      <alignment horizontal="center" vertical="center"/>
    </xf>
    <xf numFmtId="2" fontId="0" fillId="25" borderId="13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horizontal="center" vertical="center"/>
    </xf>
    <xf numFmtId="2" fontId="0" fillId="25" borderId="20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vertical="center"/>
    </xf>
    <xf numFmtId="2" fontId="0" fillId="25" borderId="20" xfId="0" applyNumberFormat="1" applyFill="1" applyBorder="1" applyAlignment="1">
      <alignment vertical="center"/>
    </xf>
    <xf numFmtId="2" fontId="17" fillId="15" borderId="9" xfId="0" applyNumberFormat="1" applyFont="1" applyFill="1" applyBorder="1" applyAlignment="1">
      <alignment horizontal="center" vertical="center"/>
    </xf>
    <xf numFmtId="2" fontId="17" fillId="15" borderId="11" xfId="0" applyNumberFormat="1" applyFont="1" applyFill="1" applyBorder="1" applyAlignment="1">
      <alignment horizontal="center" vertical="center"/>
    </xf>
    <xf numFmtId="2" fontId="17" fillId="15" borderId="53" xfId="0" applyNumberFormat="1" applyFont="1" applyFill="1" applyBorder="1" applyAlignment="1">
      <alignment horizontal="center" vertical="center"/>
    </xf>
    <xf numFmtId="2" fontId="17" fillId="15" borderId="20" xfId="0" applyNumberFormat="1" applyFont="1" applyFill="1" applyBorder="1" applyAlignment="1">
      <alignment horizontal="center" vertical="center"/>
    </xf>
    <xf numFmtId="2" fontId="0" fillId="38" borderId="14" xfId="0" applyNumberFormat="1" applyFill="1" applyBorder="1" applyAlignment="1">
      <alignment vertical="center"/>
    </xf>
    <xf numFmtId="2" fontId="0" fillId="38" borderId="23" xfId="0" applyNumberFormat="1" applyFill="1" applyBorder="1" applyAlignment="1">
      <alignment vertical="center"/>
    </xf>
    <xf numFmtId="2" fontId="0" fillId="38" borderId="45" xfId="0" applyNumberFormat="1" applyFill="1" applyBorder="1" applyAlignment="1">
      <alignment vertical="center"/>
    </xf>
    <xf numFmtId="2" fontId="17" fillId="38" borderId="53" xfId="0" applyNumberFormat="1" applyFont="1" applyFill="1" applyBorder="1" applyAlignment="1">
      <alignment horizontal="center" vertical="center"/>
    </xf>
    <xf numFmtId="2" fontId="0" fillId="38" borderId="9" xfId="0" applyNumberFormat="1" applyFill="1" applyBorder="1" applyAlignment="1">
      <alignment vertical="center"/>
    </xf>
    <xf numFmtId="2" fontId="0" fillId="38" borderId="11" xfId="0" applyNumberFormat="1" applyFill="1" applyBorder="1" applyAlignment="1">
      <alignment vertical="center"/>
    </xf>
    <xf numFmtId="2" fontId="0" fillId="18" borderId="12" xfId="0" applyNumberFormat="1" applyFill="1" applyBorder="1" applyAlignment="1">
      <alignment vertical="center"/>
    </xf>
    <xf numFmtId="2" fontId="0" fillId="18" borderId="13" xfId="0" applyNumberFormat="1" applyFill="1" applyBorder="1" applyAlignment="1">
      <alignment vertical="center"/>
    </xf>
    <xf numFmtId="2" fontId="0" fillId="18" borderId="12" xfId="0" applyNumberFormat="1" applyFill="1" applyBorder="1" applyAlignment="1">
      <alignment horizontal="center" vertical="center"/>
    </xf>
    <xf numFmtId="2" fontId="0" fillId="18" borderId="53" xfId="0" applyNumberFormat="1" applyFill="1" applyBorder="1" applyAlignment="1">
      <alignment horizontal="center" vertical="center"/>
    </xf>
    <xf numFmtId="2" fontId="0" fillId="5" borderId="12" xfId="0" applyNumberFormat="1" applyFill="1" applyBorder="1" applyAlignment="1">
      <alignment horizontal="center" vertical="center"/>
    </xf>
    <xf numFmtId="2" fontId="0" fillId="26" borderId="9" xfId="0" applyNumberFormat="1" applyFill="1" applyBorder="1" applyAlignment="1">
      <alignment horizontal="center" vertical="center"/>
    </xf>
    <xf numFmtId="2" fontId="0" fillId="26" borderId="14" xfId="0" applyNumberFormat="1" applyFill="1" applyBorder="1" applyAlignment="1">
      <alignment horizontal="center" vertical="center"/>
    </xf>
    <xf numFmtId="2" fontId="0" fillId="26" borderId="12" xfId="0" applyNumberFormat="1" applyFill="1" applyBorder="1" applyAlignment="1">
      <alignment horizontal="center" vertical="center"/>
    </xf>
    <xf numFmtId="2" fontId="0" fillId="26" borderId="13" xfId="0" applyNumberFormat="1" applyFill="1" applyBorder="1" applyAlignment="1">
      <alignment horizontal="center" vertical="center"/>
    </xf>
    <xf numFmtId="2" fontId="0" fillId="26" borderId="53" xfId="0" applyNumberFormat="1" applyFill="1" applyBorder="1" applyAlignment="1">
      <alignment horizontal="center" vertical="center"/>
    </xf>
    <xf numFmtId="2" fontId="0" fillId="26" borderId="20" xfId="0" applyNumberFormat="1" applyFill="1" applyBorder="1" applyAlignment="1">
      <alignment horizontal="center" vertical="center"/>
    </xf>
    <xf numFmtId="2" fontId="17" fillId="18" borderId="9" xfId="0" applyNumberFormat="1" applyFont="1" applyFill="1" applyBorder="1" applyAlignment="1">
      <alignment horizontal="center" vertical="center"/>
    </xf>
    <xf numFmtId="2" fontId="17" fillId="18" borderId="11" xfId="0" applyNumberFormat="1" applyFont="1" applyFill="1" applyBorder="1" applyAlignment="1">
      <alignment horizontal="center" vertical="center"/>
    </xf>
    <xf numFmtId="2" fontId="17" fillId="18" borderId="53" xfId="0" applyNumberFormat="1" applyFont="1" applyFill="1" applyBorder="1" applyAlignment="1">
      <alignment horizontal="center" vertical="center"/>
    </xf>
    <xf numFmtId="2" fontId="17" fillId="18" borderId="20" xfId="0" applyNumberFormat="1" applyFont="1" applyFill="1" applyBorder="1" applyAlignment="1">
      <alignment horizontal="center" vertical="center"/>
    </xf>
    <xf numFmtId="2" fontId="0" fillId="26" borderId="9" xfId="0" applyNumberFormat="1" applyFill="1" applyBorder="1" applyAlignment="1">
      <alignment vertical="center"/>
    </xf>
    <xf numFmtId="2" fontId="0" fillId="26" borderId="11" xfId="0" applyNumberFormat="1" applyFill="1" applyBorder="1" applyAlignment="1">
      <alignment vertical="center"/>
    </xf>
    <xf numFmtId="2" fontId="0" fillId="26" borderId="12" xfId="0" applyNumberFormat="1" applyFill="1" applyBorder="1" applyAlignment="1">
      <alignment vertical="center"/>
    </xf>
    <xf numFmtId="2" fontId="0" fillId="26" borderId="13" xfId="0" applyNumberFormat="1" applyFill="1" applyBorder="1" applyAlignment="1">
      <alignment vertical="center"/>
    </xf>
    <xf numFmtId="2" fontId="0" fillId="42" borderId="9" xfId="0" applyNumberFormat="1" applyFill="1" applyBorder="1" applyAlignment="1">
      <alignment horizontal="center" vertical="center"/>
    </xf>
    <xf numFmtId="2" fontId="0" fillId="42" borderId="11" xfId="0" applyNumberFormat="1" applyFill="1" applyBorder="1" applyAlignment="1">
      <alignment horizontal="center" vertical="center"/>
    </xf>
    <xf numFmtId="2" fontId="0" fillId="42" borderId="53" xfId="0" applyNumberFormat="1" applyFill="1" applyBorder="1" applyAlignment="1">
      <alignment horizontal="center" vertical="center"/>
    </xf>
    <xf numFmtId="2" fontId="0" fillId="42" borderId="20" xfId="0" applyNumberFormat="1" applyFill="1" applyBorder="1" applyAlignment="1">
      <alignment horizontal="center" vertical="center"/>
    </xf>
    <xf numFmtId="0" fontId="1" fillId="35" borderId="66" xfId="0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53" xfId="0" applyFill="1" applyBorder="1" applyAlignment="1">
      <alignment horizontal="center" vertical="center"/>
    </xf>
    <xf numFmtId="0" fontId="0" fillId="19" borderId="20" xfId="0" applyFill="1" applyBorder="1" applyAlignment="1">
      <alignment horizontal="center" vertical="center"/>
    </xf>
    <xf numFmtId="0" fontId="0" fillId="19" borderId="16" xfId="0" applyFill="1" applyBorder="1" applyAlignment="1">
      <alignment horizontal="center" vertical="center"/>
    </xf>
    <xf numFmtId="0" fontId="0" fillId="19" borderId="14" xfId="0" applyFill="1" applyBorder="1" applyAlignment="1">
      <alignment horizontal="center" vertical="center"/>
    </xf>
    <xf numFmtId="0" fontId="0" fillId="19" borderId="23" xfId="0" applyFill="1" applyBorder="1" applyAlignment="1">
      <alignment horizontal="center" vertical="center"/>
    </xf>
    <xf numFmtId="0" fontId="0" fillId="19" borderId="21" xfId="0" applyFill="1" applyBorder="1" applyAlignment="1">
      <alignment horizontal="center" vertical="center"/>
    </xf>
    <xf numFmtId="4" fontId="0" fillId="7" borderId="12" xfId="0" applyNumberFormat="1" applyFill="1" applyBorder="1" applyAlignment="1">
      <alignment horizontal="center" vertical="center"/>
    </xf>
    <xf numFmtId="0" fontId="0" fillId="7" borderId="13" xfId="0" applyFill="1" applyBorder="1" applyAlignment="1">
      <alignment vertical="center"/>
    </xf>
    <xf numFmtId="4" fontId="0" fillId="7" borderId="14" xfId="0" applyNumberFormat="1" applyFill="1" applyBorder="1" applyAlignment="1">
      <alignment horizontal="center" vertical="center"/>
    </xf>
    <xf numFmtId="0" fontId="0" fillId="7" borderId="23" xfId="0" applyFill="1" applyBorder="1" applyAlignment="1">
      <alignment vertical="center"/>
    </xf>
    <xf numFmtId="0" fontId="0" fillId="7" borderId="53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17" fillId="19" borderId="9" xfId="0" applyFont="1" applyFill="1" applyBorder="1"/>
    <xf numFmtId="0" fontId="17" fillId="19" borderId="11" xfId="0" applyFont="1" applyFill="1" applyBorder="1"/>
    <xf numFmtId="0" fontId="17" fillId="19" borderId="53" xfId="0" applyFont="1" applyFill="1" applyBorder="1"/>
    <xf numFmtId="0" fontId="17" fillId="19" borderId="20" xfId="0" applyFont="1" applyFill="1" applyBorder="1"/>
    <xf numFmtId="0" fontId="0" fillId="19" borderId="12" xfId="0" applyFill="1" applyBorder="1"/>
    <xf numFmtId="0" fontId="0" fillId="19" borderId="21" xfId="0" applyFill="1" applyBorder="1"/>
    <xf numFmtId="0" fontId="0" fillId="19" borderId="51" xfId="0" applyFill="1" applyBorder="1"/>
    <xf numFmtId="0" fontId="0" fillId="19" borderId="45" xfId="0" applyFill="1" applyBorder="1"/>
    <xf numFmtId="0" fontId="0" fillId="19" borderId="16" xfId="0" applyFill="1" applyBorder="1"/>
    <xf numFmtId="0" fontId="0" fillId="19" borderId="17" xfId="0" applyFill="1" applyBorder="1"/>
    <xf numFmtId="0" fontId="0" fillId="19" borderId="77" xfId="0" applyFill="1" applyBorder="1"/>
    <xf numFmtId="0" fontId="0" fillId="45" borderId="9" xfId="0" applyFill="1" applyBorder="1" applyAlignment="1">
      <alignment horizontal="center" vertical="center"/>
    </xf>
    <xf numFmtId="0" fontId="0" fillId="45" borderId="11" xfId="0" applyFill="1" applyBorder="1" applyAlignment="1">
      <alignment horizontal="center" vertical="center"/>
    </xf>
    <xf numFmtId="0" fontId="0" fillId="45" borderId="12" xfId="0" applyFill="1" applyBorder="1" applyAlignment="1">
      <alignment horizontal="center" vertical="center"/>
    </xf>
    <xf numFmtId="0" fontId="0" fillId="45" borderId="13" xfId="0" applyFill="1" applyBorder="1" applyAlignment="1">
      <alignment horizontal="center" vertical="center"/>
    </xf>
    <xf numFmtId="0" fontId="0" fillId="45" borderId="53" xfId="0" applyFill="1" applyBorder="1" applyAlignment="1">
      <alignment horizontal="center" vertical="center"/>
    </xf>
    <xf numFmtId="0" fontId="0" fillId="45" borderId="20" xfId="0" applyFill="1" applyBorder="1" applyAlignment="1">
      <alignment horizontal="center" vertical="center"/>
    </xf>
    <xf numFmtId="0" fontId="0" fillId="45" borderId="14" xfId="0" applyFill="1" applyBorder="1" applyAlignment="1">
      <alignment horizontal="center" vertical="center"/>
    </xf>
    <xf numFmtId="0" fontId="0" fillId="45" borderId="23" xfId="0" applyFill="1" applyBorder="1" applyAlignment="1">
      <alignment horizontal="center" vertical="center"/>
    </xf>
    <xf numFmtId="4" fontId="0" fillId="46" borderId="12" xfId="0" applyNumberFormat="1" applyFill="1" applyBorder="1" applyAlignment="1">
      <alignment horizontal="center" vertical="center"/>
    </xf>
    <xf numFmtId="4" fontId="0" fillId="46" borderId="53" xfId="0" applyNumberFormat="1" applyFill="1" applyBorder="1" applyAlignment="1">
      <alignment horizontal="center" vertical="center"/>
    </xf>
    <xf numFmtId="4" fontId="0" fillId="51" borderId="14" xfId="0" applyNumberFormat="1" applyFill="1" applyBorder="1" applyAlignment="1">
      <alignment horizontal="center" vertical="center"/>
    </xf>
    <xf numFmtId="0" fontId="0" fillId="51" borderId="23" xfId="0" applyFill="1" applyBorder="1" applyAlignment="1">
      <alignment horizontal="center" vertical="center"/>
    </xf>
    <xf numFmtId="0" fontId="17" fillId="45" borderId="9" xfId="0" applyFont="1" applyFill="1" applyBorder="1"/>
    <xf numFmtId="0" fontId="17" fillId="45" borderId="11" xfId="0" applyFont="1" applyFill="1" applyBorder="1"/>
    <xf numFmtId="0" fontId="17" fillId="45" borderId="53" xfId="0" applyFont="1" applyFill="1" applyBorder="1"/>
    <xf numFmtId="0" fontId="17" fillId="45" borderId="20" xfId="0" applyFont="1" applyFill="1" applyBorder="1"/>
    <xf numFmtId="0" fontId="0" fillId="22" borderId="9" xfId="0" applyFill="1" applyBorder="1" applyAlignment="1">
      <alignment horizontal="center" vertical="center"/>
    </xf>
    <xf numFmtId="0" fontId="0" fillId="22" borderId="11" xfId="0" applyFill="1" applyBorder="1" applyAlignment="1">
      <alignment horizontal="center" vertical="center"/>
    </xf>
    <xf numFmtId="0" fontId="0" fillId="22" borderId="12" xfId="0" applyFill="1" applyBorder="1" applyAlignment="1">
      <alignment horizontal="center" vertical="center"/>
    </xf>
    <xf numFmtId="0" fontId="0" fillId="22" borderId="13" xfId="0" applyFill="1" applyBorder="1" applyAlignment="1">
      <alignment horizontal="center" vertical="center"/>
    </xf>
    <xf numFmtId="0" fontId="0" fillId="22" borderId="53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2" borderId="16" xfId="0" applyFill="1" applyBorder="1" applyAlignment="1">
      <alignment horizontal="center" vertical="center"/>
    </xf>
    <xf numFmtId="0" fontId="0" fillId="22" borderId="14" xfId="0" applyFill="1" applyBorder="1" applyAlignment="1">
      <alignment horizontal="center" vertical="center"/>
    </xf>
    <xf numFmtId="0" fontId="0" fillId="22" borderId="23" xfId="0" applyFill="1" applyBorder="1" applyAlignment="1">
      <alignment horizontal="center" vertical="center"/>
    </xf>
    <xf numFmtId="0" fontId="0" fillId="22" borderId="21" xfId="0" applyFill="1" applyBorder="1" applyAlignment="1">
      <alignment horizontal="center" vertical="center"/>
    </xf>
    <xf numFmtId="0" fontId="17" fillId="22" borderId="51" xfId="0" applyFont="1" applyFill="1" applyBorder="1" applyAlignment="1">
      <alignment horizontal="center" vertical="center"/>
    </xf>
    <xf numFmtId="4" fontId="0" fillId="23" borderId="14" xfId="0" applyNumberFormat="1" applyFill="1" applyBorder="1" applyAlignment="1">
      <alignment horizontal="center" vertical="center"/>
    </xf>
    <xf numFmtId="0" fontId="0" fillId="23" borderId="23" xfId="0" applyFill="1" applyBorder="1" applyAlignment="1">
      <alignment horizontal="center" vertical="center"/>
    </xf>
    <xf numFmtId="4" fontId="0" fillId="23" borderId="12" xfId="0" applyNumberFormat="1" applyFill="1" applyBorder="1" applyAlignment="1">
      <alignment horizontal="center" vertical="center"/>
    </xf>
    <xf numFmtId="4" fontId="0" fillId="23" borderId="53" xfId="0" applyNumberFormat="1" applyFill="1" applyBorder="1" applyAlignment="1">
      <alignment horizontal="center" vertical="center"/>
    </xf>
    <xf numFmtId="0" fontId="17" fillId="22" borderId="9" xfId="0" applyFont="1" applyFill="1" applyBorder="1"/>
    <xf numFmtId="0" fontId="17" fillId="22" borderId="11" xfId="0" applyFont="1" applyFill="1" applyBorder="1"/>
    <xf numFmtId="0" fontId="17" fillId="22" borderId="53" xfId="0" applyFont="1" applyFill="1" applyBorder="1"/>
    <xf numFmtId="0" fontId="17" fillId="22" borderId="20" xfId="0" applyFont="1" applyFill="1" applyBorder="1"/>
    <xf numFmtId="0" fontId="0" fillId="22" borderId="9" xfId="0" applyFill="1" applyBorder="1"/>
    <xf numFmtId="0" fontId="0" fillId="22" borderId="12" xfId="0" applyFill="1" applyBorder="1"/>
    <xf numFmtId="0" fontId="0" fillId="22" borderId="53" xfId="0" applyFill="1" applyBorder="1"/>
    <xf numFmtId="0" fontId="0" fillId="22" borderId="21" xfId="0" applyFill="1" applyBorder="1"/>
    <xf numFmtId="0" fontId="0" fillId="22" borderId="51" xfId="0" applyFill="1" applyBorder="1"/>
    <xf numFmtId="0" fontId="0" fillId="22" borderId="45" xfId="0" applyFill="1" applyBorder="1"/>
    <xf numFmtId="0" fontId="0" fillId="22" borderId="16" xfId="0" applyFill="1" applyBorder="1"/>
    <xf numFmtId="0" fontId="0" fillId="22" borderId="17" xfId="0" applyFill="1" applyBorder="1"/>
    <xf numFmtId="0" fontId="0" fillId="22" borderId="77" xfId="0" applyFill="1" applyBorder="1"/>
    <xf numFmtId="0" fontId="0" fillId="24" borderId="53" xfId="0" applyFill="1" applyBorder="1" applyAlignment="1">
      <alignment horizontal="center" vertical="center"/>
    </xf>
    <xf numFmtId="0" fontId="0" fillId="24" borderId="14" xfId="0" applyFill="1" applyBorder="1" applyAlignment="1">
      <alignment horizontal="center" vertical="center"/>
    </xf>
    <xf numFmtId="0" fontId="0" fillId="16" borderId="14" xfId="0" applyFill="1" applyBorder="1" applyAlignment="1">
      <alignment horizontal="center" vertical="center"/>
    </xf>
    <xf numFmtId="4" fontId="0" fillId="16" borderId="12" xfId="0" applyNumberFormat="1" applyFill="1" applyBorder="1" applyAlignment="1">
      <alignment horizontal="center" vertical="center"/>
    </xf>
    <xf numFmtId="4" fontId="0" fillId="16" borderId="53" xfId="0" applyNumberFormat="1" applyFill="1" applyBorder="1" applyAlignment="1">
      <alignment horizontal="center" vertical="center"/>
    </xf>
    <xf numFmtId="4" fontId="0" fillId="16" borderId="14" xfId="0" applyNumberFormat="1" applyFill="1" applyBorder="1" applyAlignment="1">
      <alignment horizontal="center" vertical="center"/>
    </xf>
    <xf numFmtId="4" fontId="17" fillId="16" borderId="53" xfId="0" applyNumberFormat="1" applyFont="1" applyFill="1" applyBorder="1" applyAlignment="1">
      <alignment horizontal="center" vertical="center"/>
    </xf>
    <xf numFmtId="4" fontId="17" fillId="15" borderId="45" xfId="0" applyNumberFormat="1" applyFont="1" applyFill="1" applyBorder="1" applyAlignment="1">
      <alignment horizontal="center" vertical="center"/>
    </xf>
    <xf numFmtId="0" fontId="17" fillId="31" borderId="72" xfId="0" applyFont="1" applyFill="1" applyBorder="1" applyAlignment="1">
      <alignment horizontal="center" vertical="center"/>
    </xf>
    <xf numFmtId="0" fontId="17" fillId="5" borderId="66" xfId="0" applyFont="1" applyFill="1" applyBorder="1" applyAlignment="1">
      <alignment horizontal="center" vertical="center"/>
    </xf>
    <xf numFmtId="0" fontId="17" fillId="5" borderId="71" xfId="0" applyFont="1" applyFill="1" applyBorder="1" applyAlignment="1">
      <alignment horizontal="center" vertical="center"/>
    </xf>
    <xf numFmtId="2" fontId="17" fillId="31" borderId="66" xfId="0" applyNumberFormat="1" applyFont="1" applyFill="1" applyBorder="1" applyAlignment="1">
      <alignment horizontal="center" vertical="center"/>
    </xf>
    <xf numFmtId="4" fontId="17" fillId="31" borderId="72" xfId="0" applyNumberFormat="1" applyFont="1" applyFill="1" applyBorder="1" applyAlignment="1">
      <alignment horizontal="center" vertical="center"/>
    </xf>
    <xf numFmtId="4" fontId="17" fillId="11" borderId="21" xfId="0" applyNumberFormat="1" applyFont="1" applyFill="1" applyBorder="1" applyAlignment="1">
      <alignment horizontal="center" vertical="center"/>
    </xf>
    <xf numFmtId="4" fontId="17" fillId="11" borderId="45" xfId="0" applyNumberFormat="1" applyFont="1" applyFill="1" applyBorder="1" applyAlignment="1">
      <alignment horizontal="center" vertical="center"/>
    </xf>
    <xf numFmtId="3" fontId="19" fillId="28" borderId="28" xfId="0" applyNumberFormat="1" applyFont="1" applyFill="1" applyBorder="1" applyAlignment="1">
      <alignment horizontal="center" vertical="center"/>
    </xf>
    <xf numFmtId="2" fontId="17" fillId="0" borderId="40" xfId="0" applyNumberFormat="1" applyFont="1" applyBorder="1" applyAlignment="1">
      <alignment horizontal="center" vertical="center"/>
    </xf>
    <xf numFmtId="3" fontId="17" fillId="0" borderId="47" xfId="0" applyNumberFormat="1" applyFont="1" applyBorder="1" applyAlignment="1">
      <alignment horizontal="center" vertical="center"/>
    </xf>
    <xf numFmtId="0" fontId="20" fillId="0" borderId="60" xfId="0" applyFont="1" applyBorder="1" applyAlignment="1">
      <alignment horizontal="center" vertical="center"/>
    </xf>
    <xf numFmtId="4" fontId="19" fillId="28" borderId="29" xfId="0" applyNumberFormat="1" applyFont="1" applyFill="1" applyBorder="1" applyAlignment="1">
      <alignment horizontal="center" vertical="center"/>
    </xf>
    <xf numFmtId="3" fontId="19" fillId="30" borderId="44" xfId="0" applyNumberFormat="1" applyFont="1" applyFill="1" applyBorder="1" applyAlignment="1">
      <alignment horizontal="center" vertical="center"/>
    </xf>
    <xf numFmtId="0" fontId="17" fillId="38" borderId="10" xfId="0" applyFont="1" applyFill="1" applyBorder="1" applyAlignment="1">
      <alignment horizontal="center" vertical="center"/>
    </xf>
    <xf numFmtId="0" fontId="17" fillId="42" borderId="10" xfId="0" applyFont="1" applyFill="1" applyBorder="1" applyAlignment="1">
      <alignment horizontal="center" vertical="center"/>
    </xf>
    <xf numFmtId="0" fontId="17" fillId="42" borderId="11" xfId="0" applyFont="1" applyFill="1" applyBorder="1" applyAlignment="1">
      <alignment horizontal="center" vertical="center"/>
    </xf>
    <xf numFmtId="0" fontId="17" fillId="38" borderId="19" xfId="0" applyFont="1" applyFill="1" applyBorder="1" applyAlignment="1">
      <alignment horizontal="center" vertical="center"/>
    </xf>
    <xf numFmtId="0" fontId="17" fillId="42" borderId="19" xfId="0" applyFont="1" applyFill="1" applyBorder="1" applyAlignment="1">
      <alignment horizontal="center" vertical="center"/>
    </xf>
    <xf numFmtId="0" fontId="17" fillId="42" borderId="20" xfId="0" applyFont="1" applyFill="1" applyBorder="1" applyAlignment="1">
      <alignment horizontal="center" vertical="center"/>
    </xf>
    <xf numFmtId="0" fontId="17" fillId="26" borderId="13" xfId="0" applyFont="1" applyFill="1" applyBorder="1" applyAlignment="1">
      <alignment horizontal="center" vertical="center"/>
    </xf>
    <xf numFmtId="0" fontId="17" fillId="26" borderId="20" xfId="0" applyFont="1" applyFill="1" applyBorder="1" applyAlignment="1">
      <alignment horizontal="center" vertical="center"/>
    </xf>
    <xf numFmtId="4" fontId="17" fillId="25" borderId="1" xfId="0" applyNumberFormat="1" applyFont="1" applyFill="1" applyBorder="1" applyAlignment="1">
      <alignment horizontal="center" vertical="center"/>
    </xf>
    <xf numFmtId="4" fontId="17" fillId="11" borderId="1" xfId="0" applyNumberFormat="1" applyFont="1" applyFill="1" applyBorder="1" applyAlignment="1">
      <alignment horizontal="center" vertical="center"/>
    </xf>
    <xf numFmtId="4" fontId="17" fillId="11" borderId="10" xfId="0" applyNumberFormat="1" applyFont="1" applyFill="1" applyBorder="1" applyAlignment="1">
      <alignment horizontal="center" vertical="center"/>
    </xf>
    <xf numFmtId="4" fontId="17" fillId="11" borderId="19" xfId="0" applyNumberFormat="1" applyFont="1" applyFill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42" xfId="0" applyFont="1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4" fontId="25" fillId="28" borderId="29" xfId="0" applyNumberFormat="1" applyFont="1" applyFill="1" applyBorder="1" applyAlignment="1">
      <alignment horizontal="center" vertical="center"/>
    </xf>
    <xf numFmtId="2" fontId="17" fillId="38" borderId="7" xfId="0" applyNumberFormat="1" applyFont="1" applyFill="1" applyBorder="1" applyAlignment="1">
      <alignment horizontal="center" vertical="center"/>
    </xf>
    <xf numFmtId="2" fontId="17" fillId="38" borderId="68" xfId="0" applyNumberFormat="1" applyFont="1" applyFill="1" applyBorder="1" applyAlignment="1">
      <alignment horizontal="center" vertical="center"/>
    </xf>
    <xf numFmtId="4" fontId="17" fillId="42" borderId="53" xfId="0" applyNumberFormat="1" applyFont="1" applyFill="1" applyBorder="1" applyAlignment="1">
      <alignment horizontal="center" vertical="center"/>
    </xf>
    <xf numFmtId="2" fontId="17" fillId="4" borderId="70" xfId="0" applyNumberFormat="1" applyFont="1" applyFill="1" applyBorder="1" applyAlignment="1">
      <alignment horizontal="center" vertical="center"/>
    </xf>
    <xf numFmtId="4" fontId="17" fillId="42" borderId="21" xfId="0" applyNumberFormat="1" applyFont="1" applyFill="1" applyBorder="1" applyAlignment="1">
      <alignment horizontal="center" vertical="center"/>
    </xf>
    <xf numFmtId="0" fontId="17" fillId="42" borderId="22" xfId="0" applyFont="1" applyFill="1" applyBorder="1" applyAlignment="1">
      <alignment horizontal="center" vertical="center"/>
    </xf>
    <xf numFmtId="2" fontId="17" fillId="38" borderId="27" xfId="0" applyNumberFormat="1" applyFont="1" applyFill="1" applyBorder="1" applyAlignment="1">
      <alignment horizontal="center" vertical="center"/>
    </xf>
    <xf numFmtId="4" fontId="17" fillId="42" borderId="9" xfId="0" applyNumberFormat="1" applyFont="1" applyFill="1" applyBorder="1" applyAlignment="1">
      <alignment horizontal="center" vertical="center"/>
    </xf>
    <xf numFmtId="2" fontId="17" fillId="25" borderId="70" xfId="0" applyNumberFormat="1" applyFont="1" applyFill="1" applyBorder="1" applyAlignment="1">
      <alignment horizontal="center" vertical="center"/>
    </xf>
    <xf numFmtId="2" fontId="17" fillId="11" borderId="70" xfId="0" applyNumberFormat="1" applyFont="1" applyFill="1" applyBorder="1" applyAlignment="1">
      <alignment horizontal="center" vertical="center"/>
    </xf>
    <xf numFmtId="4" fontId="17" fillId="25" borderId="21" xfId="0" applyNumberFormat="1" applyFont="1" applyFill="1" applyBorder="1" applyAlignment="1">
      <alignment vertical="center"/>
    </xf>
    <xf numFmtId="0" fontId="17" fillId="25" borderId="22" xfId="0" applyFont="1" applyFill="1" applyBorder="1" applyAlignment="1">
      <alignment vertical="center"/>
    </xf>
    <xf numFmtId="2" fontId="17" fillId="25" borderId="70" xfId="0" applyNumberFormat="1" applyFont="1" applyFill="1" applyBorder="1" applyAlignment="1">
      <alignment vertical="center"/>
    </xf>
    <xf numFmtId="0" fontId="0" fillId="31" borderId="38" xfId="0" applyFill="1" applyBorder="1" applyAlignment="1">
      <alignment horizontal="center"/>
    </xf>
    <xf numFmtId="0" fontId="0" fillId="49" borderId="37" xfId="0" applyFill="1" applyBorder="1" applyAlignment="1">
      <alignment horizontal="center" vertical="center"/>
    </xf>
    <xf numFmtId="0" fontId="0" fillId="38" borderId="37" xfId="0" applyFill="1" applyBorder="1" applyAlignment="1">
      <alignment horizontal="center" vertical="center"/>
    </xf>
    <xf numFmtId="0" fontId="0" fillId="32" borderId="37" xfId="0" applyFill="1" applyBorder="1" applyAlignment="1">
      <alignment horizontal="center" vertical="center"/>
    </xf>
    <xf numFmtId="0" fontId="0" fillId="32" borderId="38" xfId="0" applyFill="1" applyBorder="1" applyAlignment="1">
      <alignment horizontal="center" vertical="center"/>
    </xf>
    <xf numFmtId="4" fontId="0" fillId="49" borderId="51" xfId="0" applyNumberFormat="1" applyFill="1" applyBorder="1" applyAlignment="1">
      <alignment horizontal="center" vertical="center"/>
    </xf>
    <xf numFmtId="2" fontId="0" fillId="49" borderId="38" xfId="0" applyNumberFormat="1" applyFill="1" applyBorder="1" applyAlignment="1">
      <alignment horizontal="center" vertical="center"/>
    </xf>
    <xf numFmtId="4" fontId="0" fillId="11" borderId="51" xfId="0" applyNumberFormat="1" applyFill="1" applyBorder="1" applyAlignment="1">
      <alignment horizontal="center" vertical="center"/>
    </xf>
    <xf numFmtId="4" fontId="0" fillId="38" borderId="51" xfId="0" applyNumberFormat="1" applyFill="1" applyBorder="1" applyAlignment="1">
      <alignment horizontal="center" vertical="center"/>
    </xf>
    <xf numFmtId="4" fontId="0" fillId="11" borderId="21" xfId="0" applyNumberFormat="1" applyFill="1" applyBorder="1" applyAlignment="1">
      <alignment horizontal="center" vertical="center"/>
    </xf>
    <xf numFmtId="0" fontId="0" fillId="11" borderId="67" xfId="0" applyFill="1" applyBorder="1" applyAlignment="1">
      <alignment horizontal="center" vertical="center"/>
    </xf>
    <xf numFmtId="0" fontId="0" fillId="32" borderId="51" xfId="0" applyFill="1" applyBorder="1" applyAlignment="1">
      <alignment horizontal="center" vertical="center"/>
    </xf>
    <xf numFmtId="4" fontId="0" fillId="32" borderId="51" xfId="0" applyNumberFormat="1" applyFill="1" applyBorder="1" applyAlignment="1">
      <alignment horizontal="center" vertical="center"/>
    </xf>
    <xf numFmtId="4" fontId="0" fillId="41" borderId="51" xfId="0" applyNumberFormat="1" applyFill="1" applyBorder="1" applyAlignment="1">
      <alignment horizontal="center" vertical="center"/>
    </xf>
    <xf numFmtId="0" fontId="0" fillId="41" borderId="21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 wrapText="1"/>
    </xf>
    <xf numFmtId="0" fontId="0" fillId="4" borderId="51" xfId="0" applyFill="1" applyBorder="1" applyAlignment="1">
      <alignment horizontal="center" vertical="center"/>
    </xf>
    <xf numFmtId="0" fontId="0" fillId="5" borderId="51" xfId="0" applyFill="1" applyBorder="1" applyAlignment="1">
      <alignment horizontal="center" vertical="center"/>
    </xf>
    <xf numFmtId="4" fontId="0" fillId="0" borderId="75" xfId="0" applyNumberFormat="1" applyBorder="1" applyAlignment="1">
      <alignment horizontal="center" vertical="center"/>
    </xf>
    <xf numFmtId="4" fontId="0" fillId="0" borderId="55" xfId="0" applyNumberFormat="1" applyBorder="1" applyAlignment="1">
      <alignment horizontal="center" vertical="center"/>
    </xf>
    <xf numFmtId="0" fontId="0" fillId="31" borderId="3" xfId="0" applyFill="1" applyBorder="1" applyAlignment="1">
      <alignment vertical="center"/>
    </xf>
    <xf numFmtId="0" fontId="0" fillId="31" borderId="25" xfId="0" applyFill="1" applyBorder="1" applyAlignment="1">
      <alignment vertical="center"/>
    </xf>
    <xf numFmtId="0" fontId="0" fillId="26" borderId="10" xfId="0" applyFill="1" applyBorder="1" applyAlignment="1">
      <alignment vertical="center"/>
    </xf>
    <xf numFmtId="0" fontId="0" fillId="26" borderId="11" xfId="0" applyFill="1" applyBorder="1" applyAlignment="1">
      <alignment vertical="center"/>
    </xf>
    <xf numFmtId="0" fontId="0" fillId="26" borderId="19" xfId="0" applyFill="1" applyBorder="1" applyAlignment="1">
      <alignment vertical="center"/>
    </xf>
    <xf numFmtId="0" fontId="0" fillId="26" borderId="20" xfId="0" applyFill="1" applyBorder="1" applyAlignment="1">
      <alignment vertical="center"/>
    </xf>
    <xf numFmtId="0" fontId="0" fillId="52" borderId="1" xfId="0" applyFill="1" applyBorder="1" applyAlignment="1">
      <alignment vertical="center"/>
    </xf>
    <xf numFmtId="0" fontId="0" fillId="52" borderId="13" xfId="0" applyFill="1" applyBorder="1" applyAlignment="1">
      <alignment vertical="center"/>
    </xf>
    <xf numFmtId="0" fontId="0" fillId="52" borderId="19" xfId="0" applyFill="1" applyBorder="1" applyAlignment="1">
      <alignment vertical="center"/>
    </xf>
    <xf numFmtId="0" fontId="0" fillId="52" borderId="20" xfId="0" applyFill="1" applyBorder="1" applyAlignment="1">
      <alignment vertical="center"/>
    </xf>
    <xf numFmtId="2" fontId="1" fillId="0" borderId="69" xfId="0" applyNumberFormat="1" applyFon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4" fontId="0" fillId="4" borderId="21" xfId="0" applyNumberFormat="1" applyFill="1" applyBorder="1" applyAlignment="1">
      <alignment horizontal="center" vertical="center"/>
    </xf>
    <xf numFmtId="0" fontId="0" fillId="26" borderId="9" xfId="0" applyFill="1" applyBorder="1" applyAlignment="1">
      <alignment horizontal="center" vertical="center"/>
    </xf>
    <xf numFmtId="0" fontId="0" fillId="26" borderId="53" xfId="0" applyFill="1" applyBorder="1" applyAlignment="1">
      <alignment horizontal="center" vertical="center"/>
    </xf>
    <xf numFmtId="4" fontId="0" fillId="47" borderId="9" xfId="0" applyNumberFormat="1" applyFill="1" applyBorder="1" applyAlignment="1">
      <alignment vertical="center"/>
    </xf>
    <xf numFmtId="4" fontId="0" fillId="47" borderId="12" xfId="0" applyNumberFormat="1" applyFill="1" applyBorder="1" applyAlignment="1">
      <alignment vertical="center"/>
    </xf>
    <xf numFmtId="4" fontId="0" fillId="52" borderId="12" xfId="0" applyNumberFormat="1" applyFill="1" applyBorder="1" applyAlignment="1">
      <alignment vertical="center"/>
    </xf>
    <xf numFmtId="4" fontId="0" fillId="52" borderId="53" xfId="0" applyNumberFormat="1" applyFill="1" applyBorder="1" applyAlignment="1">
      <alignment vertical="center"/>
    </xf>
    <xf numFmtId="1" fontId="10" fillId="4" borderId="1" xfId="0" applyNumberFormat="1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164" fontId="0" fillId="5" borderId="1" xfId="0" applyNumberFormat="1" applyFill="1" applyBorder="1" applyAlignment="1">
      <alignment horizontal="center" vertical="center"/>
    </xf>
    <xf numFmtId="4" fontId="10" fillId="30" borderId="40" xfId="0" applyNumberFormat="1" applyFont="1" applyFill="1" applyBorder="1" applyAlignment="1">
      <alignment horizontal="center" vertical="center"/>
    </xf>
    <xf numFmtId="4" fontId="24" fillId="28" borderId="39" xfId="0" applyNumberFormat="1" applyFont="1" applyFill="1" applyBorder="1" applyAlignment="1">
      <alignment horizontal="center" vertical="center"/>
    </xf>
    <xf numFmtId="4" fontId="24" fillId="28" borderId="41" xfId="0" applyNumberFormat="1" applyFont="1" applyFill="1" applyBorder="1" applyAlignment="1">
      <alignment horizontal="center" vertical="center"/>
    </xf>
    <xf numFmtId="4" fontId="19" fillId="28" borderId="45" xfId="0" applyNumberFormat="1" applyFont="1" applyFill="1" applyBorder="1" applyAlignment="1">
      <alignment horizontal="center" vertical="center"/>
    </xf>
    <xf numFmtId="4" fontId="19" fillId="30" borderId="72" xfId="0" applyNumberFormat="1" applyFont="1" applyFill="1" applyBorder="1" applyAlignment="1">
      <alignment horizontal="center" vertical="center"/>
    </xf>
    <xf numFmtId="4" fontId="19" fillId="30" borderId="46" xfId="0" applyNumberFormat="1" applyFont="1" applyFill="1" applyBorder="1" applyAlignment="1">
      <alignment horizontal="center" vertical="center"/>
    </xf>
    <xf numFmtId="4" fontId="19" fillId="28" borderId="59" xfId="0" applyNumberFormat="1" applyFont="1" applyFill="1" applyBorder="1" applyAlignment="1">
      <alignment horizontal="center" vertical="center"/>
    </xf>
    <xf numFmtId="4" fontId="19" fillId="28" borderId="28" xfId="0" applyNumberFormat="1" applyFont="1" applyFill="1" applyBorder="1" applyAlignment="1">
      <alignment horizontal="center" vertical="center"/>
    </xf>
    <xf numFmtId="4" fontId="19" fillId="30" borderId="35" xfId="0" applyNumberFormat="1" applyFont="1" applyFill="1" applyBorder="1" applyAlignment="1">
      <alignment horizontal="center" vertical="center"/>
    </xf>
    <xf numFmtId="4" fontId="19" fillId="30" borderId="45" xfId="0" applyNumberFormat="1" applyFont="1" applyFill="1" applyBorder="1" applyAlignment="1">
      <alignment horizontal="center" vertical="center"/>
    </xf>
    <xf numFmtId="4" fontId="19" fillId="28" borderId="41" xfId="0" applyNumberFormat="1" applyFont="1" applyFill="1" applyBorder="1" applyAlignment="1">
      <alignment horizontal="center" vertical="center"/>
    </xf>
    <xf numFmtId="4" fontId="26" fillId="30" borderId="40" xfId="0" applyNumberFormat="1" applyFont="1" applyFill="1" applyBorder="1"/>
    <xf numFmtId="4" fontId="19" fillId="28" borderId="35" xfId="0" applyNumberFormat="1" applyFont="1" applyFill="1" applyBorder="1" applyAlignment="1">
      <alignment horizontal="center" vertical="center"/>
    </xf>
    <xf numFmtId="0" fontId="10" fillId="22" borderId="54" xfId="0" applyFont="1" applyFill="1" applyBorder="1" applyAlignment="1">
      <alignment horizontal="center" vertical="center"/>
    </xf>
    <xf numFmtId="0" fontId="10" fillId="24" borderId="54" xfId="0" applyFont="1" applyFill="1" applyBorder="1" applyAlignment="1">
      <alignment horizontal="center" vertical="center"/>
    </xf>
    <xf numFmtId="0" fontId="10" fillId="4" borderId="37" xfId="0" applyFont="1" applyFill="1" applyBorder="1" applyAlignment="1">
      <alignment horizontal="center" vertical="center"/>
    </xf>
    <xf numFmtId="4" fontId="10" fillId="4" borderId="41" xfId="0" applyNumberFormat="1" applyFont="1" applyFill="1" applyBorder="1" applyAlignment="1">
      <alignment horizontal="center" vertical="center"/>
    </xf>
    <xf numFmtId="4" fontId="10" fillId="38" borderId="73" xfId="0" applyNumberFormat="1" applyFont="1" applyFill="1" applyBorder="1" applyAlignment="1">
      <alignment horizontal="center" vertical="center"/>
    </xf>
    <xf numFmtId="0" fontId="17" fillId="19" borderId="72" xfId="0" applyFont="1" applyFill="1" applyBorder="1" applyAlignment="1">
      <alignment horizontal="center" vertical="center"/>
    </xf>
    <xf numFmtId="0" fontId="10" fillId="18" borderId="60" xfId="0" applyFont="1" applyFill="1" applyBorder="1" applyAlignment="1">
      <alignment horizontal="center" vertical="center"/>
    </xf>
    <xf numFmtId="0" fontId="10" fillId="18" borderId="62" xfId="0" applyFont="1" applyFill="1" applyBorder="1" applyAlignment="1">
      <alignment horizontal="center" vertical="center"/>
    </xf>
    <xf numFmtId="0" fontId="10" fillId="18" borderId="63" xfId="0" applyFont="1" applyFill="1" applyBorder="1" applyAlignment="1">
      <alignment horizontal="center" vertical="center"/>
    </xf>
    <xf numFmtId="0" fontId="10" fillId="32" borderId="22" xfId="0" applyFont="1" applyFill="1" applyBorder="1" applyAlignment="1">
      <alignment horizontal="center" vertical="center"/>
    </xf>
    <xf numFmtId="0" fontId="10" fillId="32" borderId="67" xfId="0" applyFont="1" applyFill="1" applyBorder="1" applyAlignment="1">
      <alignment horizontal="center" vertical="center"/>
    </xf>
    <xf numFmtId="4" fontId="10" fillId="32" borderId="21" xfId="0" applyNumberFormat="1" applyFon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2" fontId="0" fillId="4" borderId="13" xfId="0" applyNumberFormat="1" applyFill="1" applyBorder="1" applyAlignment="1">
      <alignment horizontal="center" vertical="center"/>
    </xf>
    <xf numFmtId="2" fontId="0" fillId="4" borderId="20" xfId="0" applyNumberFormat="1" applyFill="1" applyBorder="1" applyAlignment="1">
      <alignment horizontal="center" vertical="center"/>
    </xf>
    <xf numFmtId="0" fontId="0" fillId="18" borderId="38" xfId="0" applyFill="1" applyBorder="1" applyAlignment="1">
      <alignment horizontal="center" vertical="center"/>
    </xf>
    <xf numFmtId="0" fontId="0" fillId="18" borderId="25" xfId="0" applyFill="1" applyBorder="1" applyAlignment="1">
      <alignment horizontal="center" vertical="center"/>
    </xf>
    <xf numFmtId="0" fontId="0" fillId="18" borderId="11" xfId="0" applyFill="1" applyBorder="1" applyAlignment="1">
      <alignment horizontal="center" vertical="center"/>
    </xf>
    <xf numFmtId="0" fontId="0" fillId="18" borderId="23" xfId="0" applyFill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4" fontId="0" fillId="0" borderId="69" xfId="0" applyNumberFormat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4" fontId="0" fillId="4" borderId="51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2" fontId="0" fillId="4" borderId="38" xfId="0" applyNumberFormat="1" applyFill="1" applyBorder="1" applyAlignment="1">
      <alignment horizontal="center" vertical="center"/>
    </xf>
    <xf numFmtId="2" fontId="0" fillId="4" borderId="25" xfId="0" applyNumberFormat="1" applyFill="1" applyBorder="1" applyAlignment="1">
      <alignment horizontal="center" vertical="center"/>
    </xf>
    <xf numFmtId="0" fontId="0" fillId="18" borderId="51" xfId="0" applyFill="1" applyBorder="1" applyAlignment="1">
      <alignment horizontal="center" vertical="center"/>
    </xf>
    <xf numFmtId="0" fontId="0" fillId="18" borderId="15" xfId="0" applyFill="1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14" xfId="0" applyFill="1" applyBorder="1" applyAlignment="1">
      <alignment horizontal="center" vertical="center"/>
    </xf>
    <xf numFmtId="0" fontId="0" fillId="18" borderId="37" xfId="0" applyFill="1" applyBorder="1" applyAlignment="1">
      <alignment horizontal="center" vertical="center"/>
    </xf>
    <xf numFmtId="0" fontId="0" fillId="18" borderId="3" xfId="0" applyFill="1" applyBorder="1" applyAlignment="1">
      <alignment horizontal="center" vertical="center"/>
    </xf>
    <xf numFmtId="0" fontId="0" fillId="18" borderId="10" xfId="0" applyFill="1" applyBorder="1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0" fillId="31" borderId="38" xfId="0" applyFill="1" applyBorder="1" applyAlignment="1">
      <alignment horizontal="center" vertical="center"/>
    </xf>
    <xf numFmtId="0" fontId="0" fillId="31" borderId="25" xfId="0" applyFill="1" applyBorder="1" applyAlignment="1">
      <alignment horizontal="center" vertical="center"/>
    </xf>
    <xf numFmtId="0" fontId="0" fillId="31" borderId="59" xfId="0" applyFill="1" applyBorder="1" applyAlignment="1">
      <alignment horizontal="center" vertical="center"/>
    </xf>
    <xf numFmtId="0" fontId="0" fillId="31" borderId="37" xfId="0" applyFill="1" applyBorder="1" applyAlignment="1">
      <alignment horizontal="center" vertical="center"/>
    </xf>
    <xf numFmtId="0" fontId="0" fillId="31" borderId="3" xfId="0" applyFill="1" applyBorder="1" applyAlignment="1">
      <alignment horizontal="center" vertical="center"/>
    </xf>
    <xf numFmtId="0" fontId="0" fillId="31" borderId="46" xfId="0" applyFill="1" applyBorder="1" applyAlignment="1">
      <alignment horizontal="center" vertical="center"/>
    </xf>
    <xf numFmtId="4" fontId="0" fillId="31" borderId="51" xfId="0" applyNumberFormat="1" applyFill="1" applyBorder="1" applyAlignment="1">
      <alignment horizontal="center" vertical="center"/>
    </xf>
    <xf numFmtId="0" fontId="0" fillId="31" borderId="15" xfId="0" applyFill="1" applyBorder="1" applyAlignment="1">
      <alignment horizontal="center" vertical="center"/>
    </xf>
    <xf numFmtId="0" fontId="0" fillId="31" borderId="45" xfId="0" applyFill="1" applyBorder="1" applyAlignment="1">
      <alignment horizontal="center" vertical="center"/>
    </xf>
    <xf numFmtId="2" fontId="0" fillId="4" borderId="59" xfId="0" applyNumberFormat="1" applyFill="1" applyBorder="1" applyAlignment="1">
      <alignment horizontal="center" vertical="center"/>
    </xf>
    <xf numFmtId="0" fontId="0" fillId="4" borderId="46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7" borderId="37" xfId="0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/>
    </xf>
    <xf numFmtId="0" fontId="0" fillId="47" borderId="4" xfId="0" applyFill="1" applyBorder="1" applyAlignment="1">
      <alignment horizontal="center" vertical="center"/>
    </xf>
    <xf numFmtId="0" fontId="0" fillId="47" borderId="38" xfId="0" applyFill="1" applyBorder="1" applyAlignment="1">
      <alignment horizontal="center" vertical="center"/>
    </xf>
    <xf numFmtId="0" fontId="0" fillId="47" borderId="25" xfId="0" applyFill="1" applyBorder="1" applyAlignment="1">
      <alignment horizontal="center" vertical="center"/>
    </xf>
    <xf numFmtId="0" fontId="0" fillId="47" borderId="18" xfId="0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67" xfId="0" applyFont="1" applyFill="1" applyBorder="1" applyAlignment="1">
      <alignment horizontal="center" vertical="center"/>
    </xf>
    <xf numFmtId="4" fontId="0" fillId="4" borderId="9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53" xfId="0" applyFill="1" applyBorder="1" applyAlignment="1">
      <alignment horizontal="center" vertical="center"/>
    </xf>
    <xf numFmtId="4" fontId="0" fillId="0" borderId="47" xfId="0" applyNumberFormat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2" fontId="0" fillId="4" borderId="23" xfId="0" applyNumberForma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4" fontId="0" fillId="0" borderId="55" xfId="0" applyNumberFormat="1" applyBorder="1" applyAlignment="1">
      <alignment horizontal="center" vertical="center"/>
    </xf>
    <xf numFmtId="4" fontId="0" fillId="4" borderId="12" xfId="0" applyNumberFormat="1" applyFill="1" applyBorder="1" applyAlignment="1">
      <alignment horizontal="center" vertical="center"/>
    </xf>
    <xf numFmtId="4" fontId="0" fillId="4" borderId="53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4" fontId="0" fillId="5" borderId="9" xfId="0" applyNumberFormat="1" applyFill="1" applyBorder="1" applyAlignment="1">
      <alignment horizontal="center" vertical="center"/>
    </xf>
    <xf numFmtId="4" fontId="0" fillId="5" borderId="16" xfId="0" applyNumberForma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4" fontId="0" fillId="5" borderId="12" xfId="0" applyNumberFormat="1" applyFill="1" applyBorder="1" applyAlignment="1">
      <alignment horizontal="center" vertical="center"/>
    </xf>
    <xf numFmtId="4" fontId="0" fillId="5" borderId="53" xfId="0" applyNumberFormat="1" applyFill="1" applyBorder="1" applyAlignment="1">
      <alignment horizontal="center" vertical="center"/>
    </xf>
    <xf numFmtId="4" fontId="0" fillId="0" borderId="75" xfId="0" applyNumberFormat="1" applyBorder="1" applyAlignment="1">
      <alignment horizontal="center" vertical="center"/>
    </xf>
    <xf numFmtId="2" fontId="0" fillId="4" borderId="18" xfId="0" applyNumberFormat="1" applyFill="1" applyBorder="1" applyAlignment="1">
      <alignment horizontal="center" vertical="center"/>
    </xf>
    <xf numFmtId="0" fontId="0" fillId="0" borderId="4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26" borderId="9" xfId="0" applyFill="1" applyBorder="1" applyAlignment="1">
      <alignment horizontal="center" vertical="center"/>
    </xf>
    <xf numFmtId="0" fontId="0" fillId="26" borderId="53" xfId="0" applyFill="1" applyBorder="1" applyAlignment="1">
      <alignment horizontal="center" vertical="center"/>
    </xf>
    <xf numFmtId="0" fontId="0" fillId="26" borderId="10" xfId="0" applyFill="1" applyBorder="1" applyAlignment="1">
      <alignment horizontal="center" vertical="center"/>
    </xf>
    <xf numFmtId="0" fontId="0" fillId="26" borderId="19" xfId="0" applyFill="1" applyBorder="1" applyAlignment="1">
      <alignment horizontal="center" vertical="center"/>
    </xf>
    <xf numFmtId="0" fontId="0" fillId="26" borderId="11" xfId="0" applyFill="1" applyBorder="1" applyAlignment="1">
      <alignment horizontal="center" vertical="center"/>
    </xf>
    <xf numFmtId="0" fontId="0" fillId="26" borderId="20" xfId="0" applyFill="1" applyBorder="1" applyAlignment="1">
      <alignment horizontal="center" vertical="center"/>
    </xf>
    <xf numFmtId="4" fontId="0" fillId="31" borderId="15" xfId="0" applyNumberFormat="1" applyFill="1" applyBorder="1" applyAlignment="1">
      <alignment horizontal="center" vertical="center"/>
    </xf>
    <xf numFmtId="0" fontId="0" fillId="0" borderId="75" xfId="0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/>
    </xf>
    <xf numFmtId="4" fontId="0" fillId="25" borderId="9" xfId="0" applyNumberFormat="1" applyFill="1" applyBorder="1" applyAlignment="1">
      <alignment horizontal="center" vertical="center"/>
    </xf>
    <xf numFmtId="4" fontId="0" fillId="25" borderId="14" xfId="0" applyNumberFormat="1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  <xf numFmtId="2" fontId="0" fillId="25" borderId="11" xfId="0" applyNumberFormat="1" applyFill="1" applyBorder="1" applyAlignment="1">
      <alignment horizontal="center" vertical="center"/>
    </xf>
    <xf numFmtId="2" fontId="0" fillId="25" borderId="23" xfId="0" applyNumberForma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0" fillId="25" borderId="51" xfId="0" applyFill="1" applyBorder="1" applyAlignment="1">
      <alignment horizontal="center" vertical="center" wrapText="1"/>
    </xf>
    <xf numFmtId="0" fontId="0" fillId="25" borderId="15" xfId="0" applyFill="1" applyBorder="1" applyAlignment="1">
      <alignment horizontal="center" vertical="center" wrapText="1"/>
    </xf>
    <xf numFmtId="0" fontId="0" fillId="25" borderId="45" xfId="0" applyFill="1" applyBorder="1" applyAlignment="1">
      <alignment horizontal="center" vertical="center" wrapText="1"/>
    </xf>
    <xf numFmtId="0" fontId="0" fillId="25" borderId="37" xfId="0" applyFill="1" applyBorder="1" applyAlignment="1">
      <alignment horizontal="center" vertical="center"/>
    </xf>
    <xf numFmtId="0" fontId="0" fillId="25" borderId="3" xfId="0" applyFill="1" applyBorder="1" applyAlignment="1">
      <alignment horizontal="center" vertical="center"/>
    </xf>
    <xf numFmtId="0" fontId="0" fillId="25" borderId="46" xfId="0" applyFill="1" applyBorder="1" applyAlignment="1">
      <alignment horizontal="center" vertical="center"/>
    </xf>
    <xf numFmtId="0" fontId="0" fillId="25" borderId="38" xfId="0" applyFill="1" applyBorder="1" applyAlignment="1">
      <alignment horizontal="center" vertical="center" wrapText="1"/>
    </xf>
    <xf numFmtId="0" fontId="0" fillId="25" borderId="25" xfId="0" applyFill="1" applyBorder="1" applyAlignment="1">
      <alignment horizontal="center" vertical="center" wrapText="1"/>
    </xf>
    <xf numFmtId="0" fontId="0" fillId="25" borderId="59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4" fontId="0" fillId="32" borderId="9" xfId="0" applyNumberFormat="1" applyFill="1" applyBorder="1" applyAlignment="1">
      <alignment horizontal="center" vertical="center"/>
    </xf>
    <xf numFmtId="0" fontId="0" fillId="32" borderId="12" xfId="0" applyFill="1" applyBorder="1" applyAlignment="1">
      <alignment horizontal="center" vertical="center"/>
    </xf>
    <xf numFmtId="0" fontId="0" fillId="32" borderId="14" xfId="0" applyFill="1" applyBorder="1" applyAlignment="1">
      <alignment horizontal="center" vertical="center"/>
    </xf>
    <xf numFmtId="0" fontId="0" fillId="32" borderId="10" xfId="0" applyFill="1" applyBorder="1" applyAlignment="1">
      <alignment horizontal="center" vertical="center"/>
    </xf>
    <xf numFmtId="0" fontId="0" fillId="32" borderId="1" xfId="0" applyFill="1" applyBorder="1" applyAlignment="1">
      <alignment horizontal="center" vertical="center"/>
    </xf>
    <xf numFmtId="0" fontId="0" fillId="32" borderId="2" xfId="0" applyFill="1" applyBorder="1" applyAlignment="1">
      <alignment horizontal="center" vertical="center"/>
    </xf>
    <xf numFmtId="0" fontId="0" fillId="32" borderId="11" xfId="0" applyFill="1" applyBorder="1" applyAlignment="1">
      <alignment horizontal="center" vertical="center"/>
    </xf>
    <xf numFmtId="0" fontId="0" fillId="32" borderId="13" xfId="0" applyFill="1" applyBorder="1" applyAlignment="1">
      <alignment horizontal="center" vertical="center"/>
    </xf>
    <xf numFmtId="0" fontId="0" fillId="32" borderId="23" xfId="0" applyFill="1" applyBorder="1" applyAlignment="1">
      <alignment horizontal="center" vertical="center"/>
    </xf>
    <xf numFmtId="4" fontId="0" fillId="5" borderId="14" xfId="0" applyNumberForma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7" fillId="37" borderId="35" xfId="0" applyFont="1" applyFill="1" applyBorder="1" applyAlignment="1">
      <alignment horizontal="center" vertical="center"/>
    </xf>
    <xf numFmtId="0" fontId="20" fillId="3" borderId="35" xfId="0" applyFont="1" applyFill="1" applyBorder="1" applyAlignment="1">
      <alignment horizontal="center"/>
    </xf>
    <xf numFmtId="0" fontId="0" fillId="5" borderId="69" xfId="0" applyFill="1" applyBorder="1" applyAlignment="1">
      <alignment horizontal="center" vertical="center" wrapText="1"/>
    </xf>
    <xf numFmtId="0" fontId="0" fillId="5" borderId="52" xfId="0" applyFill="1" applyBorder="1" applyAlignment="1">
      <alignment horizontal="center" vertical="center" wrapText="1"/>
    </xf>
    <xf numFmtId="0" fontId="0" fillId="5" borderId="69" xfId="0" applyFill="1" applyBorder="1" applyAlignment="1">
      <alignment horizontal="center" vertical="center"/>
    </xf>
    <xf numFmtId="0" fontId="0" fillId="5" borderId="52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 wrapText="1"/>
    </xf>
    <xf numFmtId="0" fontId="0" fillId="11" borderId="14" xfId="0" applyFill="1" applyBorder="1" applyAlignment="1">
      <alignment horizontal="center" vertical="center" wrapText="1"/>
    </xf>
    <xf numFmtId="0" fontId="0" fillId="11" borderId="10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5" borderId="60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 wrapText="1"/>
    </xf>
    <xf numFmtId="0" fontId="0" fillId="5" borderId="28" xfId="0" applyFill="1" applyBorder="1" applyAlignment="1">
      <alignment horizontal="center" vertical="center" wrapText="1"/>
    </xf>
    <xf numFmtId="0" fontId="0" fillId="5" borderId="44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 wrapText="1"/>
    </xf>
    <xf numFmtId="0" fontId="0" fillId="25" borderId="11" xfId="0" applyFill="1" applyBorder="1" applyAlignment="1">
      <alignment horizontal="center" vertical="center" wrapText="1"/>
    </xf>
    <xf numFmtId="0" fontId="0" fillId="25" borderId="23" xfId="0" applyFill="1" applyBorder="1" applyAlignment="1">
      <alignment horizontal="center" vertical="center" wrapText="1"/>
    </xf>
    <xf numFmtId="0" fontId="0" fillId="25" borderId="9" xfId="0" applyFill="1" applyBorder="1" applyAlignment="1">
      <alignment horizontal="center" vertical="center" wrapText="1"/>
    </xf>
    <xf numFmtId="0" fontId="0" fillId="25" borderId="12" xfId="0" applyFill="1" applyBorder="1" applyAlignment="1">
      <alignment horizontal="center" vertical="center" wrapText="1"/>
    </xf>
    <xf numFmtId="0" fontId="0" fillId="25" borderId="14" xfId="0" applyFill="1" applyBorder="1" applyAlignment="1">
      <alignment horizontal="center" vertical="center" wrapText="1"/>
    </xf>
    <xf numFmtId="0" fontId="0" fillId="25" borderId="1" xfId="0" applyFill="1" applyBorder="1" applyAlignment="1">
      <alignment horizontal="center" vertical="center"/>
    </xf>
    <xf numFmtId="0" fontId="0" fillId="25" borderId="13" xfId="0" applyFill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4" fontId="0" fillId="11" borderId="9" xfId="0" applyNumberFormat="1" applyFill="1" applyBorder="1" applyAlignment="1">
      <alignment horizontal="center" vertical="center"/>
    </xf>
    <xf numFmtId="4" fontId="0" fillId="11" borderId="12" xfId="0" applyNumberFormat="1" applyFill="1" applyBorder="1" applyAlignment="1">
      <alignment horizontal="center" vertical="center"/>
    </xf>
    <xf numFmtId="4" fontId="0" fillId="11" borderId="14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2" fontId="0" fillId="11" borderId="11" xfId="0" applyNumberFormat="1" applyFill="1" applyBorder="1" applyAlignment="1">
      <alignment horizontal="center" vertical="center"/>
    </xf>
    <xf numFmtId="2" fontId="0" fillId="11" borderId="13" xfId="0" applyNumberFormat="1" applyFill="1" applyBorder="1" applyAlignment="1">
      <alignment horizontal="center" vertical="center"/>
    </xf>
    <xf numFmtId="2" fontId="0" fillId="11" borderId="23" xfId="0" applyNumberFormat="1" applyFill="1" applyBorder="1" applyAlignment="1">
      <alignment horizontal="center" vertical="center"/>
    </xf>
    <xf numFmtId="4" fontId="0" fillId="25" borderId="12" xfId="0" applyNumberFormat="1" applyFill="1" applyBorder="1" applyAlignment="1">
      <alignment horizontal="center" vertical="center"/>
    </xf>
    <xf numFmtId="2" fontId="0" fillId="25" borderId="13" xfId="0" applyNumberFormat="1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 wrapText="1"/>
    </xf>
    <xf numFmtId="0" fontId="0" fillId="11" borderId="23" xfId="0" applyFill="1" applyBorder="1" applyAlignment="1">
      <alignment horizontal="center" vertical="center" wrapText="1"/>
    </xf>
    <xf numFmtId="0" fontId="0" fillId="11" borderId="12" xfId="0" applyFill="1" applyBorder="1" applyAlignment="1">
      <alignment horizontal="center" vertical="center" wrapText="1"/>
    </xf>
    <xf numFmtId="0" fontId="0" fillId="11" borderId="13" xfId="0" applyFill="1" applyBorder="1" applyAlignment="1">
      <alignment horizontal="center" vertical="center" wrapText="1"/>
    </xf>
    <xf numFmtId="0" fontId="17" fillId="0" borderId="69" xfId="0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0" fillId="11" borderId="51" xfId="0" applyFill="1" applyBorder="1" applyAlignment="1">
      <alignment horizontal="center" vertical="center" wrapText="1"/>
    </xf>
    <xf numFmtId="0" fontId="0" fillId="11" borderId="15" xfId="0" applyFill="1" applyBorder="1" applyAlignment="1">
      <alignment horizontal="center" vertical="center" wrapText="1"/>
    </xf>
    <xf numFmtId="0" fontId="0" fillId="11" borderId="45" xfId="0" applyFill="1" applyBorder="1" applyAlignment="1">
      <alignment horizontal="center" vertical="center" wrapText="1"/>
    </xf>
    <xf numFmtId="0" fontId="0" fillId="11" borderId="3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6" xfId="0" applyFill="1" applyBorder="1" applyAlignment="1">
      <alignment horizontal="center" vertical="center"/>
    </xf>
    <xf numFmtId="0" fontId="0" fillId="11" borderId="38" xfId="0" applyFill="1" applyBorder="1" applyAlignment="1">
      <alignment horizontal="center" vertical="center" wrapText="1"/>
    </xf>
    <xf numFmtId="0" fontId="0" fillId="11" borderId="25" xfId="0" applyFill="1" applyBorder="1" applyAlignment="1">
      <alignment horizontal="center" vertical="center" wrapText="1"/>
    </xf>
    <xf numFmtId="0" fontId="0" fillId="11" borderId="59" xfId="0" applyFill="1" applyBorder="1" applyAlignment="1">
      <alignment horizontal="center" vertical="center" wrapText="1"/>
    </xf>
    <xf numFmtId="0" fontId="17" fillId="31" borderId="11" xfId="0" applyFont="1" applyFill="1" applyBorder="1" applyAlignment="1">
      <alignment horizontal="center" vertical="center"/>
    </xf>
    <xf numFmtId="0" fontId="17" fillId="31" borderId="13" xfId="0" applyFont="1" applyFill="1" applyBorder="1" applyAlignment="1">
      <alignment horizontal="center" vertical="center"/>
    </xf>
    <xf numFmtId="0" fontId="17" fillId="31" borderId="20" xfId="0" applyFont="1" applyFill="1" applyBorder="1" applyAlignment="1">
      <alignment horizontal="center" vertical="center"/>
    </xf>
    <xf numFmtId="0" fontId="20" fillId="37" borderId="35" xfId="0" applyFont="1" applyFill="1" applyBorder="1" applyAlignment="1">
      <alignment horizontal="center" vertical="center"/>
    </xf>
    <xf numFmtId="0" fontId="20" fillId="37" borderId="39" xfId="0" applyFont="1" applyFill="1" applyBorder="1" applyAlignment="1">
      <alignment horizontal="center" vertical="center"/>
    </xf>
    <xf numFmtId="4" fontId="17" fillId="11" borderId="9" xfId="0" applyNumberFormat="1" applyFont="1" applyFill="1" applyBorder="1" applyAlignment="1">
      <alignment horizontal="center" vertical="center"/>
    </xf>
    <xf numFmtId="4" fontId="17" fillId="11" borderId="12" xfId="0" applyNumberFormat="1" applyFont="1" applyFill="1" applyBorder="1" applyAlignment="1">
      <alignment horizontal="center" vertical="center"/>
    </xf>
    <xf numFmtId="4" fontId="17" fillId="11" borderId="53" xfId="0" applyNumberFormat="1" applyFont="1" applyFill="1" applyBorder="1" applyAlignment="1">
      <alignment horizontal="center" vertical="center"/>
    </xf>
    <xf numFmtId="0" fontId="17" fillId="11" borderId="10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/>
    </xf>
    <xf numFmtId="0" fontId="17" fillId="11" borderId="19" xfId="0" applyFont="1" applyFill="1" applyBorder="1" applyAlignment="1">
      <alignment horizontal="center" vertical="center"/>
    </xf>
    <xf numFmtId="2" fontId="17" fillId="11" borderId="27" xfId="0" applyNumberFormat="1" applyFont="1" applyFill="1" applyBorder="1" applyAlignment="1">
      <alignment horizontal="center" vertical="center"/>
    </xf>
    <xf numFmtId="2" fontId="17" fillId="11" borderId="7" xfId="0" applyNumberFormat="1" applyFont="1" applyFill="1" applyBorder="1" applyAlignment="1">
      <alignment horizontal="center" vertical="center"/>
    </xf>
    <xf numFmtId="2" fontId="17" fillId="11" borderId="68" xfId="0" applyNumberFormat="1" applyFont="1" applyFill="1" applyBorder="1" applyAlignment="1">
      <alignment horizontal="center" vertical="center"/>
    </xf>
    <xf numFmtId="4" fontId="17" fillId="38" borderId="9" xfId="0" applyNumberFormat="1" applyFont="1" applyFill="1" applyBorder="1" applyAlignment="1">
      <alignment horizontal="center" vertical="center"/>
    </xf>
    <xf numFmtId="4" fontId="17" fillId="38" borderId="53" xfId="0" applyNumberFormat="1" applyFont="1" applyFill="1" applyBorder="1" applyAlignment="1">
      <alignment horizontal="center" vertical="center"/>
    </xf>
    <xf numFmtId="0" fontId="17" fillId="38" borderId="10" xfId="0" applyFont="1" applyFill="1" applyBorder="1" applyAlignment="1">
      <alignment horizontal="center" vertical="center"/>
    </xf>
    <xf numFmtId="0" fontId="17" fillId="38" borderId="19" xfId="0" applyFont="1" applyFill="1" applyBorder="1" applyAlignment="1">
      <alignment horizontal="center" vertical="center"/>
    </xf>
    <xf numFmtId="2" fontId="17" fillId="38" borderId="27" xfId="0" applyNumberFormat="1" applyFont="1" applyFill="1" applyBorder="1" applyAlignment="1">
      <alignment horizontal="center" vertical="center"/>
    </xf>
    <xf numFmtId="2" fontId="17" fillId="38" borderId="68" xfId="0" applyNumberFormat="1" applyFont="1" applyFill="1" applyBorder="1" applyAlignment="1">
      <alignment horizontal="center" vertical="center"/>
    </xf>
    <xf numFmtId="0" fontId="17" fillId="31" borderId="10" xfId="0" applyFont="1" applyFill="1" applyBorder="1" applyAlignment="1">
      <alignment horizontal="center" vertical="center"/>
    </xf>
    <xf numFmtId="0" fontId="17" fillId="31" borderId="1" xfId="0" applyFont="1" applyFill="1" applyBorder="1" applyAlignment="1">
      <alignment horizontal="center" vertical="center"/>
    </xf>
    <xf numFmtId="0" fontId="17" fillId="31" borderId="19" xfId="0" applyFont="1" applyFill="1" applyBorder="1" applyAlignment="1">
      <alignment horizontal="center" vertical="center"/>
    </xf>
    <xf numFmtId="4" fontId="17" fillId="31" borderId="9" xfId="0" applyNumberFormat="1" applyFont="1" applyFill="1" applyBorder="1" applyAlignment="1">
      <alignment horizontal="center" vertical="center"/>
    </xf>
    <xf numFmtId="0" fontId="17" fillId="31" borderId="12" xfId="0" applyFont="1" applyFill="1" applyBorder="1" applyAlignment="1">
      <alignment horizontal="center" vertical="center"/>
    </xf>
    <xf numFmtId="0" fontId="17" fillId="31" borderId="53" xfId="0" applyFont="1" applyFill="1" applyBorder="1" applyAlignment="1">
      <alignment horizontal="center" vertical="center"/>
    </xf>
    <xf numFmtId="49" fontId="17" fillId="0" borderId="64" xfId="0" applyNumberFormat="1" applyFont="1" applyBorder="1" applyAlignment="1">
      <alignment horizontal="center" vertical="center"/>
    </xf>
    <xf numFmtId="49" fontId="17" fillId="0" borderId="43" xfId="0" applyNumberFormat="1" applyFont="1" applyBorder="1" applyAlignment="1">
      <alignment horizontal="center" vertical="center"/>
    </xf>
    <xf numFmtId="49" fontId="17" fillId="0" borderId="56" xfId="0" applyNumberFormat="1" applyFont="1" applyBorder="1" applyAlignment="1">
      <alignment horizontal="center" vertical="center"/>
    </xf>
    <xf numFmtId="4" fontId="17" fillId="4" borderId="9" xfId="0" applyNumberFormat="1" applyFont="1" applyFill="1" applyBorder="1" applyAlignment="1">
      <alignment horizontal="center" vertical="center"/>
    </xf>
    <xf numFmtId="4" fontId="17" fillId="4" borderId="12" xfId="0" applyNumberFormat="1" applyFont="1" applyFill="1" applyBorder="1" applyAlignment="1">
      <alignment horizontal="center" vertical="center"/>
    </xf>
    <xf numFmtId="4" fontId="17" fillId="4" borderId="53" xfId="0" applyNumberFormat="1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2" fontId="17" fillId="4" borderId="27" xfId="0" applyNumberFormat="1" applyFont="1" applyFill="1" applyBorder="1" applyAlignment="1">
      <alignment horizontal="center" vertical="center"/>
    </xf>
    <xf numFmtId="2" fontId="17" fillId="4" borderId="7" xfId="0" applyNumberFormat="1" applyFont="1" applyFill="1" applyBorder="1" applyAlignment="1">
      <alignment horizontal="center" vertical="center"/>
    </xf>
    <xf numFmtId="2" fontId="17" fillId="4" borderId="68" xfId="0" applyNumberFormat="1" applyFont="1" applyFill="1" applyBorder="1" applyAlignment="1">
      <alignment horizontal="center" vertical="center"/>
    </xf>
    <xf numFmtId="4" fontId="17" fillId="0" borderId="61" xfId="0" applyNumberFormat="1" applyFont="1" applyBorder="1" applyAlignment="1">
      <alignment horizontal="center" vertical="center"/>
    </xf>
    <xf numFmtId="4" fontId="17" fillId="0" borderId="26" xfId="0" applyNumberFormat="1" applyFont="1" applyBorder="1" applyAlignment="1">
      <alignment horizontal="center" vertical="center"/>
    </xf>
    <xf numFmtId="4" fontId="17" fillId="0" borderId="57" xfId="0" applyNumberFormat="1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4" fontId="17" fillId="38" borderId="12" xfId="0" applyNumberFormat="1" applyFont="1" applyFill="1" applyBorder="1" applyAlignment="1">
      <alignment horizontal="center" vertical="center"/>
    </xf>
    <xf numFmtId="0" fontId="17" fillId="38" borderId="1" xfId="0" applyFont="1" applyFill="1" applyBorder="1" applyAlignment="1">
      <alignment horizontal="center" vertical="center"/>
    </xf>
    <xf numFmtId="2" fontId="17" fillId="38" borderId="7" xfId="0" applyNumberFormat="1" applyFont="1" applyFill="1" applyBorder="1" applyAlignment="1">
      <alignment horizontal="center" vertical="center"/>
    </xf>
    <xf numFmtId="0" fontId="17" fillId="26" borderId="11" xfId="0" applyFont="1" applyFill="1" applyBorder="1" applyAlignment="1">
      <alignment horizontal="center" vertical="center"/>
    </xf>
    <xf numFmtId="0" fontId="17" fillId="26" borderId="20" xfId="0" applyFont="1" applyFill="1" applyBorder="1" applyAlignment="1">
      <alignment horizontal="center" vertical="center"/>
    </xf>
    <xf numFmtId="0" fontId="17" fillId="26" borderId="10" xfId="0" applyFont="1" applyFill="1" applyBorder="1" applyAlignment="1">
      <alignment horizontal="center" vertical="center"/>
    </xf>
    <xf numFmtId="0" fontId="17" fillId="26" borderId="19" xfId="0" applyFont="1" applyFill="1" applyBorder="1" applyAlignment="1">
      <alignment horizontal="center" vertical="center"/>
    </xf>
    <xf numFmtId="0" fontId="17" fillId="26" borderId="9" xfId="0" applyFont="1" applyFill="1" applyBorder="1" applyAlignment="1">
      <alignment horizontal="center" vertical="center"/>
    </xf>
    <xf numFmtId="0" fontId="17" fillId="26" borderId="53" xfId="0" applyFont="1" applyFill="1" applyBorder="1" applyAlignment="1">
      <alignment horizontal="center" vertical="center"/>
    </xf>
    <xf numFmtId="0" fontId="17" fillId="26" borderId="13" xfId="0" applyFont="1" applyFill="1" applyBorder="1" applyAlignment="1">
      <alignment horizontal="center" vertical="center"/>
    </xf>
    <xf numFmtId="0" fontId="17" fillId="26" borderId="1" xfId="0" applyFont="1" applyFill="1" applyBorder="1" applyAlignment="1">
      <alignment horizontal="center" vertical="center"/>
    </xf>
    <xf numFmtId="0" fontId="17" fillId="26" borderId="12" xfId="0" applyFont="1" applyFill="1" applyBorder="1" applyAlignment="1">
      <alignment horizontal="center" vertical="center"/>
    </xf>
    <xf numFmtId="0" fontId="20" fillId="2" borderId="35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3" borderId="64" xfId="0" applyFont="1" applyFill="1" applyBorder="1" applyAlignment="1">
      <alignment horizontal="center" vertical="center"/>
    </xf>
    <xf numFmtId="0" fontId="20" fillId="3" borderId="61" xfId="0" applyFont="1" applyFill="1" applyBorder="1" applyAlignment="1">
      <alignment horizontal="center" vertical="center"/>
    </xf>
    <xf numFmtId="0" fontId="20" fillId="3" borderId="65" xfId="0" applyFont="1" applyFill="1" applyBorder="1" applyAlignment="1">
      <alignment horizontal="center" vertical="center"/>
    </xf>
    <xf numFmtId="4" fontId="17" fillId="25" borderId="9" xfId="0" applyNumberFormat="1" applyFont="1" applyFill="1" applyBorder="1" applyAlignment="1">
      <alignment horizontal="center" vertical="center"/>
    </xf>
    <xf numFmtId="4" fontId="17" fillId="25" borderId="53" xfId="0" applyNumberFormat="1" applyFont="1" applyFill="1" applyBorder="1" applyAlignment="1">
      <alignment horizontal="center" vertical="center"/>
    </xf>
    <xf numFmtId="0" fontId="17" fillId="25" borderId="10" xfId="0" applyFont="1" applyFill="1" applyBorder="1" applyAlignment="1">
      <alignment horizontal="center" vertical="center"/>
    </xf>
    <xf numFmtId="0" fontId="17" fillId="25" borderId="19" xfId="0" applyFont="1" applyFill="1" applyBorder="1" applyAlignment="1">
      <alignment horizontal="center" vertical="center"/>
    </xf>
    <xf numFmtId="4" fontId="17" fillId="25" borderId="12" xfId="0" applyNumberFormat="1" applyFont="1" applyFill="1" applyBorder="1" applyAlignment="1">
      <alignment horizontal="center" vertical="center"/>
    </xf>
    <xf numFmtId="0" fontId="17" fillId="25" borderId="1" xfId="0" applyFont="1" applyFill="1" applyBorder="1" applyAlignment="1">
      <alignment horizontal="center" vertical="center"/>
    </xf>
    <xf numFmtId="0" fontId="17" fillId="5" borderId="11" xfId="0" applyFont="1" applyFill="1" applyBorder="1" applyAlignment="1">
      <alignment horizontal="center" vertical="center"/>
    </xf>
    <xf numFmtId="0" fontId="17" fillId="5" borderId="13" xfId="0" applyFont="1" applyFill="1" applyBorder="1" applyAlignment="1">
      <alignment horizontal="center" vertical="center"/>
    </xf>
    <xf numFmtId="0" fontId="17" fillId="5" borderId="20" xfId="0" applyFont="1" applyFill="1" applyBorder="1" applyAlignment="1">
      <alignment horizontal="center" vertical="center"/>
    </xf>
    <xf numFmtId="2" fontId="17" fillId="25" borderId="27" xfId="0" applyNumberFormat="1" applyFont="1" applyFill="1" applyBorder="1" applyAlignment="1">
      <alignment horizontal="center" vertical="center"/>
    </xf>
    <xf numFmtId="2" fontId="17" fillId="25" borderId="68" xfId="0" applyNumberFormat="1" applyFont="1" applyFill="1" applyBorder="1" applyAlignment="1">
      <alignment horizontal="center" vertical="center"/>
    </xf>
    <xf numFmtId="2" fontId="17" fillId="25" borderId="7" xfId="0" applyNumberFormat="1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7" fillId="5" borderId="19" xfId="0" applyFont="1" applyFill="1" applyBorder="1" applyAlignment="1">
      <alignment horizontal="center" vertical="center"/>
    </xf>
    <xf numFmtId="4" fontId="17" fillId="5" borderId="9" xfId="0" applyNumberFormat="1" applyFont="1" applyFill="1" applyBorder="1" applyAlignment="1">
      <alignment horizontal="center" vertical="center"/>
    </xf>
    <xf numFmtId="0" fontId="17" fillId="5" borderId="12" xfId="0" applyFont="1" applyFill="1" applyBorder="1" applyAlignment="1">
      <alignment horizontal="center" vertical="center"/>
    </xf>
    <xf numFmtId="0" fontId="17" fillId="5" borderId="53" xfId="0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vertical="center" wrapText="1"/>
    </xf>
    <xf numFmtId="0" fontId="17" fillId="5" borderId="19" xfId="0" applyFont="1" applyFill="1" applyBorder="1" applyAlignment="1">
      <alignment horizontal="center" vertical="center" wrapText="1"/>
    </xf>
    <xf numFmtId="4" fontId="17" fillId="5" borderId="9" xfId="0" applyNumberFormat="1" applyFont="1" applyFill="1" applyBorder="1" applyAlignment="1">
      <alignment horizontal="center" vertical="center" wrapText="1"/>
    </xf>
    <xf numFmtId="0" fontId="17" fillId="5" borderId="12" xfId="0" applyFont="1" applyFill="1" applyBorder="1" applyAlignment="1">
      <alignment horizontal="center" vertical="center" wrapText="1"/>
    </xf>
    <xf numFmtId="0" fontId="17" fillId="5" borderId="53" xfId="0" applyFont="1" applyFill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4" fontId="17" fillId="5" borderId="12" xfId="0" applyNumberFormat="1" applyFont="1" applyFill="1" applyBorder="1" applyAlignment="1">
      <alignment horizontal="center" vertical="center"/>
    </xf>
    <xf numFmtId="4" fontId="17" fillId="5" borderId="53" xfId="0" applyNumberFormat="1" applyFont="1" applyFill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4" fontId="17" fillId="11" borderId="64" xfId="0" applyNumberFormat="1" applyFont="1" applyFill="1" applyBorder="1" applyAlignment="1">
      <alignment horizontal="center" vertical="center"/>
    </xf>
    <xf numFmtId="4" fontId="17" fillId="11" borderId="56" xfId="0" applyNumberFormat="1" applyFont="1" applyFill="1" applyBorder="1" applyAlignment="1">
      <alignment horizontal="center" vertical="center"/>
    </xf>
    <xf numFmtId="0" fontId="17" fillId="11" borderId="48" xfId="0" applyFont="1" applyFill="1" applyBorder="1" applyAlignment="1">
      <alignment horizontal="center" vertical="center"/>
    </xf>
    <xf numFmtId="0" fontId="17" fillId="11" borderId="58" xfId="0" applyFont="1" applyFill="1" applyBorder="1" applyAlignment="1">
      <alignment horizontal="center" vertical="center"/>
    </xf>
    <xf numFmtId="0" fontId="17" fillId="11" borderId="11" xfId="0" applyFont="1" applyFill="1" applyBorder="1" applyAlignment="1">
      <alignment horizontal="center" vertical="center"/>
    </xf>
    <xf numFmtId="0" fontId="17" fillId="11" borderId="20" xfId="0" applyFont="1" applyFill="1" applyBorder="1" applyAlignment="1">
      <alignment horizontal="center" vertical="center"/>
    </xf>
    <xf numFmtId="0" fontId="17" fillId="38" borderId="37" xfId="0" applyFont="1" applyFill="1" applyBorder="1" applyAlignment="1">
      <alignment horizontal="center" vertical="center"/>
    </xf>
    <xf numFmtId="0" fontId="17" fillId="38" borderId="3" xfId="0" applyFont="1" applyFill="1" applyBorder="1" applyAlignment="1">
      <alignment horizontal="center" vertical="center"/>
    </xf>
    <xf numFmtId="0" fontId="17" fillId="38" borderId="38" xfId="0" applyFont="1" applyFill="1" applyBorder="1" applyAlignment="1">
      <alignment horizontal="center" vertical="center"/>
    </xf>
    <xf numFmtId="0" fontId="17" fillId="38" borderId="25" xfId="0" applyFont="1" applyFill="1" applyBorder="1" applyAlignment="1">
      <alignment horizontal="center" vertical="center"/>
    </xf>
    <xf numFmtId="4" fontId="17" fillId="38" borderId="16" xfId="0" applyNumberFormat="1" applyFont="1" applyFill="1" applyBorder="1" applyAlignment="1">
      <alignment horizontal="center" vertical="center"/>
    </xf>
    <xf numFmtId="4" fontId="17" fillId="38" borderId="14" xfId="0" applyNumberFormat="1" applyFont="1" applyFill="1" applyBorder="1" applyAlignment="1">
      <alignment horizontal="center" vertical="center"/>
    </xf>
    <xf numFmtId="0" fontId="17" fillId="38" borderId="4" xfId="0" applyFont="1" applyFill="1" applyBorder="1" applyAlignment="1">
      <alignment horizontal="center" vertical="center"/>
    </xf>
    <xf numFmtId="0" fontId="17" fillId="38" borderId="2" xfId="0" applyFont="1" applyFill="1" applyBorder="1" applyAlignment="1">
      <alignment horizontal="center" vertical="center"/>
    </xf>
    <xf numFmtId="0" fontId="17" fillId="38" borderId="18" xfId="0" applyFont="1" applyFill="1" applyBorder="1" applyAlignment="1">
      <alignment horizontal="center" vertical="center"/>
    </xf>
    <xf numFmtId="0" fontId="17" fillId="38" borderId="13" xfId="0" applyFont="1" applyFill="1" applyBorder="1" applyAlignment="1">
      <alignment horizontal="center" vertical="center"/>
    </xf>
    <xf numFmtId="0" fontId="17" fillId="38" borderId="23" xfId="0" applyFont="1" applyFill="1" applyBorder="1" applyAlignment="1">
      <alignment horizontal="center" vertical="center"/>
    </xf>
    <xf numFmtId="0" fontId="17" fillId="26" borderId="38" xfId="0" applyFont="1" applyFill="1" applyBorder="1" applyAlignment="1">
      <alignment horizontal="center" vertical="center"/>
    </xf>
    <xf numFmtId="0" fontId="17" fillId="26" borderId="25" xfId="0" applyFont="1" applyFill="1" applyBorder="1" applyAlignment="1">
      <alignment horizontal="center" vertical="center"/>
    </xf>
    <xf numFmtId="4" fontId="17" fillId="0" borderId="62" xfId="0" applyNumberFormat="1" applyFont="1" applyBorder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4" fontId="17" fillId="0" borderId="29" xfId="0" applyNumberFormat="1" applyFont="1" applyBorder="1" applyAlignment="1">
      <alignment horizontal="center" vertical="center"/>
    </xf>
    <xf numFmtId="4" fontId="17" fillId="4" borderId="60" xfId="0" applyNumberFormat="1" applyFont="1" applyFill="1" applyBorder="1" applyAlignment="1">
      <alignment horizontal="center" vertical="center"/>
    </xf>
    <xf numFmtId="4" fontId="17" fillId="4" borderId="17" xfId="0" applyNumberFormat="1" applyFont="1" applyFill="1" applyBorder="1" applyAlignment="1">
      <alignment horizontal="center" vertical="center"/>
    </xf>
    <xf numFmtId="4" fontId="17" fillId="4" borderId="28" xfId="0" applyNumberFormat="1" applyFont="1" applyFill="1" applyBorder="1" applyAlignment="1">
      <alignment horizontal="center" vertical="center"/>
    </xf>
    <xf numFmtId="0" fontId="17" fillId="4" borderId="71" xfId="0" applyFont="1" applyFill="1" applyBorder="1" applyAlignment="1">
      <alignment horizontal="center" vertical="center"/>
    </xf>
    <xf numFmtId="0" fontId="17" fillId="4" borderId="31" xfId="0" applyFont="1" applyFill="1" applyBorder="1" applyAlignment="1">
      <alignment horizontal="center" vertical="center"/>
    </xf>
    <xf numFmtId="0" fontId="17" fillId="4" borderId="72" xfId="0" applyFont="1" applyFill="1" applyBorder="1" applyAlignment="1">
      <alignment horizontal="center" vertical="center"/>
    </xf>
    <xf numFmtId="0" fontId="17" fillId="4" borderId="38" xfId="0" applyFont="1" applyFill="1" applyBorder="1" applyAlignment="1">
      <alignment horizontal="center" vertical="center"/>
    </xf>
    <xf numFmtId="0" fontId="17" fillId="4" borderId="25" xfId="0" applyFont="1" applyFill="1" applyBorder="1" applyAlignment="1">
      <alignment horizontal="center" vertical="center"/>
    </xf>
    <xf numFmtId="0" fontId="17" fillId="4" borderId="59" xfId="0" applyFont="1" applyFill="1" applyBorder="1" applyAlignment="1">
      <alignment horizontal="center" vertical="center"/>
    </xf>
    <xf numFmtId="4" fontId="17" fillId="31" borderId="71" xfId="0" applyNumberFormat="1" applyFont="1" applyFill="1" applyBorder="1" applyAlignment="1">
      <alignment horizontal="center" vertical="center"/>
    </xf>
    <xf numFmtId="0" fontId="17" fillId="31" borderId="31" xfId="0" applyFont="1" applyFill="1" applyBorder="1" applyAlignment="1">
      <alignment horizontal="center" vertical="center"/>
    </xf>
    <xf numFmtId="0" fontId="17" fillId="31" borderId="72" xfId="0" applyFont="1" applyFill="1" applyBorder="1" applyAlignment="1">
      <alignment horizontal="center" vertical="center"/>
    </xf>
    <xf numFmtId="0" fontId="17" fillId="31" borderId="37" xfId="0" applyFont="1" applyFill="1" applyBorder="1" applyAlignment="1">
      <alignment horizontal="center" vertical="center"/>
    </xf>
    <xf numFmtId="0" fontId="17" fillId="31" borderId="3" xfId="0" applyFont="1" applyFill="1" applyBorder="1" applyAlignment="1">
      <alignment horizontal="center" vertical="center"/>
    </xf>
    <xf numFmtId="0" fontId="17" fillId="31" borderId="46" xfId="0" applyFont="1" applyFill="1" applyBorder="1" applyAlignment="1">
      <alignment horizontal="center" vertical="center"/>
    </xf>
    <xf numFmtId="0" fontId="17" fillId="31" borderId="38" xfId="0" applyFont="1" applyFill="1" applyBorder="1" applyAlignment="1">
      <alignment horizontal="center" vertical="center"/>
    </xf>
    <xf numFmtId="0" fontId="17" fillId="31" borderId="25" xfId="0" applyFont="1" applyFill="1" applyBorder="1" applyAlignment="1">
      <alignment horizontal="center" vertical="center"/>
    </xf>
    <xf numFmtId="0" fontId="17" fillId="31" borderId="59" xfId="0" applyFont="1" applyFill="1" applyBorder="1" applyAlignment="1">
      <alignment horizontal="center" vertical="center"/>
    </xf>
    <xf numFmtId="0" fontId="17" fillId="25" borderId="11" xfId="0" applyFont="1" applyFill="1" applyBorder="1" applyAlignment="1">
      <alignment horizontal="center" vertical="center"/>
    </xf>
    <xf numFmtId="0" fontId="17" fillId="25" borderId="20" xfId="0" applyFont="1" applyFill="1" applyBorder="1" applyAlignment="1">
      <alignment horizontal="center" vertical="center"/>
    </xf>
    <xf numFmtId="0" fontId="17" fillId="26" borderId="71" xfId="0" applyFont="1" applyFill="1" applyBorder="1" applyAlignment="1">
      <alignment horizontal="center" vertical="center"/>
    </xf>
    <xf numFmtId="0" fontId="17" fillId="26" borderId="31" xfId="0" applyFont="1" applyFill="1" applyBorder="1" applyAlignment="1">
      <alignment horizontal="center" vertical="center"/>
    </xf>
    <xf numFmtId="0" fontId="17" fillId="26" borderId="37" xfId="0" applyFont="1" applyFill="1" applyBorder="1" applyAlignment="1">
      <alignment horizontal="center" vertical="center"/>
    </xf>
    <xf numFmtId="0" fontId="17" fillId="26" borderId="3" xfId="0" applyFont="1" applyFill="1" applyBorder="1" applyAlignment="1">
      <alignment horizontal="center" vertical="center"/>
    </xf>
    <xf numFmtId="4" fontId="17" fillId="31" borderId="31" xfId="0" applyNumberFormat="1" applyFont="1" applyFill="1" applyBorder="1" applyAlignment="1">
      <alignment horizontal="center" vertical="center"/>
    </xf>
    <xf numFmtId="4" fontId="17" fillId="31" borderId="48" xfId="0" applyNumberFormat="1" applyFont="1" applyFill="1" applyBorder="1" applyAlignment="1">
      <alignment horizontal="center" vertical="center"/>
    </xf>
    <xf numFmtId="0" fontId="17" fillId="31" borderId="58" xfId="0" applyFont="1" applyFill="1" applyBorder="1" applyAlignment="1">
      <alignment horizontal="center" vertical="center"/>
    </xf>
    <xf numFmtId="4" fontId="17" fillId="38" borderId="51" xfId="0" applyNumberFormat="1" applyFont="1" applyFill="1" applyBorder="1" applyAlignment="1">
      <alignment horizontal="center" vertical="center"/>
    </xf>
    <xf numFmtId="4" fontId="17" fillId="38" borderId="15" xfId="0" applyNumberFormat="1" applyFont="1" applyFill="1" applyBorder="1" applyAlignment="1">
      <alignment horizontal="center" vertical="center"/>
    </xf>
    <xf numFmtId="4" fontId="17" fillId="38" borderId="45" xfId="0" applyNumberFormat="1" applyFont="1" applyFill="1" applyBorder="1" applyAlignment="1">
      <alignment horizontal="center" vertical="center"/>
    </xf>
    <xf numFmtId="0" fontId="17" fillId="38" borderId="46" xfId="0" applyFont="1" applyFill="1" applyBorder="1" applyAlignment="1">
      <alignment horizontal="center" vertical="center"/>
    </xf>
    <xf numFmtId="0" fontId="17" fillId="38" borderId="59" xfId="0" applyFont="1" applyFill="1" applyBorder="1" applyAlignment="1">
      <alignment horizontal="center" vertical="center"/>
    </xf>
    <xf numFmtId="4" fontId="17" fillId="11" borderId="60" xfId="0" applyNumberFormat="1" applyFont="1" applyFill="1" applyBorder="1" applyAlignment="1">
      <alignment horizontal="center" vertical="center"/>
    </xf>
    <xf numFmtId="0" fontId="17" fillId="11" borderId="28" xfId="0" applyFont="1" applyFill="1" applyBorder="1" applyAlignment="1">
      <alignment horizontal="center" vertical="center"/>
    </xf>
    <xf numFmtId="0" fontId="17" fillId="11" borderId="71" xfId="0" applyFont="1" applyFill="1" applyBorder="1" applyAlignment="1">
      <alignment horizontal="center" vertical="center"/>
    </xf>
    <xf numFmtId="0" fontId="17" fillId="11" borderId="72" xfId="0" applyFont="1" applyFill="1" applyBorder="1" applyAlignment="1">
      <alignment horizontal="center" vertical="center"/>
    </xf>
    <xf numFmtId="0" fontId="17" fillId="11" borderId="38" xfId="0" applyFont="1" applyFill="1" applyBorder="1" applyAlignment="1">
      <alignment horizontal="center" vertical="center"/>
    </xf>
    <xf numFmtId="0" fontId="17" fillId="11" borderId="59" xfId="0" applyFont="1" applyFill="1" applyBorder="1" applyAlignment="1">
      <alignment horizontal="center" vertical="center"/>
    </xf>
    <xf numFmtId="0" fontId="17" fillId="38" borderId="15" xfId="0" applyFont="1" applyFill="1" applyBorder="1" applyAlignment="1">
      <alignment horizontal="center" vertical="center"/>
    </xf>
    <xf numFmtId="0" fontId="17" fillId="0" borderId="42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4" fontId="17" fillId="0" borderId="36" xfId="0" applyNumberFormat="1" applyFont="1" applyBorder="1" applyAlignment="1">
      <alignment horizontal="center" vertical="center"/>
    </xf>
    <xf numFmtId="4" fontId="17" fillId="0" borderId="24" xfId="0" applyNumberFormat="1" applyFont="1" applyBorder="1" applyAlignment="1">
      <alignment horizontal="center" vertical="center"/>
    </xf>
    <xf numFmtId="4" fontId="17" fillId="4" borderId="16" xfId="0" applyNumberFormat="1" applyFont="1" applyFill="1" applyBorder="1" applyAlignment="1">
      <alignment horizontal="center" vertical="center"/>
    </xf>
    <xf numFmtId="4" fontId="17" fillId="4" borderId="14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48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4" fontId="17" fillId="4" borderId="64" xfId="0" applyNumberFormat="1" applyFont="1" applyFill="1" applyBorder="1" applyAlignment="1">
      <alignment horizontal="center" vertical="center"/>
    </xf>
    <xf numFmtId="0" fontId="17" fillId="4" borderId="43" xfId="0" applyFont="1" applyFill="1" applyBorder="1" applyAlignment="1">
      <alignment horizontal="center" vertical="center"/>
    </xf>
    <xf numFmtId="0" fontId="17" fillId="4" borderId="56" xfId="0" applyFont="1" applyFill="1" applyBorder="1" applyAlignment="1">
      <alignment horizontal="center" vertical="center"/>
    </xf>
    <xf numFmtId="0" fontId="17" fillId="5" borderId="38" xfId="0" applyFont="1" applyFill="1" applyBorder="1" applyAlignment="1">
      <alignment horizontal="center" vertical="center"/>
    </xf>
    <xf numFmtId="0" fontId="17" fillId="5" borderId="25" xfId="0" applyFont="1" applyFill="1" applyBorder="1" applyAlignment="1">
      <alignment horizontal="center" vertical="center"/>
    </xf>
    <xf numFmtId="0" fontId="17" fillId="5" borderId="59" xfId="0" applyFont="1" applyFill="1" applyBorder="1" applyAlignment="1">
      <alignment horizontal="center" vertical="center"/>
    </xf>
    <xf numFmtId="0" fontId="17" fillId="5" borderId="37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46" xfId="0" applyFont="1" applyFill="1" applyBorder="1" applyAlignment="1">
      <alignment horizontal="center" vertical="center"/>
    </xf>
    <xf numFmtId="4" fontId="17" fillId="5" borderId="71" xfId="0" applyNumberFormat="1" applyFont="1" applyFill="1" applyBorder="1" applyAlignment="1">
      <alignment horizontal="center" vertical="center"/>
    </xf>
    <xf numFmtId="0" fontId="17" fillId="5" borderId="31" xfId="0" applyFont="1" applyFill="1" applyBorder="1" applyAlignment="1">
      <alignment horizontal="center" vertical="center"/>
    </xf>
    <xf numFmtId="0" fontId="17" fillId="5" borderId="72" xfId="0" applyFont="1" applyFill="1" applyBorder="1" applyAlignment="1">
      <alignment horizontal="center" vertical="center"/>
    </xf>
    <xf numFmtId="4" fontId="17" fillId="5" borderId="31" xfId="0" applyNumberFormat="1" applyFont="1" applyFill="1" applyBorder="1" applyAlignment="1">
      <alignment horizontal="center" vertical="center"/>
    </xf>
    <xf numFmtId="4" fontId="17" fillId="5" borderId="72" xfId="0" applyNumberFormat="1" applyFont="1" applyFill="1" applyBorder="1" applyAlignment="1">
      <alignment horizontal="center" vertical="center"/>
    </xf>
    <xf numFmtId="4" fontId="17" fillId="11" borderId="17" xfId="0" applyNumberFormat="1" applyFont="1" applyFill="1" applyBorder="1" applyAlignment="1">
      <alignment horizontal="center" vertical="center"/>
    </xf>
    <xf numFmtId="4" fontId="17" fillId="11" borderId="28" xfId="0" applyNumberFormat="1" applyFont="1" applyFill="1" applyBorder="1" applyAlignment="1">
      <alignment horizontal="center" vertical="center"/>
    </xf>
    <xf numFmtId="0" fontId="17" fillId="11" borderId="31" xfId="0" applyFont="1" applyFill="1" applyBorder="1" applyAlignment="1">
      <alignment horizontal="center" vertical="center"/>
    </xf>
    <xf numFmtId="0" fontId="17" fillId="11" borderId="25" xfId="0" applyFont="1" applyFill="1" applyBorder="1" applyAlignment="1">
      <alignment horizontal="center" vertical="center"/>
    </xf>
    <xf numFmtId="0" fontId="20" fillId="37" borderId="9" xfId="0" applyFont="1" applyFill="1" applyBorder="1" applyAlignment="1">
      <alignment horizontal="center" vertical="center"/>
    </xf>
    <xf numFmtId="0" fontId="20" fillId="37" borderId="48" xfId="0" applyFont="1" applyFill="1" applyBorder="1" applyAlignment="1">
      <alignment horizontal="center" vertical="center"/>
    </xf>
    <xf numFmtId="0" fontId="20" fillId="37" borderId="10" xfId="0" applyFont="1" applyFill="1" applyBorder="1" applyAlignment="1">
      <alignment horizontal="center" vertical="center"/>
    </xf>
    <xf numFmtId="0" fontId="20" fillId="37" borderId="11" xfId="0" applyFont="1" applyFill="1" applyBorder="1" applyAlignment="1">
      <alignment horizontal="center" vertical="center"/>
    </xf>
    <xf numFmtId="0" fontId="17" fillId="38" borderId="12" xfId="0" applyFont="1" applyFill="1" applyBorder="1" applyAlignment="1">
      <alignment horizontal="center" vertical="center"/>
    </xf>
    <xf numFmtId="0" fontId="17" fillId="38" borderId="53" xfId="0" applyFont="1" applyFill="1" applyBorder="1" applyAlignment="1">
      <alignment horizontal="center" vertical="center"/>
    </xf>
    <xf numFmtId="4" fontId="17" fillId="25" borderId="51" xfId="0" applyNumberFormat="1" applyFont="1" applyFill="1" applyBorder="1" applyAlignment="1">
      <alignment horizontal="center" vertical="center"/>
    </xf>
    <xf numFmtId="4" fontId="17" fillId="25" borderId="15" xfId="0" applyNumberFormat="1" applyFont="1" applyFill="1" applyBorder="1" applyAlignment="1">
      <alignment horizontal="center" vertical="center"/>
    </xf>
    <xf numFmtId="4" fontId="17" fillId="25" borderId="45" xfId="0" applyNumberFormat="1" applyFont="1" applyFill="1" applyBorder="1" applyAlignment="1">
      <alignment horizontal="center" vertical="center"/>
    </xf>
    <xf numFmtId="0" fontId="17" fillId="25" borderId="37" xfId="0" applyFont="1" applyFill="1" applyBorder="1" applyAlignment="1">
      <alignment horizontal="center" vertical="center"/>
    </xf>
    <xf numFmtId="0" fontId="17" fillId="25" borderId="3" xfId="0" applyFont="1" applyFill="1" applyBorder="1" applyAlignment="1">
      <alignment horizontal="center" vertical="center"/>
    </xf>
    <xf numFmtId="0" fontId="17" fillId="25" borderId="46" xfId="0" applyFont="1" applyFill="1" applyBorder="1" applyAlignment="1">
      <alignment horizontal="center" vertical="center"/>
    </xf>
    <xf numFmtId="0" fontId="17" fillId="25" borderId="38" xfId="0" applyFont="1" applyFill="1" applyBorder="1" applyAlignment="1">
      <alignment horizontal="center" vertical="center"/>
    </xf>
    <xf numFmtId="0" fontId="17" fillId="25" borderId="25" xfId="0" applyFont="1" applyFill="1" applyBorder="1" applyAlignment="1">
      <alignment horizontal="center" vertical="center"/>
    </xf>
    <xf numFmtId="0" fontId="17" fillId="25" borderId="59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7" fillId="4" borderId="17" xfId="0" applyFont="1" applyFill="1" applyBorder="1" applyAlignment="1">
      <alignment horizontal="center" vertical="center"/>
    </xf>
    <xf numFmtId="0" fontId="17" fillId="25" borderId="45" xfId="0" applyFont="1" applyFill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4" fontId="17" fillId="0" borderId="64" xfId="0" applyNumberFormat="1" applyFont="1" applyBorder="1" applyAlignment="1">
      <alignment horizontal="center" vertical="center"/>
    </xf>
    <xf numFmtId="4" fontId="17" fillId="0" borderId="56" xfId="0" applyNumberFormat="1" applyFont="1" applyBorder="1" applyAlignment="1">
      <alignment horizontal="center" vertical="center"/>
    </xf>
    <xf numFmtId="2" fontId="0" fillId="4" borderId="9" xfId="0" applyNumberFormat="1" applyFill="1" applyBorder="1" applyAlignment="1">
      <alignment horizontal="center" vertical="center"/>
    </xf>
    <xf numFmtId="2" fontId="0" fillId="4" borderId="53" xfId="0" applyNumberFormat="1" applyFill="1" applyBorder="1" applyAlignment="1">
      <alignment horizontal="center" vertical="center"/>
    </xf>
    <xf numFmtId="2" fontId="0" fillId="4" borderId="10" xfId="0" applyNumberFormat="1" applyFill="1" applyBorder="1" applyAlignment="1">
      <alignment horizontal="center" vertical="center"/>
    </xf>
    <xf numFmtId="2" fontId="0" fillId="4" borderId="19" xfId="0" applyNumberFormat="1" applyFill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4" fontId="17" fillId="0" borderId="76" xfId="0" applyNumberFormat="1" applyFont="1" applyBorder="1" applyAlignment="1">
      <alignment horizontal="center" vertical="center"/>
    </xf>
    <xf numFmtId="4" fontId="17" fillId="0" borderId="43" xfId="0" applyNumberFormat="1" applyFont="1" applyBorder="1" applyAlignment="1">
      <alignment horizontal="center" vertical="center"/>
    </xf>
    <xf numFmtId="4" fontId="17" fillId="0" borderId="42" xfId="0" applyNumberFormat="1" applyFont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0" fillId="4" borderId="12" xfId="0" applyNumberForma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2" fontId="0" fillId="4" borderId="51" xfId="0" applyNumberFormat="1" applyFill="1" applyBorder="1" applyAlignment="1">
      <alignment horizontal="center" vertical="center"/>
    </xf>
    <xf numFmtId="2" fontId="0" fillId="4" borderId="45" xfId="0" applyNumberForma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37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46" xfId="0" applyNumberFormat="1" applyFill="1" applyBorder="1" applyAlignment="1">
      <alignment horizontal="center" vertical="center"/>
    </xf>
    <xf numFmtId="2" fontId="0" fillId="11" borderId="20" xfId="0" applyNumberFormat="1" applyFill="1" applyBorder="1" applyAlignment="1">
      <alignment horizontal="center" vertical="center"/>
    </xf>
    <xf numFmtId="2" fontId="0" fillId="38" borderId="37" xfId="0" applyNumberFormat="1" applyFill="1" applyBorder="1" applyAlignment="1">
      <alignment horizontal="center" vertical="center"/>
    </xf>
    <xf numFmtId="2" fontId="0" fillId="38" borderId="3" xfId="0" applyNumberFormat="1" applyFill="1" applyBorder="1" applyAlignment="1">
      <alignment horizontal="center" vertical="center"/>
    </xf>
    <xf numFmtId="2" fontId="0" fillId="38" borderId="46" xfId="0" applyNumberFormat="1" applyFill="1" applyBorder="1" applyAlignment="1">
      <alignment horizontal="center" vertical="center"/>
    </xf>
    <xf numFmtId="2" fontId="0" fillId="38" borderId="11" xfId="0" applyNumberFormat="1" applyFill="1" applyBorder="1" applyAlignment="1">
      <alignment horizontal="center" vertical="center"/>
    </xf>
    <xf numFmtId="2" fontId="0" fillId="38" borderId="13" xfId="0" applyNumberFormat="1" applyFill="1" applyBorder="1" applyAlignment="1">
      <alignment horizontal="center" vertical="center"/>
    </xf>
    <xf numFmtId="2" fontId="0" fillId="38" borderId="20" xfId="0" applyNumberFormat="1" applyFill="1" applyBorder="1" applyAlignment="1">
      <alignment horizontal="center" vertical="center"/>
    </xf>
    <xf numFmtId="2" fontId="0" fillId="38" borderId="38" xfId="0" applyNumberFormat="1" applyFill="1" applyBorder="1" applyAlignment="1">
      <alignment horizontal="center" vertical="center"/>
    </xf>
    <xf numFmtId="2" fontId="0" fillId="38" borderId="25" xfId="0" applyNumberFormat="1" applyFill="1" applyBorder="1" applyAlignment="1">
      <alignment horizontal="center" vertical="center"/>
    </xf>
    <xf numFmtId="2" fontId="0" fillId="11" borderId="10" xfId="0" applyNumberFormat="1" applyFill="1" applyBorder="1" applyAlignment="1">
      <alignment horizontal="center" vertical="center"/>
    </xf>
    <xf numFmtId="2" fontId="0" fillId="11" borderId="2" xfId="0" applyNumberFormat="1" applyFill="1" applyBorder="1" applyAlignment="1">
      <alignment horizontal="center" vertical="center"/>
    </xf>
    <xf numFmtId="2" fontId="0" fillId="11" borderId="1" xfId="0" applyNumberFormat="1" applyFill="1" applyBorder="1" applyAlignment="1">
      <alignment horizontal="center" vertical="center"/>
    </xf>
    <xf numFmtId="2" fontId="0" fillId="11" borderId="19" xfId="0" applyNumberFormat="1" applyFill="1" applyBorder="1" applyAlignment="1">
      <alignment horizontal="center" vertical="center"/>
    </xf>
    <xf numFmtId="2" fontId="0" fillId="38" borderId="51" xfId="0" applyNumberFormat="1" applyFill="1" applyBorder="1" applyAlignment="1">
      <alignment horizontal="center" vertical="center"/>
    </xf>
    <xf numFmtId="2" fontId="0" fillId="38" borderId="15" xfId="0" applyNumberFormat="1" applyFill="1" applyBorder="1" applyAlignment="1">
      <alignment horizontal="center" vertical="center"/>
    </xf>
    <xf numFmtId="2" fontId="0" fillId="11" borderId="9" xfId="0" applyNumberFormat="1" applyFill="1" applyBorder="1" applyAlignment="1">
      <alignment horizontal="center" vertical="center"/>
    </xf>
    <xf numFmtId="2" fontId="0" fillId="11" borderId="14" xfId="0" applyNumberFormat="1" applyFill="1" applyBorder="1" applyAlignment="1">
      <alignment horizontal="center" vertical="center"/>
    </xf>
    <xf numFmtId="2" fontId="0" fillId="11" borderId="12" xfId="0" applyNumberFormat="1" applyFill="1" applyBorder="1" applyAlignment="1">
      <alignment horizontal="center" vertical="center"/>
    </xf>
    <xf numFmtId="2" fontId="0" fillId="11" borderId="53" xfId="0" applyNumberFormat="1" applyFill="1" applyBorder="1" applyAlignment="1">
      <alignment horizontal="center" vertical="center"/>
    </xf>
    <xf numFmtId="2" fontId="0" fillId="25" borderId="20" xfId="0" applyNumberFormat="1" applyFill="1" applyBorder="1" applyAlignment="1">
      <alignment horizontal="center" vertical="center"/>
    </xf>
    <xf numFmtId="2" fontId="0" fillId="25" borderId="9" xfId="0" applyNumberFormat="1" applyFill="1" applyBorder="1" applyAlignment="1">
      <alignment horizontal="center" vertical="center"/>
    </xf>
    <xf numFmtId="2" fontId="0" fillId="25" borderId="12" xfId="0" applyNumberFormat="1" applyFill="1" applyBorder="1" applyAlignment="1">
      <alignment horizontal="center" vertical="center"/>
    </xf>
    <xf numFmtId="2" fontId="0" fillId="25" borderId="53" xfId="0" applyNumberFormat="1" applyFill="1" applyBorder="1" applyAlignment="1">
      <alignment horizontal="center" vertical="center"/>
    </xf>
    <xf numFmtId="0" fontId="0" fillId="16" borderId="23" xfId="0" applyFill="1" applyBorder="1" applyAlignment="1">
      <alignment horizontal="center" vertical="center"/>
    </xf>
    <xf numFmtId="0" fontId="0" fillId="16" borderId="59" xfId="0" applyFill="1" applyBorder="1" applyAlignment="1">
      <alignment horizontal="center" vertical="center"/>
    </xf>
    <xf numFmtId="2" fontId="0" fillId="38" borderId="9" xfId="0" applyNumberFormat="1" applyFill="1" applyBorder="1" applyAlignment="1">
      <alignment horizontal="center" vertical="center"/>
    </xf>
    <xf numFmtId="2" fontId="0" fillId="38" borderId="12" xfId="0" applyNumberFormat="1" applyFill="1" applyBorder="1" applyAlignment="1">
      <alignment horizontal="center" vertical="center"/>
    </xf>
    <xf numFmtId="2" fontId="0" fillId="38" borderId="53" xfId="0" applyNumberFormat="1" applyFill="1" applyBorder="1" applyAlignment="1">
      <alignment horizontal="center" vertical="center"/>
    </xf>
    <xf numFmtId="0" fontId="0" fillId="24" borderId="38" xfId="0" applyFill="1" applyBorder="1" applyAlignment="1">
      <alignment horizontal="center" vertical="center"/>
    </xf>
    <xf numFmtId="0" fontId="0" fillId="24" borderId="25" xfId="0" applyFill="1" applyBorder="1" applyAlignment="1">
      <alignment horizontal="center" vertical="center"/>
    </xf>
    <xf numFmtId="0" fontId="0" fillId="24" borderId="59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0" fillId="24" borderId="13" xfId="0" applyFill="1" applyBorder="1" applyAlignment="1">
      <alignment horizontal="center" vertical="center"/>
    </xf>
    <xf numFmtId="0" fontId="0" fillId="24" borderId="20" xfId="0" applyFill="1" applyBorder="1" applyAlignment="1">
      <alignment horizontal="center" vertical="center"/>
    </xf>
    <xf numFmtId="0" fontId="0" fillId="24" borderId="51" xfId="0" applyFill="1" applyBorder="1" applyAlignment="1">
      <alignment horizontal="center" vertical="center"/>
    </xf>
    <xf numFmtId="0" fontId="0" fillId="24" borderId="15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2" fontId="0" fillId="31" borderId="37" xfId="0" applyNumberFormat="1" applyFill="1" applyBorder="1" applyAlignment="1">
      <alignment horizontal="center" vertical="center"/>
    </xf>
    <xf numFmtId="2" fontId="0" fillId="31" borderId="46" xfId="0" applyNumberFormat="1" applyFill="1" applyBorder="1" applyAlignment="1">
      <alignment horizontal="center" vertical="center"/>
    </xf>
    <xf numFmtId="2" fontId="0" fillId="31" borderId="11" xfId="0" applyNumberFormat="1" applyFill="1" applyBorder="1" applyAlignment="1">
      <alignment horizontal="center" vertical="center"/>
    </xf>
    <xf numFmtId="2" fontId="0" fillId="31" borderId="13" xfId="0" applyNumberFormat="1" applyFill="1" applyBorder="1" applyAlignment="1">
      <alignment horizontal="center" vertical="center"/>
    </xf>
    <xf numFmtId="2" fontId="0" fillId="31" borderId="20" xfId="0" applyNumberFormat="1" applyFill="1" applyBorder="1" applyAlignment="1">
      <alignment horizontal="center" vertical="center"/>
    </xf>
    <xf numFmtId="2" fontId="0" fillId="31" borderId="3" xfId="0" applyNumberFormat="1" applyFill="1" applyBorder="1" applyAlignment="1">
      <alignment horizontal="center" vertical="center"/>
    </xf>
    <xf numFmtId="2" fontId="0" fillId="31" borderId="51" xfId="0" applyNumberFormat="1" applyFill="1" applyBorder="1" applyAlignment="1">
      <alignment horizontal="center" vertical="center"/>
    </xf>
    <xf numFmtId="2" fontId="0" fillId="31" borderId="15" xfId="0" applyNumberFormat="1" applyFill="1" applyBorder="1" applyAlignment="1">
      <alignment horizontal="center" vertical="center"/>
    </xf>
    <xf numFmtId="2" fontId="0" fillId="31" borderId="45" xfId="0" applyNumberFormat="1" applyFill="1" applyBorder="1" applyAlignment="1">
      <alignment horizontal="center" vertical="center"/>
    </xf>
    <xf numFmtId="2" fontId="0" fillId="31" borderId="38" xfId="0" applyNumberFormat="1" applyFill="1" applyBorder="1" applyAlignment="1">
      <alignment horizontal="center" vertical="center"/>
    </xf>
    <xf numFmtId="2" fontId="0" fillId="31" borderId="25" xfId="0" applyNumberFormat="1" applyFill="1" applyBorder="1" applyAlignment="1">
      <alignment horizontal="center" vertical="center"/>
    </xf>
    <xf numFmtId="2" fontId="0" fillId="31" borderId="59" xfId="0" applyNumberFormat="1" applyFill="1" applyBorder="1" applyAlignment="1">
      <alignment horizontal="center" vertical="center"/>
    </xf>
    <xf numFmtId="2" fontId="0" fillId="5" borderId="51" xfId="0" applyNumberFormat="1" applyFill="1" applyBorder="1" applyAlignment="1">
      <alignment horizontal="center" vertical="center"/>
    </xf>
    <xf numFmtId="2" fontId="0" fillId="5" borderId="15" xfId="0" applyNumberFormat="1" applyFill="1" applyBorder="1" applyAlignment="1">
      <alignment horizontal="center" vertical="center"/>
    </xf>
    <xf numFmtId="2" fontId="0" fillId="5" borderId="10" xfId="0" applyNumberFormat="1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2" fontId="0" fillId="5" borderId="19" xfId="0" applyNumberFormat="1" applyFill="1" applyBorder="1" applyAlignment="1">
      <alignment horizontal="center" vertical="center"/>
    </xf>
    <xf numFmtId="2" fontId="0" fillId="5" borderId="11" xfId="0" applyNumberFormat="1" applyFill="1" applyBorder="1" applyAlignment="1">
      <alignment horizontal="center" vertical="center"/>
    </xf>
    <xf numFmtId="2" fontId="0" fillId="5" borderId="13" xfId="0" applyNumberFormat="1" applyFill="1" applyBorder="1" applyAlignment="1">
      <alignment horizontal="center" vertical="center"/>
    </xf>
    <xf numFmtId="2" fontId="0" fillId="5" borderId="20" xfId="0" applyNumberFormat="1" applyFill="1" applyBorder="1" applyAlignment="1">
      <alignment horizontal="center" vertical="center"/>
    </xf>
    <xf numFmtId="2" fontId="0" fillId="5" borderId="23" xfId="0" applyNumberFormat="1" applyFill="1" applyBorder="1" applyAlignment="1">
      <alignment horizontal="center" vertical="center"/>
    </xf>
    <xf numFmtId="2" fontId="0" fillId="38" borderId="10" xfId="0" applyNumberFormat="1" applyFill="1" applyBorder="1" applyAlignment="1">
      <alignment horizontal="center" vertical="center"/>
    </xf>
    <xf numFmtId="2" fontId="0" fillId="38" borderId="19" xfId="0" applyNumberFormat="1" applyFill="1" applyBorder="1" applyAlignment="1">
      <alignment horizontal="center" vertical="center"/>
    </xf>
    <xf numFmtId="2" fontId="0" fillId="38" borderId="59" xfId="0" applyNumberFormat="1" applyFill="1" applyBorder="1" applyAlignment="1">
      <alignment horizontal="center" vertical="center"/>
    </xf>
    <xf numFmtId="2" fontId="0" fillId="38" borderId="1" xfId="0" applyNumberFormat="1" applyFill="1" applyBorder="1" applyAlignment="1">
      <alignment horizontal="center" vertical="center"/>
    </xf>
    <xf numFmtId="0" fontId="0" fillId="24" borderId="37" xfId="0" applyFill="1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24" borderId="46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2" xfId="0" applyFill="1" applyBorder="1" applyAlignment="1">
      <alignment horizontal="center" vertical="center"/>
    </xf>
    <xf numFmtId="0" fontId="0" fillId="19" borderId="53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19" borderId="19" xfId="0" applyFill="1" applyBorder="1" applyAlignment="1">
      <alignment horizontal="center" vertical="center"/>
    </xf>
    <xf numFmtId="0" fontId="0" fillId="19" borderId="11" xfId="0" applyFill="1" applyBorder="1" applyAlignment="1">
      <alignment horizontal="center" vertical="center"/>
    </xf>
    <xf numFmtId="0" fontId="0" fillId="19" borderId="13" xfId="0" applyFill="1" applyBorder="1" applyAlignment="1">
      <alignment horizontal="center" vertical="center"/>
    </xf>
    <xf numFmtId="0" fontId="0" fillId="19" borderId="20" xfId="0" applyFill="1" applyBorder="1" applyAlignment="1">
      <alignment horizontal="center" vertical="center"/>
    </xf>
    <xf numFmtId="0" fontId="0" fillId="45" borderId="9" xfId="0" applyFill="1" applyBorder="1" applyAlignment="1">
      <alignment horizontal="center" vertical="center"/>
    </xf>
    <xf numFmtId="0" fontId="0" fillId="45" borderId="12" xfId="0" applyFill="1" applyBorder="1" applyAlignment="1">
      <alignment horizontal="center" vertical="center"/>
    </xf>
    <xf numFmtId="0" fontId="0" fillId="45" borderId="53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45" borderId="1" xfId="0" applyFill="1" applyBorder="1" applyAlignment="1">
      <alignment horizontal="center" vertical="center"/>
    </xf>
    <xf numFmtId="0" fontId="0" fillId="45" borderId="19" xfId="0" applyFill="1" applyBorder="1" applyAlignment="1">
      <alignment horizontal="center" vertical="center"/>
    </xf>
    <xf numFmtId="0" fontId="0" fillId="45" borderId="11" xfId="0" applyFill="1" applyBorder="1" applyAlignment="1">
      <alignment horizontal="center" vertical="center"/>
    </xf>
    <xf numFmtId="0" fontId="0" fillId="45" borderId="13" xfId="0" applyFill="1" applyBorder="1" applyAlignment="1">
      <alignment horizontal="center" vertical="center"/>
    </xf>
    <xf numFmtId="0" fontId="0" fillId="45" borderId="20" xfId="0" applyFill="1" applyBorder="1" applyAlignment="1">
      <alignment horizontal="center" vertical="center"/>
    </xf>
    <xf numFmtId="0" fontId="0" fillId="22" borderId="9" xfId="0" applyFill="1" applyBorder="1" applyAlignment="1">
      <alignment horizontal="center" vertical="center"/>
    </xf>
    <xf numFmtId="0" fontId="0" fillId="22" borderId="12" xfId="0" applyFill="1" applyBorder="1" applyAlignment="1">
      <alignment horizontal="center" vertical="center"/>
    </xf>
    <xf numFmtId="0" fontId="0" fillId="22" borderId="53" xfId="0" applyFill="1" applyBorder="1" applyAlignment="1">
      <alignment horizontal="center" vertical="center"/>
    </xf>
    <xf numFmtId="0" fontId="0" fillId="22" borderId="10" xfId="0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/>
    </xf>
    <xf numFmtId="0" fontId="0" fillId="22" borderId="19" xfId="0" applyFill="1" applyBorder="1" applyAlignment="1">
      <alignment horizontal="center" vertical="center"/>
    </xf>
    <xf numFmtId="0" fontId="0" fillId="22" borderId="11" xfId="0" applyFill="1" applyBorder="1" applyAlignment="1">
      <alignment horizontal="center" vertical="center"/>
    </xf>
    <xf numFmtId="0" fontId="0" fillId="22" borderId="13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4" borderId="9" xfId="0" applyFill="1" applyBorder="1" applyAlignment="1">
      <alignment horizontal="center" vertical="center"/>
    </xf>
    <xf numFmtId="0" fontId="0" fillId="24" borderId="12" xfId="0" applyFill="1" applyBorder="1" applyAlignment="1">
      <alignment horizontal="center" vertical="center"/>
    </xf>
    <xf numFmtId="0" fontId="0" fillId="24" borderId="53" xfId="0" applyFill="1" applyBorder="1" applyAlignment="1">
      <alignment horizontal="center" vertical="center"/>
    </xf>
    <xf numFmtId="0" fontId="0" fillId="24" borderId="10" xfId="0" applyFill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0" fillId="24" borderId="19" xfId="0" applyFill="1" applyBorder="1" applyAlignment="1">
      <alignment horizontal="center" vertical="center"/>
    </xf>
    <xf numFmtId="0" fontId="0" fillId="45" borderId="38" xfId="0" applyFill="1" applyBorder="1" applyAlignment="1">
      <alignment horizontal="center" vertical="center"/>
    </xf>
    <xf numFmtId="0" fontId="0" fillId="45" borderId="25" xfId="0" applyFill="1" applyBorder="1" applyAlignment="1">
      <alignment horizontal="center" vertical="center"/>
    </xf>
    <xf numFmtId="0" fontId="0" fillId="45" borderId="59" xfId="0" applyFill="1" applyBorder="1" applyAlignment="1">
      <alignment horizontal="center" vertical="center"/>
    </xf>
    <xf numFmtId="0" fontId="0" fillId="22" borderId="37" xfId="0" applyFill="1" applyBorder="1" applyAlignment="1">
      <alignment horizontal="center" vertical="center"/>
    </xf>
    <xf numFmtId="0" fontId="0" fillId="22" borderId="3" xfId="0" applyFill="1" applyBorder="1" applyAlignment="1">
      <alignment horizontal="center" vertical="center"/>
    </xf>
    <xf numFmtId="0" fontId="0" fillId="22" borderId="46" xfId="0" applyFill="1" applyBorder="1" applyAlignment="1">
      <alignment horizontal="center" vertical="center"/>
    </xf>
    <xf numFmtId="0" fontId="0" fillId="22" borderId="38" xfId="0" applyFill="1" applyBorder="1" applyAlignment="1">
      <alignment horizontal="center" vertical="center"/>
    </xf>
    <xf numFmtId="0" fontId="0" fillId="22" borderId="25" xfId="0" applyFill="1" applyBorder="1" applyAlignment="1">
      <alignment horizontal="center" vertical="center"/>
    </xf>
    <xf numFmtId="0" fontId="0" fillId="22" borderId="59" xfId="0" applyFill="1" applyBorder="1" applyAlignment="1">
      <alignment horizontal="center" vertical="center"/>
    </xf>
    <xf numFmtId="2" fontId="0" fillId="31" borderId="9" xfId="0" applyNumberFormat="1" applyFill="1" applyBorder="1" applyAlignment="1">
      <alignment horizontal="center" vertical="center"/>
    </xf>
    <xf numFmtId="2" fontId="0" fillId="31" borderId="12" xfId="0" applyNumberFormat="1" applyFill="1" applyBorder="1" applyAlignment="1">
      <alignment horizontal="center" vertical="center"/>
    </xf>
    <xf numFmtId="2" fontId="0" fillId="31" borderId="53" xfId="0" applyNumberFormat="1" applyFill="1" applyBorder="1" applyAlignment="1">
      <alignment horizontal="center" vertical="center"/>
    </xf>
    <xf numFmtId="2" fontId="0" fillId="31" borderId="10" xfId="0" applyNumberFormat="1" applyFill="1" applyBorder="1" applyAlignment="1">
      <alignment horizontal="center" vertical="center"/>
    </xf>
    <xf numFmtId="2" fontId="0" fillId="31" borderId="1" xfId="0" applyNumberFormat="1" applyFill="1" applyBorder="1" applyAlignment="1">
      <alignment horizontal="center" vertical="center"/>
    </xf>
    <xf numFmtId="2" fontId="0" fillId="31" borderId="19" xfId="0" applyNumberFormat="1" applyFill="1" applyBorder="1" applyAlignment="1">
      <alignment horizontal="center" vertical="center"/>
    </xf>
    <xf numFmtId="2" fontId="0" fillId="31" borderId="23" xfId="0" applyNumberFormat="1" applyFill="1" applyBorder="1" applyAlignment="1">
      <alignment horizontal="center" vertical="center"/>
    </xf>
    <xf numFmtId="2" fontId="0" fillId="38" borderId="2" xfId="0" applyNumberFormat="1" applyFill="1" applyBorder="1" applyAlignment="1">
      <alignment horizontal="center" vertical="center"/>
    </xf>
    <xf numFmtId="2" fontId="0" fillId="38" borderId="23" xfId="0" applyNumberFormat="1" applyFill="1" applyBorder="1" applyAlignment="1">
      <alignment horizontal="center" vertical="center"/>
    </xf>
    <xf numFmtId="2" fontId="0" fillId="38" borderId="14" xfId="0" applyNumberFormat="1" applyFill="1" applyBorder="1" applyAlignment="1">
      <alignment horizontal="center" vertical="center"/>
    </xf>
    <xf numFmtId="2" fontId="0" fillId="5" borderId="45" xfId="0" applyNumberFormat="1" applyFill="1" applyBorder="1" applyAlignment="1">
      <alignment horizontal="center" vertical="center"/>
    </xf>
    <xf numFmtId="2" fontId="0" fillId="5" borderId="37" xfId="0" applyNumberFormat="1" applyFill="1" applyBorder="1" applyAlignment="1">
      <alignment horizontal="center" vertical="center"/>
    </xf>
    <xf numFmtId="2" fontId="0" fillId="5" borderId="46" xfId="0" applyNumberFormat="1" applyFill="1" applyBorder="1" applyAlignment="1">
      <alignment horizontal="center" vertical="center"/>
    </xf>
    <xf numFmtId="2" fontId="0" fillId="5" borderId="38" xfId="0" applyNumberFormat="1" applyFill="1" applyBorder="1" applyAlignment="1">
      <alignment horizontal="center" vertical="center"/>
    </xf>
    <xf numFmtId="2" fontId="0" fillId="5" borderId="59" xfId="0" applyNumberFormat="1" applyFill="1" applyBorder="1" applyAlignment="1">
      <alignment horizontal="center" vertical="center"/>
    </xf>
    <xf numFmtId="2" fontId="0" fillId="26" borderId="51" xfId="0" applyNumberFormat="1" applyFill="1" applyBorder="1" applyAlignment="1">
      <alignment horizontal="center" vertical="center"/>
    </xf>
    <xf numFmtId="2" fontId="0" fillId="26" borderId="45" xfId="0" applyNumberFormat="1" applyFill="1" applyBorder="1" applyAlignment="1">
      <alignment horizontal="center" vertical="center"/>
    </xf>
    <xf numFmtId="2" fontId="0" fillId="26" borderId="37" xfId="0" applyNumberFormat="1" applyFill="1" applyBorder="1" applyAlignment="1">
      <alignment horizontal="center" vertical="center"/>
    </xf>
    <xf numFmtId="2" fontId="0" fillId="26" borderId="46" xfId="0" applyNumberFormat="1" applyFill="1" applyBorder="1" applyAlignment="1">
      <alignment horizontal="center" vertical="center"/>
    </xf>
    <xf numFmtId="2" fontId="0" fillId="38" borderId="45" xfId="0" applyNumberFormat="1" applyFill="1" applyBorder="1" applyAlignment="1">
      <alignment horizontal="center" vertical="center"/>
    </xf>
    <xf numFmtId="2" fontId="0" fillId="26" borderId="11" xfId="0" applyNumberFormat="1" applyFill="1" applyBorder="1" applyAlignment="1">
      <alignment horizontal="center" vertical="center"/>
    </xf>
    <xf numFmtId="2" fontId="0" fillId="26" borderId="20" xfId="0" applyNumberFormat="1" applyFill="1" applyBorder="1" applyAlignment="1">
      <alignment horizontal="center" vertical="center"/>
    </xf>
    <xf numFmtId="2" fontId="0" fillId="26" borderId="38" xfId="0" applyNumberFormat="1" applyFill="1" applyBorder="1" applyAlignment="1">
      <alignment horizontal="center" vertical="center"/>
    </xf>
    <xf numFmtId="2" fontId="0" fillId="26" borderId="25" xfId="0" applyNumberFormat="1" applyFill="1" applyBorder="1" applyAlignment="1">
      <alignment horizontal="center" vertical="center"/>
    </xf>
    <xf numFmtId="2" fontId="0" fillId="26" borderId="59" xfId="0" applyNumberFormat="1" applyFill="1" applyBorder="1" applyAlignment="1">
      <alignment horizontal="center" vertical="center"/>
    </xf>
    <xf numFmtId="2" fontId="0" fillId="26" borderId="15" xfId="0" applyNumberFormat="1" applyFill="1" applyBorder="1" applyAlignment="1">
      <alignment horizontal="center" vertical="center"/>
    </xf>
    <xf numFmtId="2" fontId="0" fillId="26" borderId="3" xfId="0" applyNumberFormat="1" applyFill="1" applyBorder="1" applyAlignment="1">
      <alignment horizontal="center" vertical="center"/>
    </xf>
    <xf numFmtId="2" fontId="0" fillId="26" borderId="10" xfId="0" applyNumberFormat="1" applyFill="1" applyBorder="1" applyAlignment="1">
      <alignment horizontal="center" vertical="center"/>
    </xf>
    <xf numFmtId="2" fontId="0" fillId="26" borderId="19" xfId="0" applyNumberFormat="1" applyFill="1" applyBorder="1" applyAlignment="1">
      <alignment horizontal="center" vertical="center"/>
    </xf>
    <xf numFmtId="2" fontId="0" fillId="26" borderId="9" xfId="0" applyNumberFormat="1" applyFill="1" applyBorder="1" applyAlignment="1">
      <alignment horizontal="center" vertical="center"/>
    </xf>
    <xf numFmtId="2" fontId="0" fillId="26" borderId="53" xfId="0" applyNumberFormat="1" applyFill="1" applyBorder="1" applyAlignment="1">
      <alignment horizontal="center" vertical="center"/>
    </xf>
    <xf numFmtId="2" fontId="0" fillId="31" borderId="2" xfId="0" applyNumberFormat="1" applyFill="1" applyBorder="1" applyAlignment="1">
      <alignment horizontal="center" vertical="center"/>
    </xf>
    <xf numFmtId="4" fontId="17" fillId="0" borderId="60" xfId="0" applyNumberFormat="1" applyFont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17" fillId="0" borderId="28" xfId="0" applyNumberFormat="1" applyFont="1" applyBorder="1" applyAlignment="1">
      <alignment horizontal="center" vertical="center"/>
    </xf>
    <xf numFmtId="2" fontId="0" fillId="25" borderId="14" xfId="0" applyNumberFormat="1" applyFill="1" applyBorder="1" applyAlignment="1">
      <alignment horizontal="center" vertical="center"/>
    </xf>
    <xf numFmtId="2" fontId="0" fillId="25" borderId="10" xfId="0" applyNumberFormat="1" applyFill="1" applyBorder="1" applyAlignment="1">
      <alignment horizontal="center" vertical="center"/>
    </xf>
    <xf numFmtId="2" fontId="0" fillId="25" borderId="1" xfId="0" applyNumberFormat="1" applyFill="1" applyBorder="1" applyAlignment="1">
      <alignment horizontal="center" vertical="center"/>
    </xf>
    <xf numFmtId="2" fontId="0" fillId="25" borderId="19" xfId="0" applyNumberFormat="1" applyFill="1" applyBorder="1" applyAlignment="1">
      <alignment horizontal="center" vertical="center"/>
    </xf>
    <xf numFmtId="2" fontId="0" fillId="25" borderId="2" xfId="0" applyNumberFormat="1" applyFill="1" applyBorder="1" applyAlignment="1">
      <alignment horizontal="center" vertical="center"/>
    </xf>
    <xf numFmtId="0" fontId="1" fillId="34" borderId="21" xfId="0" applyFont="1" applyFill="1" applyBorder="1" applyAlignment="1">
      <alignment horizontal="center" vertical="center" wrapText="1"/>
    </xf>
    <xf numFmtId="0" fontId="1" fillId="34" borderId="22" xfId="0" applyFont="1" applyFill="1" applyBorder="1" applyAlignment="1">
      <alignment horizontal="center" vertical="center" wrapText="1"/>
    </xf>
    <xf numFmtId="0" fontId="1" fillId="34" borderId="67" xfId="0" applyFont="1" applyFill="1" applyBorder="1" applyAlignment="1">
      <alignment horizontal="center" vertical="center" wrapText="1"/>
    </xf>
    <xf numFmtId="0" fontId="0" fillId="46" borderId="13" xfId="0" applyFill="1" applyBorder="1" applyAlignment="1">
      <alignment horizontal="center" vertical="center"/>
    </xf>
    <xf numFmtId="0" fontId="0" fillId="46" borderId="20" xfId="0" applyFill="1" applyBorder="1" applyAlignment="1">
      <alignment horizontal="center" vertical="center"/>
    </xf>
    <xf numFmtId="0" fontId="0" fillId="46" borderId="1" xfId="0" applyFill="1" applyBorder="1" applyAlignment="1">
      <alignment horizontal="center" vertical="center"/>
    </xf>
    <xf numFmtId="0" fontId="0" fillId="46" borderId="19" xfId="0" applyFill="1" applyBorder="1" applyAlignment="1">
      <alignment horizontal="center" vertical="center"/>
    </xf>
    <xf numFmtId="0" fontId="1" fillId="37" borderId="21" xfId="0" applyFont="1" applyFill="1" applyBorder="1" applyAlignment="1">
      <alignment horizontal="center" vertical="center"/>
    </xf>
    <xf numFmtId="0" fontId="1" fillId="37" borderId="66" xfId="0" applyFont="1" applyFill="1" applyBorder="1" applyAlignment="1">
      <alignment horizontal="center" vertical="center"/>
    </xf>
    <xf numFmtId="0" fontId="1" fillId="37" borderId="22" xfId="0" applyFont="1" applyFill="1" applyBorder="1" applyAlignment="1">
      <alignment horizontal="center" vertical="center"/>
    </xf>
    <xf numFmtId="0" fontId="1" fillId="37" borderId="67" xfId="0" applyFont="1" applyFill="1" applyBorder="1" applyAlignment="1">
      <alignment horizontal="center" vertical="center"/>
    </xf>
    <xf numFmtId="2" fontId="0" fillId="31" borderId="16" xfId="0" applyNumberFormat="1" applyFill="1" applyBorder="1" applyAlignment="1">
      <alignment horizontal="center" vertical="center"/>
    </xf>
    <xf numFmtId="2" fontId="0" fillId="31" borderId="14" xfId="0" applyNumberFormat="1" applyFill="1" applyBorder="1" applyAlignment="1">
      <alignment horizontal="center" vertical="center"/>
    </xf>
    <xf numFmtId="2" fontId="0" fillId="31" borderId="4" xfId="0" applyNumberFormat="1" applyFill="1" applyBorder="1" applyAlignment="1">
      <alignment horizontal="center" vertical="center"/>
    </xf>
    <xf numFmtId="2" fontId="0" fillId="31" borderId="18" xfId="0" applyNumberFormat="1" applyFill="1" applyBorder="1" applyAlignment="1">
      <alignment horizontal="center" vertical="center"/>
    </xf>
    <xf numFmtId="2" fontId="0" fillId="5" borderId="3" xfId="0" applyNumberFormat="1" applyFill="1" applyBorder="1" applyAlignment="1">
      <alignment horizontal="center" vertical="center"/>
    </xf>
    <xf numFmtId="0" fontId="1" fillId="12" borderId="41" xfId="0" applyFont="1" applyFill="1" applyBorder="1" applyAlignment="1">
      <alignment horizontal="center" vertical="center"/>
    </xf>
    <xf numFmtId="0" fontId="1" fillId="12" borderId="35" xfId="0" applyFont="1" applyFill="1" applyBorder="1" applyAlignment="1">
      <alignment horizontal="center" vertical="center"/>
    </xf>
    <xf numFmtId="0" fontId="1" fillId="13" borderId="21" xfId="0" applyFont="1" applyFill="1" applyBorder="1" applyAlignment="1">
      <alignment horizontal="center" vertical="center" wrapText="1"/>
    </xf>
    <xf numFmtId="0" fontId="1" fillId="13" borderId="22" xfId="0" applyFont="1" applyFill="1" applyBorder="1" applyAlignment="1">
      <alignment horizontal="center" vertical="center"/>
    </xf>
    <xf numFmtId="0" fontId="1" fillId="13" borderId="67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67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/>
    </xf>
    <xf numFmtId="0" fontId="1" fillId="6" borderId="35" xfId="0" applyFont="1" applyFill="1" applyBorder="1" applyAlignment="1">
      <alignment horizontal="center" vertical="center"/>
    </xf>
    <xf numFmtId="2" fontId="0" fillId="26" borderId="14" xfId="0" applyNumberFormat="1" applyFill="1" applyBorder="1" applyAlignment="1">
      <alignment horizontal="center" vertical="center"/>
    </xf>
    <xf numFmtId="2" fontId="0" fillId="26" borderId="2" xfId="0" applyNumberFormat="1" applyFill="1" applyBorder="1" applyAlignment="1">
      <alignment horizontal="center" vertical="center"/>
    </xf>
    <xf numFmtId="2" fontId="0" fillId="26" borderId="23" xfId="0" applyNumberFormat="1" applyFill="1" applyBorder="1" applyAlignment="1">
      <alignment horizontal="center" vertical="center"/>
    </xf>
    <xf numFmtId="2" fontId="0" fillId="26" borderId="12" xfId="0" applyNumberFormat="1" applyFill="1" applyBorder="1" applyAlignment="1">
      <alignment horizontal="center" vertical="center"/>
    </xf>
    <xf numFmtId="2" fontId="0" fillId="26" borderId="1" xfId="0" applyNumberFormat="1" applyFill="1" applyBorder="1" applyAlignment="1">
      <alignment horizontal="center" vertical="center"/>
    </xf>
    <xf numFmtId="2" fontId="0" fillId="26" borderId="13" xfId="0" applyNumberFormat="1" applyFill="1" applyBorder="1" applyAlignment="1">
      <alignment horizontal="center" vertical="center"/>
    </xf>
    <xf numFmtId="2" fontId="0" fillId="5" borderId="9" xfId="0" applyNumberFormat="1" applyFill="1" applyBorder="1" applyAlignment="1">
      <alignment horizontal="center" vertical="center"/>
    </xf>
    <xf numFmtId="2" fontId="0" fillId="5" borderId="12" xfId="0" applyNumberFormat="1" applyFill="1" applyBorder="1" applyAlignment="1">
      <alignment horizontal="center" vertical="center"/>
    </xf>
    <xf numFmtId="2" fontId="0" fillId="5" borderId="53" xfId="0" applyNumberFormat="1" applyFill="1" applyBorder="1" applyAlignment="1">
      <alignment horizontal="center" vertical="center"/>
    </xf>
    <xf numFmtId="2" fontId="0" fillId="5" borderId="25" xfId="0" applyNumberFormat="1" applyFill="1" applyBorder="1" applyAlignment="1">
      <alignment horizontal="center" vertical="center"/>
    </xf>
    <xf numFmtId="2" fontId="0" fillId="5" borderId="18" xfId="0" applyNumberFormat="1" applyFill="1" applyBorder="1" applyAlignment="1">
      <alignment horizontal="center" vertical="center"/>
    </xf>
    <xf numFmtId="2" fontId="0" fillId="5" borderId="16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6" borderId="19" xfId="0" applyFill="1" applyBorder="1" applyAlignment="1">
      <alignment horizontal="center" vertical="center"/>
    </xf>
    <xf numFmtId="0" fontId="0" fillId="23" borderId="2" xfId="0" applyFill="1" applyBorder="1" applyAlignment="1">
      <alignment horizontal="center" vertical="center"/>
    </xf>
    <xf numFmtId="0" fontId="0" fillId="23" borderId="46" xfId="0" applyFill="1" applyBorder="1" applyAlignment="1">
      <alignment horizontal="center" vertical="center"/>
    </xf>
    <xf numFmtId="0" fontId="0" fillId="23" borderId="23" xfId="0" applyFill="1" applyBorder="1" applyAlignment="1">
      <alignment horizontal="center" vertical="center"/>
    </xf>
    <xf numFmtId="0" fontId="0" fillId="23" borderId="59" xfId="0" applyFill="1" applyBorder="1" applyAlignment="1">
      <alignment horizontal="center" vertical="center"/>
    </xf>
    <xf numFmtId="0" fontId="17" fillId="16" borderId="10" xfId="0" applyFont="1" applyFill="1" applyBorder="1" applyAlignment="1">
      <alignment horizontal="center" vertical="center"/>
    </xf>
    <xf numFmtId="0" fontId="17" fillId="16" borderId="19" xfId="0" applyFont="1" applyFill="1" applyBorder="1" applyAlignment="1">
      <alignment horizontal="center" vertical="center"/>
    </xf>
    <xf numFmtId="0" fontId="17" fillId="16" borderId="11" xfId="0" applyFont="1" applyFill="1" applyBorder="1" applyAlignment="1">
      <alignment horizontal="center" vertical="center"/>
    </xf>
    <xf numFmtId="0" fontId="17" fillId="16" borderId="20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16" borderId="2" xfId="0" applyFill="1" applyBorder="1" applyAlignment="1">
      <alignment horizontal="center" vertical="center"/>
    </xf>
    <xf numFmtId="0" fontId="0" fillId="16" borderId="3" xfId="0" applyFill="1" applyBorder="1" applyAlignment="1">
      <alignment horizontal="center" vertical="center"/>
    </xf>
    <xf numFmtId="0" fontId="0" fillId="16" borderId="25" xfId="0" applyFill="1" applyBorder="1" applyAlignment="1">
      <alignment horizontal="center" vertical="center"/>
    </xf>
    <xf numFmtId="4" fontId="0" fillId="16" borderId="12" xfId="0" applyNumberFormat="1" applyFill="1" applyBorder="1" applyAlignment="1">
      <alignment horizontal="center" vertical="center"/>
    </xf>
    <xf numFmtId="4" fontId="0" fillId="16" borderId="53" xfId="0" applyNumberFormat="1" applyFill="1" applyBorder="1" applyAlignment="1">
      <alignment horizontal="center" vertical="center"/>
    </xf>
    <xf numFmtId="0" fontId="0" fillId="16" borderId="13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4" fontId="17" fillId="0" borderId="69" xfId="0" applyNumberFormat="1" applyFont="1" applyBorder="1" applyAlignment="1">
      <alignment horizontal="center" vertical="center"/>
    </xf>
    <xf numFmtId="4" fontId="17" fillId="0" borderId="52" xfId="0" applyNumberFormat="1" applyFont="1" applyBorder="1" applyAlignment="1">
      <alignment horizontal="center" vertical="center"/>
    </xf>
    <xf numFmtId="0" fontId="17" fillId="7" borderId="2" xfId="0" applyFont="1" applyFill="1" applyBorder="1" applyAlignment="1">
      <alignment horizontal="center" vertical="center"/>
    </xf>
    <xf numFmtId="0" fontId="17" fillId="7" borderId="3" xfId="0" applyFont="1" applyFill="1" applyBorder="1" applyAlignment="1">
      <alignment horizontal="center" vertical="center"/>
    </xf>
    <xf numFmtId="0" fontId="10" fillId="16" borderId="2" xfId="0" applyFont="1" applyFill="1" applyBorder="1" applyAlignment="1">
      <alignment horizontal="center" vertical="center"/>
    </xf>
    <xf numFmtId="0" fontId="10" fillId="16" borderId="3" xfId="0" applyFont="1" applyFill="1" applyBorder="1" applyAlignment="1">
      <alignment horizontal="center" vertical="center"/>
    </xf>
    <xf numFmtId="4" fontId="17" fillId="0" borderId="47" xfId="0" applyNumberFormat="1" applyFont="1" applyBorder="1" applyAlignment="1">
      <alignment horizontal="center" vertical="center"/>
    </xf>
    <xf numFmtId="4" fontId="17" fillId="0" borderId="55" xfId="0" applyNumberFormat="1" applyFont="1" applyBorder="1" applyAlignment="1">
      <alignment horizontal="center" vertical="center"/>
    </xf>
    <xf numFmtId="0" fontId="17" fillId="7" borderId="1" xfId="0" applyFon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/>
    </xf>
    <xf numFmtId="4" fontId="10" fillId="4" borderId="51" xfId="0" applyNumberFormat="1" applyFont="1" applyFill="1" applyBorder="1" applyAlignment="1">
      <alignment horizontal="center" vertical="center"/>
    </xf>
    <xf numFmtId="4" fontId="10" fillId="4" borderId="15" xfId="0" applyNumberFormat="1" applyFont="1" applyFill="1" applyBorder="1" applyAlignment="1">
      <alignment horizontal="center" vertical="center"/>
    </xf>
    <xf numFmtId="1" fontId="10" fillId="4" borderId="37" xfId="0" applyNumberFormat="1" applyFont="1" applyFill="1" applyBorder="1" applyAlignment="1">
      <alignment horizontal="center" vertical="center"/>
    </xf>
    <xf numFmtId="1" fontId="10" fillId="4" borderId="3" xfId="0" applyNumberFormat="1" applyFont="1" applyFill="1" applyBorder="1" applyAlignment="1">
      <alignment horizontal="center" vertical="center"/>
    </xf>
    <xf numFmtId="4" fontId="10" fillId="4" borderId="38" xfId="0" applyNumberFormat="1" applyFont="1" applyFill="1" applyBorder="1" applyAlignment="1">
      <alignment horizontal="center" vertical="center"/>
    </xf>
    <xf numFmtId="4" fontId="10" fillId="4" borderId="25" xfId="0" applyNumberFormat="1" applyFont="1" applyFill="1" applyBorder="1" applyAlignment="1">
      <alignment horizontal="center" vertical="center"/>
    </xf>
    <xf numFmtId="4" fontId="10" fillId="5" borderId="51" xfId="0" applyNumberFormat="1" applyFont="1" applyFill="1" applyBorder="1" applyAlignment="1">
      <alignment horizontal="center" vertical="center"/>
    </xf>
    <xf numFmtId="4" fontId="10" fillId="5" borderId="15" xfId="0" applyNumberFormat="1" applyFont="1" applyFill="1" applyBorder="1" applyAlignment="1">
      <alignment horizontal="center" vertical="center"/>
    </xf>
    <xf numFmtId="4" fontId="10" fillId="5" borderId="16" xfId="0" applyNumberFormat="1" applyFont="1" applyFill="1" applyBorder="1" applyAlignment="1">
      <alignment horizontal="center" vertical="center"/>
    </xf>
    <xf numFmtId="0" fontId="10" fillId="5" borderId="37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2" fontId="10" fillId="5" borderId="38" xfId="0" applyNumberFormat="1" applyFont="1" applyFill="1" applyBorder="1" applyAlignment="1">
      <alignment horizontal="center" vertical="center"/>
    </xf>
    <xf numFmtId="2" fontId="10" fillId="5" borderId="25" xfId="0" applyNumberFormat="1" applyFont="1" applyFill="1" applyBorder="1" applyAlignment="1">
      <alignment horizontal="center" vertical="center"/>
    </xf>
    <xf numFmtId="2" fontId="10" fillId="5" borderId="18" xfId="0" applyNumberFormat="1" applyFont="1" applyFill="1" applyBorder="1" applyAlignment="1">
      <alignment horizontal="center" vertical="center"/>
    </xf>
    <xf numFmtId="0" fontId="17" fillId="7" borderId="46" xfId="0" applyFont="1" applyFill="1" applyBorder="1" applyAlignment="1">
      <alignment horizontal="center" vertical="center"/>
    </xf>
    <xf numFmtId="0" fontId="10" fillId="16" borderId="46" xfId="0" applyFont="1" applyFill="1" applyBorder="1" applyAlignment="1">
      <alignment horizontal="center" vertical="center"/>
    </xf>
    <xf numFmtId="4" fontId="10" fillId="16" borderId="15" xfId="0" applyNumberFormat="1" applyFont="1" applyFill="1" applyBorder="1" applyAlignment="1">
      <alignment horizontal="center" vertical="center"/>
    </xf>
    <xf numFmtId="4" fontId="10" fillId="16" borderId="45" xfId="0" applyNumberFormat="1" applyFont="1" applyFill="1" applyBorder="1" applyAlignment="1">
      <alignment horizontal="center" vertical="center"/>
    </xf>
    <xf numFmtId="4" fontId="17" fillId="0" borderId="33" xfId="0" applyNumberFormat="1" applyFont="1" applyBorder="1" applyAlignment="1">
      <alignment horizontal="center" vertical="center"/>
    </xf>
    <xf numFmtId="4" fontId="17" fillId="0" borderId="44" xfId="0" applyNumberFormat="1" applyFont="1" applyBorder="1" applyAlignment="1">
      <alignment horizontal="center" vertical="center"/>
    </xf>
    <xf numFmtId="0" fontId="10" fillId="26" borderId="38" xfId="0" applyFont="1" applyFill="1" applyBorder="1" applyAlignment="1">
      <alignment horizontal="center" vertical="center"/>
    </xf>
    <xf numFmtId="0" fontId="10" fillId="26" borderId="25" xfId="0" applyFont="1" applyFill="1" applyBorder="1" applyAlignment="1">
      <alignment horizontal="center" vertical="center"/>
    </xf>
    <xf numFmtId="0" fontId="10" fillId="26" borderId="59" xfId="0" applyFont="1" applyFill="1" applyBorder="1" applyAlignment="1">
      <alignment horizontal="center" vertical="center"/>
    </xf>
    <xf numFmtId="4" fontId="10" fillId="4" borderId="9" xfId="0" applyNumberFormat="1" applyFont="1" applyFill="1" applyBorder="1" applyAlignment="1">
      <alignment horizontal="center" vertical="center"/>
    </xf>
    <xf numFmtId="4" fontId="10" fillId="4" borderId="12" xfId="0" applyNumberFormat="1" applyFont="1" applyFill="1" applyBorder="1" applyAlignment="1">
      <alignment horizontal="center" vertical="center"/>
    </xf>
    <xf numFmtId="4" fontId="10" fillId="4" borderId="14" xfId="0" applyNumberFormat="1" applyFont="1" applyFill="1" applyBorder="1" applyAlignment="1">
      <alignment horizontal="center" vertical="center"/>
    </xf>
    <xf numFmtId="0" fontId="10" fillId="16" borderId="1" xfId="0" applyFont="1" applyFill="1" applyBorder="1" applyAlignment="1">
      <alignment horizontal="center" vertical="center"/>
    </xf>
    <xf numFmtId="0" fontId="10" fillId="16" borderId="19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59" xfId="0" applyFont="1" applyFill="1" applyBorder="1" applyAlignment="1">
      <alignment horizontal="center" vertical="center"/>
    </xf>
    <xf numFmtId="4" fontId="17" fillId="0" borderId="74" xfId="0" applyNumberFormat="1" applyFont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4" fontId="10" fillId="16" borderId="13" xfId="0" applyNumberFormat="1" applyFont="1" applyFill="1" applyBorder="1" applyAlignment="1">
      <alignment horizontal="center" vertical="center"/>
    </xf>
    <xf numFmtId="4" fontId="10" fillId="16" borderId="20" xfId="0" applyNumberFormat="1" applyFont="1" applyFill="1" applyBorder="1" applyAlignment="1">
      <alignment horizontal="center" vertical="center"/>
    </xf>
    <xf numFmtId="4" fontId="10" fillId="23" borderId="13" xfId="0" applyNumberFormat="1" applyFont="1" applyFill="1" applyBorder="1" applyAlignment="1">
      <alignment horizontal="center" vertical="center"/>
    </xf>
    <xf numFmtId="4" fontId="10" fillId="23" borderId="20" xfId="0" applyNumberFormat="1" applyFont="1" applyFill="1" applyBorder="1" applyAlignment="1">
      <alignment horizontal="center" vertical="center"/>
    </xf>
    <xf numFmtId="4" fontId="10" fillId="16" borderId="51" xfId="0" applyNumberFormat="1" applyFont="1" applyFill="1" applyBorder="1" applyAlignment="1">
      <alignment horizontal="center" vertical="center"/>
    </xf>
    <xf numFmtId="0" fontId="10" fillId="16" borderId="45" xfId="0" applyFont="1" applyFill="1" applyBorder="1" applyAlignment="1">
      <alignment horizontal="center" vertical="center"/>
    </xf>
    <xf numFmtId="0" fontId="10" fillId="16" borderId="38" xfId="0" applyFont="1" applyFill="1" applyBorder="1" applyAlignment="1">
      <alignment horizontal="center" vertical="center"/>
    </xf>
    <xf numFmtId="0" fontId="10" fillId="16" borderId="59" xfId="0" applyFont="1" applyFill="1" applyBorder="1" applyAlignment="1">
      <alignment horizontal="center" vertical="center"/>
    </xf>
    <xf numFmtId="0" fontId="10" fillId="23" borderId="10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4" fontId="10" fillId="23" borderId="11" xfId="0" applyNumberFormat="1" applyFont="1" applyFill="1" applyBorder="1" applyAlignment="1">
      <alignment horizontal="center" vertical="center"/>
    </xf>
    <xf numFmtId="0" fontId="10" fillId="23" borderId="13" xfId="0" applyFont="1" applyFill="1" applyBorder="1" applyAlignment="1">
      <alignment horizontal="center" vertical="center"/>
    </xf>
    <xf numFmtId="0" fontId="10" fillId="16" borderId="10" xfId="0" applyFont="1" applyFill="1" applyBorder="1" applyAlignment="1">
      <alignment horizontal="center" vertical="center"/>
    </xf>
    <xf numFmtId="0" fontId="10" fillId="16" borderId="11" xfId="0" applyFont="1" applyFill="1" applyBorder="1" applyAlignment="1">
      <alignment horizontal="center" vertical="center"/>
    </xf>
    <xf numFmtId="0" fontId="10" fillId="16" borderId="13" xfId="0" applyFont="1" applyFill="1" applyBorder="1" applyAlignment="1">
      <alignment horizontal="center" vertical="center"/>
    </xf>
    <xf numFmtId="0" fontId="10" fillId="16" borderId="23" xfId="0" applyFont="1" applyFill="1" applyBorder="1" applyAlignment="1">
      <alignment horizontal="center" vertical="center"/>
    </xf>
    <xf numFmtId="0" fontId="10" fillId="16" borderId="25" xfId="0" applyFont="1" applyFill="1" applyBorder="1" applyAlignment="1">
      <alignment horizontal="center" vertical="center"/>
    </xf>
    <xf numFmtId="0" fontId="10" fillId="31" borderId="2" xfId="0" applyFont="1" applyFill="1" applyBorder="1" applyAlignment="1">
      <alignment horizontal="center" vertical="center"/>
    </xf>
    <xf numFmtId="0" fontId="10" fillId="31" borderId="3" xfId="0" applyFont="1" applyFill="1" applyBorder="1" applyAlignment="1">
      <alignment horizontal="center" vertical="center"/>
    </xf>
    <xf numFmtId="0" fontId="10" fillId="31" borderId="4" xfId="0" applyFont="1" applyFill="1" applyBorder="1" applyAlignment="1">
      <alignment horizontal="center" vertical="center"/>
    </xf>
    <xf numFmtId="0" fontId="10" fillId="31" borderId="23" xfId="0" applyFont="1" applyFill="1" applyBorder="1" applyAlignment="1">
      <alignment horizontal="center" vertical="center"/>
    </xf>
    <xf numFmtId="0" fontId="10" fillId="31" borderId="25" xfId="0" applyFont="1" applyFill="1" applyBorder="1" applyAlignment="1">
      <alignment horizontal="center" vertical="center"/>
    </xf>
    <xf numFmtId="0" fontId="10" fillId="31" borderId="18" xfId="0" applyFont="1" applyFill="1" applyBorder="1" applyAlignment="1">
      <alignment horizontal="center" vertical="center"/>
    </xf>
    <xf numFmtId="2" fontId="10" fillId="5" borderId="11" xfId="0" applyNumberFormat="1" applyFont="1" applyFill="1" applyBorder="1" applyAlignment="1">
      <alignment horizontal="center" vertical="center"/>
    </xf>
    <xf numFmtId="2" fontId="10" fillId="5" borderId="20" xfId="0" applyNumberFormat="1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0" fontId="10" fillId="39" borderId="23" xfId="0" applyFont="1" applyFill="1" applyBorder="1" applyAlignment="1">
      <alignment horizontal="center" vertical="center"/>
    </xf>
    <xf numFmtId="0" fontId="10" fillId="39" borderId="25" xfId="0" applyFont="1" applyFill="1" applyBorder="1" applyAlignment="1">
      <alignment horizontal="center" vertical="center"/>
    </xf>
    <xf numFmtId="0" fontId="10" fillId="39" borderId="2" xfId="0" applyFont="1" applyFill="1" applyBorder="1" applyAlignment="1">
      <alignment horizontal="center" vertical="center"/>
    </xf>
    <xf numFmtId="0" fontId="10" fillId="39" borderId="3" xfId="0" applyFont="1" applyFill="1" applyBorder="1" applyAlignment="1">
      <alignment horizontal="center" vertical="center"/>
    </xf>
    <xf numFmtId="0" fontId="10" fillId="39" borderId="46" xfId="0" applyFont="1" applyFill="1" applyBorder="1" applyAlignment="1">
      <alignment horizontal="center" vertical="center"/>
    </xf>
    <xf numFmtId="0" fontId="10" fillId="39" borderId="59" xfId="0" applyFont="1" applyFill="1" applyBorder="1" applyAlignment="1">
      <alignment horizontal="center" vertical="center"/>
    </xf>
    <xf numFmtId="0" fontId="17" fillId="7" borderId="20" xfId="0" applyFont="1" applyFill="1" applyBorder="1" applyAlignment="1">
      <alignment horizontal="center" vertical="center"/>
    </xf>
    <xf numFmtId="0" fontId="10" fillId="23" borderId="2" xfId="0" applyFont="1" applyFill="1" applyBorder="1" applyAlignment="1">
      <alignment horizontal="center" vertical="center"/>
    </xf>
    <xf numFmtId="0" fontId="10" fillId="23" borderId="4" xfId="0" applyFont="1" applyFill="1" applyBorder="1" applyAlignment="1">
      <alignment horizontal="center" vertical="center"/>
    </xf>
    <xf numFmtId="0" fontId="10" fillId="23" borderId="23" xfId="0" applyFont="1" applyFill="1" applyBorder="1" applyAlignment="1">
      <alignment horizontal="center" vertical="center"/>
    </xf>
    <xf numFmtId="0" fontId="10" fillId="23" borderId="18" xfId="0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16" borderId="18" xfId="0" applyFont="1" applyFill="1" applyBorder="1" applyAlignment="1">
      <alignment horizontal="center" vertical="center"/>
    </xf>
    <xf numFmtId="0" fontId="17" fillId="7" borderId="4" xfId="0" applyFont="1" applyFill="1" applyBorder="1" applyAlignment="1">
      <alignment horizontal="center" vertical="center"/>
    </xf>
    <xf numFmtId="0" fontId="17" fillId="7" borderId="23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0" fontId="10" fillId="26" borderId="37" xfId="0" applyFont="1" applyFill="1" applyBorder="1" applyAlignment="1">
      <alignment horizontal="center" vertical="center"/>
    </xf>
    <xf numFmtId="0" fontId="10" fillId="26" borderId="3" xfId="0" applyFont="1" applyFill="1" applyBorder="1" applyAlignment="1">
      <alignment horizontal="center" vertical="center"/>
    </xf>
    <xf numFmtId="0" fontId="10" fillId="26" borderId="46" xfId="0" applyFont="1" applyFill="1" applyBorder="1" applyAlignment="1">
      <alignment horizontal="center" vertical="center"/>
    </xf>
    <xf numFmtId="0" fontId="10" fillId="16" borderId="20" xfId="0" applyFont="1" applyFill="1" applyBorder="1" applyAlignment="1">
      <alignment horizontal="center" vertical="center"/>
    </xf>
    <xf numFmtId="1" fontId="10" fillId="4" borderId="10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4" fontId="10" fillId="5" borderId="9" xfId="0" applyNumberFormat="1" applyFont="1" applyFill="1" applyBorder="1" applyAlignment="1">
      <alignment horizontal="center" vertical="center"/>
    </xf>
    <xf numFmtId="4" fontId="10" fillId="5" borderId="53" xfId="0" applyNumberFormat="1" applyFont="1" applyFill="1" applyBorder="1" applyAlignment="1">
      <alignment horizontal="center" vertical="center"/>
    </xf>
    <xf numFmtId="4" fontId="10" fillId="4" borderId="18" xfId="0" applyNumberFormat="1" applyFont="1" applyFill="1" applyBorder="1" applyAlignment="1">
      <alignment horizontal="center" vertical="center"/>
    </xf>
    <xf numFmtId="0" fontId="10" fillId="26" borderId="51" xfId="0" applyFont="1" applyFill="1" applyBorder="1" applyAlignment="1">
      <alignment horizontal="center" vertical="center"/>
    </xf>
    <xf numFmtId="0" fontId="10" fillId="26" borderId="15" xfId="0" applyFont="1" applyFill="1" applyBorder="1" applyAlignment="1">
      <alignment horizontal="center" vertical="center"/>
    </xf>
    <xf numFmtId="0" fontId="10" fillId="26" borderId="45" xfId="0" applyFont="1" applyFill="1" applyBorder="1" applyAlignment="1">
      <alignment horizontal="center" vertical="center"/>
    </xf>
    <xf numFmtId="2" fontId="10" fillId="26" borderId="11" xfId="0" applyNumberFormat="1" applyFont="1" applyFill="1" applyBorder="1" applyAlignment="1">
      <alignment horizontal="center" vertical="center"/>
    </xf>
    <xf numFmtId="2" fontId="10" fillId="26" borderId="13" xfId="0" applyNumberFormat="1" applyFont="1" applyFill="1" applyBorder="1" applyAlignment="1">
      <alignment horizontal="center" vertical="center"/>
    </xf>
    <xf numFmtId="2" fontId="10" fillId="26" borderId="20" xfId="0" applyNumberFormat="1" applyFont="1" applyFill="1" applyBorder="1" applyAlignment="1">
      <alignment horizontal="center" vertical="center"/>
    </xf>
    <xf numFmtId="4" fontId="10" fillId="5" borderId="12" xfId="0" applyNumberFormat="1" applyFont="1" applyFill="1" applyBorder="1" applyAlignment="1">
      <alignment horizontal="center" vertical="center"/>
    </xf>
    <xf numFmtId="2" fontId="10" fillId="5" borderId="13" xfId="0" applyNumberFormat="1" applyFont="1" applyFill="1" applyBorder="1" applyAlignment="1">
      <alignment horizontal="center" vertical="center"/>
    </xf>
    <xf numFmtId="0" fontId="17" fillId="7" borderId="37" xfId="0" applyFont="1" applyFill="1" applyBorder="1" applyAlignment="1">
      <alignment horizontal="center" vertical="center"/>
    </xf>
    <xf numFmtId="0" fontId="17" fillId="7" borderId="38" xfId="0" applyFont="1" applyFill="1" applyBorder="1" applyAlignment="1">
      <alignment horizontal="center" vertical="center"/>
    </xf>
    <xf numFmtId="0" fontId="17" fillId="7" borderId="59" xfId="0" applyFont="1" applyFill="1" applyBorder="1" applyAlignment="1">
      <alignment horizontal="center" vertical="center"/>
    </xf>
    <xf numFmtId="0" fontId="10" fillId="23" borderId="71" xfId="0" applyFont="1" applyFill="1" applyBorder="1" applyAlignment="1">
      <alignment horizontal="center" vertical="center"/>
    </xf>
    <xf numFmtId="0" fontId="10" fillId="23" borderId="72" xfId="0" applyFont="1" applyFill="1" applyBorder="1" applyAlignment="1">
      <alignment horizontal="center" vertical="center"/>
    </xf>
    <xf numFmtId="0" fontId="10" fillId="23" borderId="38" xfId="0" applyFont="1" applyFill="1" applyBorder="1" applyAlignment="1">
      <alignment horizontal="center" vertical="center"/>
    </xf>
    <xf numFmtId="0" fontId="10" fillId="23" borderId="59" xfId="0" applyFont="1" applyFill="1" applyBorder="1" applyAlignment="1">
      <alignment horizontal="center" vertical="center"/>
    </xf>
    <xf numFmtId="0" fontId="10" fillId="40" borderId="13" xfId="0" applyFont="1" applyFill="1" applyBorder="1" applyAlignment="1">
      <alignment horizontal="center" vertical="center"/>
    </xf>
    <xf numFmtId="0" fontId="10" fillId="40" borderId="23" xfId="0" applyFont="1" applyFill="1" applyBorder="1" applyAlignment="1">
      <alignment horizontal="center" vertical="center"/>
    </xf>
    <xf numFmtId="4" fontId="10" fillId="40" borderId="12" xfId="0" applyNumberFormat="1" applyFont="1" applyFill="1" applyBorder="1" applyAlignment="1">
      <alignment horizontal="center" vertical="center"/>
    </xf>
    <xf numFmtId="4" fontId="10" fillId="40" borderId="14" xfId="0" applyNumberFormat="1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0" fillId="39" borderId="1" xfId="0" applyFont="1" applyFill="1" applyBorder="1" applyAlignment="1">
      <alignment horizontal="center" vertical="center"/>
    </xf>
    <xf numFmtId="0" fontId="10" fillId="39" borderId="13" xfId="0" applyFont="1" applyFill="1" applyBorder="1" applyAlignment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" fontId="10" fillId="4" borderId="11" xfId="0" applyNumberFormat="1" applyFont="1" applyFill="1" applyBorder="1" applyAlignment="1">
      <alignment horizontal="center" vertical="center"/>
    </xf>
    <xf numFmtId="4" fontId="10" fillId="4" borderId="13" xfId="0" applyNumberFormat="1" applyFont="1" applyFill="1" applyBorder="1" applyAlignment="1">
      <alignment horizontal="center" vertical="center"/>
    </xf>
    <xf numFmtId="4" fontId="10" fillId="26" borderId="53" xfId="0" applyNumberFormat="1" applyFont="1" applyFill="1" applyBorder="1" applyAlignment="1">
      <alignment horizontal="center" vertical="center"/>
    </xf>
    <xf numFmtId="4" fontId="10" fillId="26" borderId="19" xfId="0" applyNumberFormat="1" applyFont="1" applyFill="1" applyBorder="1" applyAlignment="1">
      <alignment horizontal="center" vertical="center"/>
    </xf>
    <xf numFmtId="4" fontId="10" fillId="26" borderId="20" xfId="0" applyNumberFormat="1" applyFont="1" applyFill="1" applyBorder="1" applyAlignment="1">
      <alignment horizontal="center" vertical="center"/>
    </xf>
    <xf numFmtId="4" fontId="10" fillId="39" borderId="12" xfId="0" applyNumberFormat="1" applyFont="1" applyFill="1" applyBorder="1" applyAlignment="1">
      <alignment horizontal="center" vertical="center"/>
    </xf>
    <xf numFmtId="0" fontId="10" fillId="40" borderId="1" xfId="0" applyFont="1" applyFill="1" applyBorder="1" applyAlignment="1">
      <alignment horizontal="center" vertical="center"/>
    </xf>
    <xf numFmtId="0" fontId="10" fillId="40" borderId="2" xfId="0" applyFont="1" applyFill="1" applyBorder="1" applyAlignment="1">
      <alignment horizontal="center" vertical="center"/>
    </xf>
    <xf numFmtId="0" fontId="10" fillId="16" borderId="37" xfId="0" applyFont="1" applyFill="1" applyBorder="1" applyAlignment="1">
      <alignment horizontal="center" vertical="center"/>
    </xf>
    <xf numFmtId="4" fontId="10" fillId="4" borderId="20" xfId="0" applyNumberFormat="1" applyFont="1" applyFill="1" applyBorder="1" applyAlignment="1">
      <alignment horizontal="center" vertical="center"/>
    </xf>
    <xf numFmtId="4" fontId="10" fillId="4" borderId="53" xfId="0" applyNumberFormat="1" applyFont="1" applyFill="1" applyBorder="1" applyAlignment="1">
      <alignment horizontal="center" vertical="center"/>
    </xf>
    <xf numFmtId="2" fontId="10" fillId="5" borderId="59" xfId="0" applyNumberFormat="1" applyFont="1" applyFill="1" applyBorder="1" applyAlignment="1">
      <alignment horizontal="center" vertical="center"/>
    </xf>
    <xf numFmtId="4" fontId="10" fillId="39" borderId="13" xfId="0" applyNumberFormat="1" applyFont="1" applyFill="1" applyBorder="1" applyAlignment="1">
      <alignment horizontal="center" vertical="center"/>
    </xf>
    <xf numFmtId="4" fontId="10" fillId="11" borderId="51" xfId="0" applyNumberFormat="1" applyFont="1" applyFill="1" applyBorder="1" applyAlignment="1">
      <alignment horizontal="center" vertical="center"/>
    </xf>
    <xf numFmtId="4" fontId="10" fillId="11" borderId="15" xfId="0" applyNumberFormat="1" applyFont="1" applyFill="1" applyBorder="1" applyAlignment="1">
      <alignment horizontal="center" vertical="center"/>
    </xf>
    <xf numFmtId="4" fontId="10" fillId="11" borderId="37" xfId="0" applyNumberFormat="1" applyFont="1" applyFill="1" applyBorder="1" applyAlignment="1">
      <alignment horizontal="center" vertical="center"/>
    </xf>
    <xf numFmtId="4" fontId="10" fillId="11" borderId="3" xfId="0" applyNumberFormat="1" applyFont="1" applyFill="1" applyBorder="1" applyAlignment="1">
      <alignment horizontal="center" vertical="center"/>
    </xf>
    <xf numFmtId="4" fontId="10" fillId="11" borderId="38" xfId="0" applyNumberFormat="1" applyFont="1" applyFill="1" applyBorder="1" applyAlignment="1">
      <alignment horizontal="center" vertical="center"/>
    </xf>
    <xf numFmtId="4" fontId="10" fillId="11" borderId="25" xfId="0" applyNumberFormat="1" applyFont="1" applyFill="1" applyBorder="1" applyAlignment="1">
      <alignment horizontal="center" vertical="center"/>
    </xf>
    <xf numFmtId="4" fontId="10" fillId="11" borderId="11" xfId="0" applyNumberFormat="1" applyFont="1" applyFill="1" applyBorder="1" applyAlignment="1">
      <alignment horizontal="center" vertical="center"/>
    </xf>
    <xf numFmtId="4" fontId="10" fillId="11" borderId="13" xfId="0" applyNumberFormat="1" applyFont="1" applyFill="1" applyBorder="1" applyAlignment="1">
      <alignment horizontal="center" vertical="center"/>
    </xf>
    <xf numFmtId="4" fontId="10" fillId="11" borderId="10" xfId="0" applyNumberFormat="1" applyFont="1" applyFill="1" applyBorder="1" applyAlignment="1">
      <alignment horizontal="center" vertical="center"/>
    </xf>
    <xf numFmtId="4" fontId="10" fillId="11" borderId="1" xfId="0" applyNumberFormat="1" applyFont="1" applyFill="1" applyBorder="1" applyAlignment="1">
      <alignment horizontal="center" vertical="center"/>
    </xf>
    <xf numFmtId="4" fontId="10" fillId="11" borderId="19" xfId="0" applyNumberFormat="1" applyFont="1" applyFill="1" applyBorder="1" applyAlignment="1">
      <alignment horizontal="center" vertical="center"/>
    </xf>
    <xf numFmtId="4" fontId="10" fillId="11" borderId="20" xfId="0" applyNumberFormat="1" applyFont="1" applyFill="1" applyBorder="1" applyAlignment="1">
      <alignment horizontal="center" vertical="center"/>
    </xf>
    <xf numFmtId="0" fontId="10" fillId="32" borderId="11" xfId="0" applyFont="1" applyFill="1" applyBorder="1" applyAlignment="1">
      <alignment horizontal="center" vertical="center"/>
    </xf>
    <xf numFmtId="0" fontId="10" fillId="32" borderId="13" xfId="0" applyFont="1" applyFill="1" applyBorder="1" applyAlignment="1">
      <alignment horizontal="center" vertical="center"/>
    </xf>
    <xf numFmtId="0" fontId="10" fillId="32" borderId="20" xfId="0" applyFont="1" applyFill="1" applyBorder="1" applyAlignment="1">
      <alignment horizontal="center" vertical="center"/>
    </xf>
    <xf numFmtId="0" fontId="10" fillId="32" borderId="10" xfId="0" applyFont="1" applyFill="1" applyBorder="1" applyAlignment="1">
      <alignment horizontal="center" vertical="center"/>
    </xf>
    <xf numFmtId="0" fontId="10" fillId="32" borderId="1" xfId="0" applyFont="1" applyFill="1" applyBorder="1" applyAlignment="1">
      <alignment horizontal="center" vertical="center"/>
    </xf>
    <xf numFmtId="0" fontId="10" fillId="32" borderId="19" xfId="0" applyFont="1" applyFill="1" applyBorder="1" applyAlignment="1">
      <alignment horizontal="center" vertical="center"/>
    </xf>
    <xf numFmtId="4" fontId="10" fillId="32" borderId="9" xfId="0" applyNumberFormat="1" applyFont="1" applyFill="1" applyBorder="1" applyAlignment="1">
      <alignment horizontal="center" vertical="center"/>
    </xf>
    <xf numFmtId="0" fontId="10" fillId="32" borderId="12" xfId="0" applyFont="1" applyFill="1" applyBorder="1" applyAlignment="1">
      <alignment horizontal="center" vertical="center"/>
    </xf>
    <xf numFmtId="0" fontId="10" fillId="32" borderId="53" xfId="0" applyFont="1" applyFill="1" applyBorder="1" applyAlignment="1">
      <alignment horizontal="center" vertical="center"/>
    </xf>
    <xf numFmtId="4" fontId="10" fillId="25" borderId="51" xfId="0" applyNumberFormat="1" applyFont="1" applyFill="1" applyBorder="1" applyAlignment="1">
      <alignment horizontal="center" vertical="center"/>
    </xf>
    <xf numFmtId="4" fontId="10" fillId="25" borderId="15" xfId="0" applyNumberFormat="1" applyFont="1" applyFill="1" applyBorder="1" applyAlignment="1">
      <alignment horizontal="center" vertical="center"/>
    </xf>
    <xf numFmtId="0" fontId="10" fillId="5" borderId="53" xfId="0" applyFont="1" applyFill="1" applyBorder="1" applyAlignment="1">
      <alignment horizontal="center" vertical="center"/>
    </xf>
    <xf numFmtId="2" fontId="10" fillId="18" borderId="38" xfId="0" applyNumberFormat="1" applyFont="1" applyFill="1" applyBorder="1" applyAlignment="1">
      <alignment horizontal="center" vertical="center"/>
    </xf>
    <xf numFmtId="2" fontId="10" fillId="18" borderId="25" xfId="0" applyNumberFormat="1" applyFont="1" applyFill="1" applyBorder="1" applyAlignment="1">
      <alignment horizontal="center" vertical="center"/>
    </xf>
    <xf numFmtId="0" fontId="10" fillId="18" borderId="51" xfId="0" applyFont="1" applyFill="1" applyBorder="1" applyAlignment="1">
      <alignment horizontal="center" vertical="center"/>
    </xf>
    <xf numFmtId="0" fontId="10" fillId="18" borderId="15" xfId="0" applyFont="1" applyFill="1" applyBorder="1" applyAlignment="1">
      <alignment horizontal="center" vertical="center"/>
    </xf>
    <xf numFmtId="2" fontId="10" fillId="32" borderId="38" xfId="0" applyNumberFormat="1" applyFont="1" applyFill="1" applyBorder="1" applyAlignment="1">
      <alignment horizontal="center" vertical="center"/>
    </xf>
    <xf numFmtId="2" fontId="10" fillId="32" borderId="25" xfId="0" applyNumberFormat="1" applyFont="1" applyFill="1" applyBorder="1" applyAlignment="1">
      <alignment horizontal="center" vertical="center"/>
    </xf>
    <xf numFmtId="4" fontId="10" fillId="4" borderId="45" xfId="0" applyNumberFormat="1" applyFont="1" applyFill="1" applyBorder="1" applyAlignment="1">
      <alignment horizontal="center" vertical="center"/>
    </xf>
    <xf numFmtId="0" fontId="10" fillId="31" borderId="37" xfId="0" applyFont="1" applyFill="1" applyBorder="1" applyAlignment="1">
      <alignment horizontal="center" vertical="center"/>
    </xf>
    <xf numFmtId="0" fontId="10" fillId="31" borderId="46" xfId="0" applyFont="1" applyFill="1" applyBorder="1" applyAlignment="1">
      <alignment horizontal="center" vertical="center"/>
    </xf>
    <xf numFmtId="2" fontId="10" fillId="32" borderId="11" xfId="0" applyNumberFormat="1" applyFont="1" applyFill="1" applyBorder="1" applyAlignment="1">
      <alignment horizontal="center" vertical="center"/>
    </xf>
    <xf numFmtId="2" fontId="10" fillId="32" borderId="13" xfId="0" applyNumberFormat="1" applyFont="1" applyFill="1" applyBorder="1" applyAlignment="1">
      <alignment horizontal="center" vertical="center"/>
    </xf>
    <xf numFmtId="2" fontId="10" fillId="32" borderId="20" xfId="0" applyNumberFormat="1" applyFont="1" applyFill="1" applyBorder="1" applyAlignment="1">
      <alignment horizontal="center" vertical="center"/>
    </xf>
    <xf numFmtId="2" fontId="10" fillId="31" borderId="38" xfId="0" applyNumberFormat="1" applyFont="1" applyFill="1" applyBorder="1" applyAlignment="1">
      <alignment horizontal="center" vertical="center"/>
    </xf>
    <xf numFmtId="2" fontId="10" fillId="31" borderId="59" xfId="0" applyNumberFormat="1" applyFont="1" applyFill="1" applyBorder="1" applyAlignment="1">
      <alignment horizontal="center" vertical="center"/>
    </xf>
    <xf numFmtId="4" fontId="10" fillId="4" borderId="59" xfId="0" applyNumberFormat="1" applyFont="1" applyFill="1" applyBorder="1" applyAlignment="1">
      <alignment horizontal="center" vertical="center"/>
    </xf>
    <xf numFmtId="4" fontId="10" fillId="31" borderId="51" xfId="0" applyNumberFormat="1" applyFont="1" applyFill="1" applyBorder="1" applyAlignment="1">
      <alignment horizontal="center" vertical="center"/>
    </xf>
    <xf numFmtId="0" fontId="10" fillId="31" borderId="45" xfId="0" applyFont="1" applyFill="1" applyBorder="1" applyAlignment="1">
      <alignment horizontal="center" vertical="center"/>
    </xf>
    <xf numFmtId="4" fontId="10" fillId="25" borderId="45" xfId="0" applyNumberFormat="1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1" fontId="0" fillId="4" borderId="37" xfId="0" applyNumberFormat="1" applyFill="1" applyBorder="1" applyAlignment="1">
      <alignment horizontal="center" vertical="center"/>
    </xf>
    <xf numFmtId="1" fontId="0" fillId="4" borderId="3" xfId="0" applyNumberFormat="1" applyFill="1" applyBorder="1" applyAlignment="1">
      <alignment horizontal="center" vertical="center"/>
    </xf>
    <xf numFmtId="1" fontId="0" fillId="4" borderId="46" xfId="0" applyNumberFormat="1" applyFill="1" applyBorder="1" applyAlignment="1">
      <alignment horizontal="center" vertical="center"/>
    </xf>
    <xf numFmtId="2" fontId="10" fillId="18" borderId="11" xfId="0" applyNumberFormat="1" applyFont="1" applyFill="1" applyBorder="1" applyAlignment="1">
      <alignment horizontal="center" vertical="center"/>
    </xf>
    <xf numFmtId="2" fontId="10" fillId="18" borderId="13" xfId="0" applyNumberFormat="1" applyFont="1" applyFill="1" applyBorder="1" applyAlignment="1">
      <alignment horizontal="center" vertical="center"/>
    </xf>
    <xf numFmtId="2" fontId="10" fillId="18" borderId="20" xfId="0" applyNumberFormat="1" applyFont="1" applyFill="1" applyBorder="1" applyAlignment="1">
      <alignment horizontal="center" vertical="center"/>
    </xf>
    <xf numFmtId="0" fontId="10" fillId="31" borderId="15" xfId="0" applyFont="1" applyFill="1" applyBorder="1" applyAlignment="1">
      <alignment horizontal="center" vertical="center"/>
    </xf>
    <xf numFmtId="1" fontId="10" fillId="49" borderId="37" xfId="0" applyNumberFormat="1" applyFont="1" applyFill="1" applyBorder="1" applyAlignment="1">
      <alignment horizontal="center" vertical="center"/>
    </xf>
    <xf numFmtId="1" fontId="10" fillId="49" borderId="3" xfId="0" applyNumberFormat="1" applyFont="1" applyFill="1" applyBorder="1" applyAlignment="1">
      <alignment horizontal="center" vertical="center"/>
    </xf>
    <xf numFmtId="1" fontId="10" fillId="49" borderId="46" xfId="0" applyNumberFormat="1" applyFont="1" applyFill="1" applyBorder="1" applyAlignment="1">
      <alignment horizontal="center" vertical="center"/>
    </xf>
    <xf numFmtId="4" fontId="10" fillId="5" borderId="45" xfId="0" applyNumberFormat="1" applyFont="1" applyFill="1" applyBorder="1" applyAlignment="1">
      <alignment horizontal="center" vertical="center"/>
    </xf>
    <xf numFmtId="4" fontId="10" fillId="31" borderId="9" xfId="0" applyNumberFormat="1" applyFont="1" applyFill="1" applyBorder="1" applyAlignment="1">
      <alignment horizontal="center" vertical="center"/>
    </xf>
    <xf numFmtId="4" fontId="10" fillId="31" borderId="12" xfId="0" applyNumberFormat="1" applyFont="1" applyFill="1" applyBorder="1" applyAlignment="1">
      <alignment horizontal="center" vertical="center"/>
    </xf>
    <xf numFmtId="4" fontId="10" fillId="31" borderId="53" xfId="0" applyNumberFormat="1" applyFont="1" applyFill="1" applyBorder="1" applyAlignment="1">
      <alignment horizontal="center" vertical="center"/>
    </xf>
    <xf numFmtId="4" fontId="10" fillId="26" borderId="9" xfId="0" applyNumberFormat="1" applyFont="1" applyFill="1" applyBorder="1" applyAlignment="1">
      <alignment horizontal="center" vertical="center"/>
    </xf>
    <xf numFmtId="4" fontId="10" fillId="26" borderId="12" xfId="0" applyNumberFormat="1" applyFont="1" applyFill="1" applyBorder="1" applyAlignment="1">
      <alignment horizontal="center" vertical="center"/>
    </xf>
    <xf numFmtId="4" fontId="10" fillId="31" borderId="45" xfId="0" applyNumberFormat="1" applyFont="1" applyFill="1" applyBorder="1" applyAlignment="1">
      <alignment horizontal="center" vertical="center"/>
    </xf>
    <xf numFmtId="4" fontId="10" fillId="4" borderId="23" xfId="0" applyNumberFormat="1" applyFont="1" applyFill="1" applyBorder="1" applyAlignment="1">
      <alignment horizontal="center" vertical="center"/>
    </xf>
    <xf numFmtId="0" fontId="10" fillId="31" borderId="11" xfId="0" applyFont="1" applyFill="1" applyBorder="1" applyAlignment="1">
      <alignment horizontal="center" vertical="center"/>
    </xf>
    <xf numFmtId="0" fontId="10" fillId="31" borderId="20" xfId="0" applyFont="1" applyFill="1" applyBorder="1" applyAlignment="1">
      <alignment horizontal="center" vertical="center"/>
    </xf>
    <xf numFmtId="0" fontId="10" fillId="31" borderId="38" xfId="0" applyFont="1" applyFill="1" applyBorder="1" applyAlignment="1">
      <alignment horizontal="center" vertical="center"/>
    </xf>
    <xf numFmtId="0" fontId="10" fillId="31" borderId="59" xfId="0" applyFont="1" applyFill="1" applyBorder="1" applyAlignment="1">
      <alignment horizontal="center" vertical="center"/>
    </xf>
    <xf numFmtId="0" fontId="10" fillId="26" borderId="10" xfId="0" applyFont="1" applyFill="1" applyBorder="1" applyAlignment="1">
      <alignment horizontal="center" vertical="center"/>
    </xf>
    <xf numFmtId="0" fontId="10" fillId="26" borderId="1" xfId="0" applyFont="1" applyFill="1" applyBorder="1" applyAlignment="1">
      <alignment horizontal="center" vertical="center"/>
    </xf>
    <xf numFmtId="0" fontId="10" fillId="26" borderId="19" xfId="0" applyFont="1" applyFill="1" applyBorder="1" applyAlignment="1">
      <alignment horizontal="center" vertical="center"/>
    </xf>
    <xf numFmtId="0" fontId="1" fillId="12" borderId="39" xfId="0" applyFont="1" applyFill="1" applyBorder="1" applyAlignment="1">
      <alignment horizontal="center" vertical="center"/>
    </xf>
    <xf numFmtId="0" fontId="1" fillId="8" borderId="35" xfId="0" applyFont="1" applyFill="1" applyBorder="1" applyAlignment="1">
      <alignment horizontal="center" vertical="center"/>
    </xf>
    <xf numFmtId="0" fontId="1" fillId="6" borderId="39" xfId="0" applyFont="1" applyFill="1" applyBorder="1" applyAlignment="1">
      <alignment horizontal="center" vertical="center"/>
    </xf>
    <xf numFmtId="4" fontId="10" fillId="42" borderId="51" xfId="0" applyNumberFormat="1" applyFont="1" applyFill="1" applyBorder="1" applyAlignment="1">
      <alignment horizontal="center" vertical="center"/>
    </xf>
    <xf numFmtId="4" fontId="10" fillId="42" borderId="15" xfId="0" applyNumberFormat="1" applyFont="1" applyFill="1" applyBorder="1" applyAlignment="1">
      <alignment horizontal="center" vertical="center"/>
    </xf>
    <xf numFmtId="4" fontId="10" fillId="42" borderId="45" xfId="0" applyNumberFormat="1" applyFont="1" applyFill="1" applyBorder="1" applyAlignment="1">
      <alignment horizontal="center" vertical="center"/>
    </xf>
    <xf numFmtId="4" fontId="10" fillId="31" borderId="14" xfId="0" applyNumberFormat="1" applyFont="1" applyFill="1" applyBorder="1" applyAlignment="1">
      <alignment horizontal="center" vertical="center"/>
    </xf>
    <xf numFmtId="0" fontId="10" fillId="31" borderId="10" xfId="0" applyFont="1" applyFill="1" applyBorder="1" applyAlignment="1">
      <alignment horizontal="center" vertical="center"/>
    </xf>
    <xf numFmtId="0" fontId="10" fillId="31" borderId="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32" borderId="37" xfId="0" applyFont="1" applyFill="1" applyBorder="1" applyAlignment="1">
      <alignment horizontal="center" vertical="center"/>
    </xf>
    <xf numFmtId="0" fontId="10" fillId="32" borderId="46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18" borderId="1" xfId="0" applyFont="1" applyFill="1" applyBorder="1" applyAlignment="1">
      <alignment horizontal="center" vertical="center"/>
    </xf>
    <xf numFmtId="0" fontId="10" fillId="18" borderId="19" xfId="0" applyFont="1" applyFill="1" applyBorder="1" applyAlignment="1">
      <alignment horizontal="center" vertical="center"/>
    </xf>
    <xf numFmtId="0" fontId="10" fillId="18" borderId="9" xfId="0" applyFont="1" applyFill="1" applyBorder="1" applyAlignment="1">
      <alignment horizontal="center" vertical="center"/>
    </xf>
    <xf numFmtId="0" fontId="10" fillId="18" borderId="12" xfId="0" applyFont="1" applyFill="1" applyBorder="1" applyAlignment="1">
      <alignment horizontal="center" vertical="center"/>
    </xf>
    <xf numFmtId="0" fontId="10" fillId="18" borderId="5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1" fontId="10" fillId="49" borderId="1" xfId="0" applyNumberFormat="1" applyFont="1" applyFill="1" applyBorder="1" applyAlignment="1">
      <alignment horizontal="center" vertical="center"/>
    </xf>
    <xf numFmtId="1" fontId="10" fillId="49" borderId="19" xfId="0" applyNumberFormat="1" applyFont="1" applyFill="1" applyBorder="1" applyAlignment="1">
      <alignment horizontal="center" vertical="center"/>
    </xf>
    <xf numFmtId="4" fontId="10" fillId="49" borderId="13" xfId="0" applyNumberFormat="1" applyFont="1" applyFill="1" applyBorder="1" applyAlignment="1">
      <alignment horizontal="center" vertical="center"/>
    </xf>
    <xf numFmtId="4" fontId="10" fillId="49" borderId="20" xfId="0" applyNumberFormat="1" applyFont="1" applyFill="1" applyBorder="1" applyAlignment="1">
      <alignment horizontal="center" vertical="center"/>
    </xf>
    <xf numFmtId="2" fontId="10" fillId="32" borderId="59" xfId="0" applyNumberFormat="1" applyFont="1" applyFill="1" applyBorder="1" applyAlignment="1">
      <alignment horizontal="center" vertical="center"/>
    </xf>
    <xf numFmtId="4" fontId="10" fillId="32" borderId="51" xfId="0" applyNumberFormat="1" applyFont="1" applyFill="1" applyBorder="1" applyAlignment="1">
      <alignment horizontal="center" vertical="center"/>
    </xf>
    <xf numFmtId="0" fontId="10" fillId="32" borderId="45" xfId="0" applyFont="1" applyFill="1" applyBorder="1" applyAlignment="1">
      <alignment horizontal="center" vertical="center"/>
    </xf>
    <xf numFmtId="0" fontId="10" fillId="32" borderId="3" xfId="0" applyFont="1" applyFill="1" applyBorder="1" applyAlignment="1">
      <alignment horizontal="center" vertical="center"/>
    </xf>
    <xf numFmtId="0" fontId="10" fillId="32" borderId="15" xfId="0" applyFont="1" applyFill="1" applyBorder="1" applyAlignment="1">
      <alignment horizontal="center" vertical="center"/>
    </xf>
    <xf numFmtId="4" fontId="10" fillId="25" borderId="38" xfId="0" applyNumberFormat="1" applyFont="1" applyFill="1" applyBorder="1" applyAlignment="1">
      <alignment horizontal="center" vertical="center"/>
    </xf>
    <xf numFmtId="4" fontId="10" fillId="25" borderId="25" xfId="0" applyNumberFormat="1" applyFont="1" applyFill="1" applyBorder="1" applyAlignment="1">
      <alignment horizontal="center" vertical="center"/>
    </xf>
    <xf numFmtId="1" fontId="10" fillId="25" borderId="37" xfId="0" applyNumberFormat="1" applyFont="1" applyFill="1" applyBorder="1" applyAlignment="1">
      <alignment horizontal="center" vertical="center"/>
    </xf>
    <xf numFmtId="1" fontId="10" fillId="25" borderId="3" xfId="0" applyNumberFormat="1" applyFont="1" applyFill="1" applyBorder="1" applyAlignment="1">
      <alignment horizontal="center" vertical="center"/>
    </xf>
    <xf numFmtId="4" fontId="10" fillId="11" borderId="45" xfId="0" applyNumberFormat="1" applyFont="1" applyFill="1" applyBorder="1" applyAlignment="1">
      <alignment horizontal="center" vertical="center"/>
    </xf>
    <xf numFmtId="4" fontId="10" fillId="11" borderId="46" xfId="0" applyNumberFormat="1" applyFont="1" applyFill="1" applyBorder="1" applyAlignment="1">
      <alignment horizontal="center" vertical="center"/>
    </xf>
    <xf numFmtId="4" fontId="10" fillId="11" borderId="59" xfId="0" applyNumberFormat="1" applyFont="1" applyFill="1" applyBorder="1" applyAlignment="1">
      <alignment horizontal="center" vertical="center"/>
    </xf>
    <xf numFmtId="1" fontId="10" fillId="25" borderId="46" xfId="0" applyNumberFormat="1" applyFont="1" applyFill="1" applyBorder="1" applyAlignment="1">
      <alignment horizontal="center" vertical="center"/>
    </xf>
    <xf numFmtId="4" fontId="10" fillId="25" borderId="59" xfId="0" applyNumberFormat="1" applyFont="1" applyFill="1" applyBorder="1" applyAlignment="1">
      <alignment horizontal="center" vertical="center"/>
    </xf>
    <xf numFmtId="0" fontId="10" fillId="18" borderId="37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31" borderId="13" xfId="0" applyFont="1" applyFill="1" applyBorder="1" applyAlignment="1">
      <alignment horizontal="center" vertical="center"/>
    </xf>
    <xf numFmtId="0" fontId="10" fillId="31" borderId="12" xfId="0" applyFont="1" applyFill="1" applyBorder="1" applyAlignment="1">
      <alignment horizontal="center" vertical="center"/>
    </xf>
    <xf numFmtId="2" fontId="10" fillId="26" borderId="38" xfId="0" applyNumberFormat="1" applyFont="1" applyFill="1" applyBorder="1" applyAlignment="1">
      <alignment horizontal="center" vertical="center"/>
    </xf>
    <xf numFmtId="2" fontId="10" fillId="26" borderId="59" xfId="0" applyNumberFormat="1" applyFont="1" applyFill="1" applyBorder="1" applyAlignment="1">
      <alignment horizontal="center" vertical="center"/>
    </xf>
    <xf numFmtId="4" fontId="10" fillId="26" borderId="51" xfId="0" applyNumberFormat="1" applyFont="1" applyFill="1" applyBorder="1" applyAlignment="1">
      <alignment horizontal="center" vertical="center"/>
    </xf>
    <xf numFmtId="0" fontId="10" fillId="31" borderId="19" xfId="0" applyFont="1" applyFill="1" applyBorder="1" applyAlignment="1">
      <alignment horizontal="center" vertical="center"/>
    </xf>
    <xf numFmtId="2" fontId="10" fillId="26" borderId="25" xfId="0" applyNumberFormat="1" applyFont="1" applyFill="1" applyBorder="1" applyAlignment="1">
      <alignment horizontal="center" vertical="center"/>
    </xf>
    <xf numFmtId="49" fontId="17" fillId="0" borderId="47" xfId="0" applyNumberFormat="1" applyFont="1" applyBorder="1" applyAlignment="1">
      <alignment horizontal="center" vertical="center" wrapText="1"/>
    </xf>
    <xf numFmtId="49" fontId="17" fillId="0" borderId="55" xfId="0" applyNumberFormat="1" applyFont="1" applyBorder="1" applyAlignment="1">
      <alignment horizontal="center" vertical="center" wrapText="1"/>
    </xf>
    <xf numFmtId="49" fontId="17" fillId="0" borderId="33" xfId="0" applyNumberFormat="1" applyFont="1" applyBorder="1" applyAlignment="1">
      <alignment horizontal="center" vertical="center" wrapText="1"/>
    </xf>
    <xf numFmtId="0" fontId="17" fillId="0" borderId="69" xfId="0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55" xfId="0" applyFont="1" applyBorder="1" applyAlignment="1">
      <alignment horizontal="center" vertical="center" wrapText="1"/>
    </xf>
    <xf numFmtId="0" fontId="10" fillId="26" borderId="9" xfId="0" applyFont="1" applyFill="1" applyBorder="1" applyAlignment="1">
      <alignment horizontal="center" vertical="center"/>
    </xf>
    <xf numFmtId="0" fontId="10" fillId="26" borderId="12" xfId="0" applyFont="1" applyFill="1" applyBorder="1" applyAlignment="1">
      <alignment horizontal="center" vertical="center"/>
    </xf>
    <xf numFmtId="0" fontId="10" fillId="26" borderId="53" xfId="0" applyFont="1" applyFill="1" applyBorder="1" applyAlignment="1">
      <alignment horizontal="center" vertical="center"/>
    </xf>
    <xf numFmtId="2" fontId="10" fillId="31" borderId="11" xfId="0" applyNumberFormat="1" applyFont="1" applyFill="1" applyBorder="1" applyAlignment="1">
      <alignment horizontal="center" vertical="center"/>
    </xf>
    <xf numFmtId="2" fontId="10" fillId="31" borderId="13" xfId="0" applyNumberFormat="1" applyFont="1" applyFill="1" applyBorder="1" applyAlignment="1">
      <alignment horizontal="center" vertical="center"/>
    </xf>
    <xf numFmtId="2" fontId="10" fillId="31" borderId="20" xfId="0" applyNumberFormat="1" applyFont="1" applyFill="1" applyBorder="1" applyAlignment="1">
      <alignment horizontal="center" vertical="center"/>
    </xf>
    <xf numFmtId="0" fontId="10" fillId="42" borderId="10" xfId="0" applyFont="1" applyFill="1" applyBorder="1" applyAlignment="1">
      <alignment horizontal="center" vertical="center"/>
    </xf>
    <xf numFmtId="0" fontId="10" fillId="42" borderId="1" xfId="0" applyFont="1" applyFill="1" applyBorder="1" applyAlignment="1">
      <alignment horizontal="center" vertical="center"/>
    </xf>
    <xf numFmtId="0" fontId="10" fillId="42" borderId="19" xfId="0" applyFont="1" applyFill="1" applyBorder="1" applyAlignment="1">
      <alignment horizontal="center" vertical="center"/>
    </xf>
    <xf numFmtId="0" fontId="17" fillId="0" borderId="33" xfId="0" applyFont="1" applyBorder="1" applyAlignment="1">
      <alignment horizontal="center" vertical="center" wrapText="1"/>
    </xf>
    <xf numFmtId="2" fontId="10" fillId="42" borderId="11" xfId="0" applyNumberFormat="1" applyFont="1" applyFill="1" applyBorder="1" applyAlignment="1">
      <alignment horizontal="center" vertical="center"/>
    </xf>
    <xf numFmtId="2" fontId="10" fillId="42" borderId="13" xfId="0" applyNumberFormat="1" applyFont="1" applyFill="1" applyBorder="1" applyAlignment="1">
      <alignment horizontal="center" vertical="center"/>
    </xf>
    <xf numFmtId="2" fontId="10" fillId="42" borderId="20" xfId="0" applyNumberFormat="1" applyFont="1" applyFill="1" applyBorder="1" applyAlignment="1">
      <alignment horizontal="center" vertical="center"/>
    </xf>
    <xf numFmtId="4" fontId="10" fillId="42" borderId="9" xfId="0" applyNumberFormat="1" applyFont="1" applyFill="1" applyBorder="1" applyAlignment="1">
      <alignment horizontal="center" vertical="center"/>
    </xf>
    <xf numFmtId="0" fontId="10" fillId="42" borderId="12" xfId="0" applyFont="1" applyFill="1" applyBorder="1" applyAlignment="1">
      <alignment horizontal="center" vertical="center"/>
    </xf>
    <xf numFmtId="0" fontId="10" fillId="42" borderId="53" xfId="0" applyFont="1" applyFill="1" applyBorder="1" applyAlignment="1">
      <alignment horizontal="center" vertical="center"/>
    </xf>
    <xf numFmtId="2" fontId="10" fillId="31" borderId="25" xfId="0" applyNumberFormat="1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/>
    </xf>
    <xf numFmtId="4" fontId="10" fillId="32" borderId="12" xfId="0" applyNumberFormat="1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4" fontId="10" fillId="49" borderId="11" xfId="0" applyNumberFormat="1" applyFont="1" applyFill="1" applyBorder="1" applyAlignment="1">
      <alignment horizontal="center" vertical="center"/>
    </xf>
    <xf numFmtId="4" fontId="10" fillId="49" borderId="23" xfId="0" applyNumberFormat="1" applyFont="1" applyFill="1" applyBorder="1" applyAlignment="1">
      <alignment horizontal="center" vertical="center"/>
    </xf>
    <xf numFmtId="0" fontId="10" fillId="31" borderId="53" xfId="0" applyFont="1" applyFill="1" applyBorder="1" applyAlignment="1">
      <alignment horizontal="center" vertical="center"/>
    </xf>
    <xf numFmtId="4" fontId="10" fillId="4" borderId="16" xfId="0" applyNumberFormat="1" applyFont="1" applyFill="1" applyBorder="1" applyAlignment="1">
      <alignment horizontal="center" vertical="center"/>
    </xf>
    <xf numFmtId="1" fontId="10" fillId="31" borderId="10" xfId="0" applyNumberFormat="1" applyFont="1" applyFill="1" applyBorder="1" applyAlignment="1">
      <alignment horizontal="center" vertical="center"/>
    </xf>
    <xf numFmtId="1" fontId="10" fillId="31" borderId="1" xfId="0" applyNumberFormat="1" applyFont="1" applyFill="1" applyBorder="1" applyAlignment="1">
      <alignment horizontal="center" vertical="center"/>
    </xf>
    <xf numFmtId="1" fontId="10" fillId="31" borderId="2" xfId="0" applyNumberFormat="1" applyFont="1" applyFill="1" applyBorder="1" applyAlignment="1">
      <alignment horizontal="center" vertical="center"/>
    </xf>
    <xf numFmtId="0" fontId="10" fillId="26" borderId="11" xfId="0" applyFont="1" applyFill="1" applyBorder="1" applyAlignment="1">
      <alignment horizontal="center" vertical="center"/>
    </xf>
    <xf numFmtId="0" fontId="10" fillId="26" borderId="13" xfId="0" applyFont="1" applyFill="1" applyBorder="1" applyAlignment="1">
      <alignment horizontal="center" vertical="center"/>
    </xf>
    <xf numFmtId="0" fontId="10" fillId="26" borderId="20" xfId="0" applyFont="1" applyFill="1" applyBorder="1" applyAlignment="1">
      <alignment horizontal="center" vertical="center"/>
    </xf>
    <xf numFmtId="1" fontId="10" fillId="26" borderId="10" xfId="0" applyNumberFormat="1" applyFont="1" applyFill="1" applyBorder="1" applyAlignment="1">
      <alignment horizontal="center" vertical="center"/>
    </xf>
    <xf numFmtId="1" fontId="10" fillId="26" borderId="1" xfId="0" applyNumberFormat="1" applyFont="1" applyFill="1" applyBorder="1" applyAlignment="1">
      <alignment horizontal="center" vertical="center"/>
    </xf>
    <xf numFmtId="1" fontId="10" fillId="26" borderId="19" xfId="0" applyNumberFormat="1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2" fontId="10" fillId="31" borderId="23" xfId="0" applyNumberFormat="1" applyFont="1" applyFill="1" applyBorder="1" applyAlignment="1">
      <alignment horizontal="center" vertical="center"/>
    </xf>
    <xf numFmtId="4" fontId="10" fillId="29" borderId="38" xfId="0" applyNumberFormat="1" applyFont="1" applyFill="1" applyBorder="1" applyAlignment="1">
      <alignment horizontal="center" vertical="center"/>
    </xf>
    <xf numFmtId="4" fontId="10" fillId="29" borderId="25" xfId="0" applyNumberFormat="1" applyFont="1" applyFill="1" applyBorder="1" applyAlignment="1">
      <alignment horizontal="center" vertical="center"/>
    </xf>
    <xf numFmtId="4" fontId="10" fillId="29" borderId="59" xfId="0" applyNumberFormat="1" applyFont="1" applyFill="1" applyBorder="1" applyAlignment="1">
      <alignment horizontal="center" vertical="center"/>
    </xf>
    <xf numFmtId="49" fontId="21" fillId="0" borderId="47" xfId="0" applyNumberFormat="1" applyFont="1" applyBorder="1" applyAlignment="1">
      <alignment horizontal="center" vertical="center"/>
    </xf>
    <xf numFmtId="49" fontId="21" fillId="0" borderId="33" xfId="0" applyNumberFormat="1" applyFont="1" applyBorder="1" applyAlignment="1">
      <alignment horizontal="center" vertical="center"/>
    </xf>
    <xf numFmtId="49" fontId="21" fillId="0" borderId="55" xfId="0" applyNumberFormat="1" applyFont="1" applyBorder="1" applyAlignment="1">
      <alignment horizontal="center" vertical="center"/>
    </xf>
    <xf numFmtId="0" fontId="10" fillId="42" borderId="37" xfId="0" applyFont="1" applyFill="1" applyBorder="1" applyAlignment="1">
      <alignment horizontal="center" vertical="center"/>
    </xf>
    <xf numFmtId="0" fontId="10" fillId="42" borderId="3" xfId="0" applyFont="1" applyFill="1" applyBorder="1" applyAlignment="1">
      <alignment horizontal="center" vertical="center"/>
    </xf>
    <xf numFmtId="0" fontId="10" fillId="42" borderId="46" xfId="0" applyFont="1" applyFill="1" applyBorder="1" applyAlignment="1">
      <alignment horizontal="center" vertical="center"/>
    </xf>
    <xf numFmtId="0" fontId="10" fillId="42" borderId="38" xfId="0" applyFont="1" applyFill="1" applyBorder="1" applyAlignment="1">
      <alignment horizontal="center" vertical="center"/>
    </xf>
    <xf numFmtId="0" fontId="10" fillId="42" borderId="25" xfId="0" applyFont="1" applyFill="1" applyBorder="1" applyAlignment="1">
      <alignment horizontal="center" vertical="center"/>
    </xf>
    <xf numFmtId="0" fontId="10" fillId="42" borderId="59" xfId="0" applyFont="1" applyFill="1" applyBorder="1" applyAlignment="1">
      <alignment horizontal="center" vertical="center"/>
    </xf>
    <xf numFmtId="0" fontId="1" fillId="37" borderId="39" xfId="0" applyFont="1" applyFill="1" applyBorder="1" applyAlignment="1">
      <alignment horizontal="center" vertical="center"/>
    </xf>
    <xf numFmtId="0" fontId="1" fillId="37" borderId="40" xfId="0" applyFont="1" applyFill="1" applyBorder="1" applyAlignment="1">
      <alignment horizontal="center" vertical="center"/>
    </xf>
    <xf numFmtId="0" fontId="1" fillId="37" borderId="41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1" fontId="10" fillId="4" borderId="2" xfId="0" applyNumberFormat="1" applyFont="1" applyFill="1" applyBorder="1" applyAlignment="1">
      <alignment horizontal="center" vertical="center"/>
    </xf>
    <xf numFmtId="4" fontId="10" fillId="5" borderId="14" xfId="0" applyNumberFormat="1" applyFont="1" applyFill="1" applyBorder="1" applyAlignment="1">
      <alignment horizontal="center" vertical="center"/>
    </xf>
    <xf numFmtId="1" fontId="10" fillId="31" borderId="19" xfId="0" applyNumberFormat="1" applyFont="1" applyFill="1" applyBorder="1" applyAlignment="1">
      <alignment horizontal="center" vertical="center"/>
    </xf>
    <xf numFmtId="1" fontId="10" fillId="4" borderId="4" xfId="0" applyNumberFormat="1" applyFont="1" applyFill="1" applyBorder="1" applyAlignment="1">
      <alignment horizontal="center" vertical="center"/>
    </xf>
    <xf numFmtId="4" fontId="10" fillId="31" borderId="15" xfId="0" applyNumberFormat="1" applyFont="1" applyFill="1" applyBorder="1" applyAlignment="1">
      <alignment horizontal="center" vertical="center"/>
    </xf>
    <xf numFmtId="2" fontId="10" fillId="5" borderId="23" xfId="0" applyNumberFormat="1" applyFont="1" applyFill="1" applyBorder="1" applyAlignment="1">
      <alignment horizontal="center" vertical="center"/>
    </xf>
    <xf numFmtId="1" fontId="10" fillId="5" borderId="10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1" fontId="10" fillId="5" borderId="19" xfId="0" applyNumberFormat="1" applyFont="1" applyFill="1" applyBorder="1" applyAlignment="1">
      <alignment horizontal="center" vertical="center"/>
    </xf>
    <xf numFmtId="1" fontId="10" fillId="31" borderId="37" xfId="0" applyNumberFormat="1" applyFont="1" applyFill="1" applyBorder="1" applyAlignment="1">
      <alignment horizontal="center" vertical="center"/>
    </xf>
    <xf numFmtId="1" fontId="10" fillId="31" borderId="46" xfId="0" applyNumberFormat="1" applyFont="1" applyFill="1" applyBorder="1" applyAlignment="1">
      <alignment horizontal="center" vertical="center"/>
    </xf>
    <xf numFmtId="0" fontId="10" fillId="5" borderId="69" xfId="0" applyFont="1" applyFill="1" applyBorder="1" applyAlignment="1">
      <alignment horizontal="center" vertical="center"/>
    </xf>
    <xf numFmtId="0" fontId="10" fillId="5" borderId="52" xfId="0" applyFont="1" applyFill="1" applyBorder="1" applyAlignment="1">
      <alignment horizontal="center" vertical="center"/>
    </xf>
    <xf numFmtId="0" fontId="10" fillId="5" borderId="75" xfId="0" applyFont="1" applyFill="1" applyBorder="1" applyAlignment="1">
      <alignment horizontal="center" vertical="center"/>
    </xf>
    <xf numFmtId="1" fontId="10" fillId="31" borderId="3" xfId="0" applyNumberFormat="1" applyFont="1" applyFill="1" applyBorder="1" applyAlignment="1">
      <alignment horizontal="center" vertical="center"/>
    </xf>
    <xf numFmtId="1" fontId="10" fillId="5" borderId="2" xfId="0" applyNumberFormat="1" applyFont="1" applyFill="1" applyBorder="1" applyAlignment="1">
      <alignment horizontal="center" vertical="center"/>
    </xf>
    <xf numFmtId="1" fontId="10" fillId="4" borderId="71" xfId="0" applyNumberFormat="1" applyFont="1" applyFill="1" applyBorder="1" applyAlignment="1">
      <alignment horizontal="center" vertical="center"/>
    </xf>
    <xf numFmtId="1" fontId="10" fillId="4" borderId="31" xfId="0" applyNumberFormat="1" applyFont="1" applyFill="1" applyBorder="1" applyAlignment="1">
      <alignment horizontal="center" vertical="center"/>
    </xf>
    <xf numFmtId="1" fontId="10" fillId="4" borderId="34" xfId="0" applyNumberFormat="1" applyFont="1" applyFill="1" applyBorder="1" applyAlignment="1">
      <alignment horizontal="center" vertical="center"/>
    </xf>
    <xf numFmtId="4" fontId="17" fillId="0" borderId="75" xfId="0" applyNumberFormat="1" applyFont="1" applyBorder="1" applyAlignment="1">
      <alignment horizontal="center" vertical="center"/>
    </xf>
    <xf numFmtId="49" fontId="17" fillId="0" borderId="74" xfId="0" applyNumberFormat="1" applyFont="1" applyBorder="1" applyAlignment="1">
      <alignment horizontal="center" vertical="center" wrapText="1"/>
    </xf>
    <xf numFmtId="49" fontId="17" fillId="0" borderId="69" xfId="0" applyNumberFormat="1" applyFont="1" applyBorder="1" applyAlignment="1">
      <alignment horizontal="center" vertical="center"/>
    </xf>
    <xf numFmtId="49" fontId="17" fillId="0" borderId="44" xfId="0" applyNumberFormat="1" applyFont="1" applyBorder="1" applyAlignment="1">
      <alignment horizontal="center" vertical="center"/>
    </xf>
    <xf numFmtId="49" fontId="17" fillId="0" borderId="75" xfId="0" applyNumberFormat="1" applyFont="1" applyBorder="1" applyAlignment="1">
      <alignment horizontal="center" vertical="center" wrapText="1"/>
    </xf>
    <xf numFmtId="4" fontId="17" fillId="7" borderId="13" xfId="0" applyNumberFormat="1" applyFont="1" applyFill="1" applyBorder="1" applyAlignment="1">
      <alignment horizontal="center" vertical="center"/>
    </xf>
    <xf numFmtId="4" fontId="17" fillId="7" borderId="20" xfId="0" applyNumberFormat="1" applyFont="1" applyFill="1" applyBorder="1" applyAlignment="1">
      <alignment horizontal="center" vertical="center"/>
    </xf>
    <xf numFmtId="0" fontId="10" fillId="23" borderId="19" xfId="0" applyFont="1" applyFill="1" applyBorder="1" applyAlignment="1">
      <alignment horizontal="center" vertical="center"/>
    </xf>
    <xf numFmtId="4" fontId="10" fillId="32" borderId="53" xfId="0" applyNumberFormat="1" applyFont="1" applyFill="1" applyBorder="1" applyAlignment="1">
      <alignment horizontal="center" vertical="center"/>
    </xf>
    <xf numFmtId="0" fontId="10" fillId="23" borderId="37" xfId="0" applyFont="1" applyFill="1" applyBorder="1" applyAlignment="1">
      <alignment horizontal="center" vertical="center"/>
    </xf>
    <xf numFmtId="0" fontId="10" fillId="23" borderId="46" xfId="0" applyFont="1" applyFill="1" applyBorder="1" applyAlignment="1">
      <alignment horizontal="center" vertical="center"/>
    </xf>
    <xf numFmtId="4" fontId="10" fillId="23" borderId="51" xfId="0" applyNumberFormat="1" applyFont="1" applyFill="1" applyBorder="1" applyAlignment="1">
      <alignment horizontal="center" vertical="center"/>
    </xf>
    <xf numFmtId="4" fontId="10" fillId="23" borderId="45" xfId="0" applyNumberFormat="1" applyFont="1" applyFill="1" applyBorder="1" applyAlignment="1">
      <alignment horizontal="center" vertical="center"/>
    </xf>
    <xf numFmtId="4" fontId="17" fillId="7" borderId="51" xfId="0" applyNumberFormat="1" applyFont="1" applyFill="1" applyBorder="1" applyAlignment="1">
      <alignment horizontal="center" vertical="center"/>
    </xf>
    <xf numFmtId="4" fontId="17" fillId="7" borderId="45" xfId="0" applyNumberFormat="1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/>
    </xf>
    <xf numFmtId="0" fontId="10" fillId="5" borderId="16" xfId="0" applyFont="1" applyFill="1" applyBorder="1" applyAlignment="1">
      <alignment horizontal="center" vertical="center"/>
    </xf>
    <xf numFmtId="4" fontId="17" fillId="4" borderId="11" xfId="0" applyNumberFormat="1" applyFont="1" applyFill="1" applyBorder="1" applyAlignment="1">
      <alignment horizontal="center" vertical="center"/>
    </xf>
    <xf numFmtId="4" fontId="17" fillId="4" borderId="13" xfId="0" applyNumberFormat="1" applyFont="1" applyFill="1" applyBorder="1" applyAlignment="1">
      <alignment horizontal="center" vertical="center"/>
    </xf>
    <xf numFmtId="4" fontId="17" fillId="4" borderId="20" xfId="0" applyNumberFormat="1" applyFont="1" applyFill="1" applyBorder="1" applyAlignment="1">
      <alignment horizontal="center" vertical="center"/>
    </xf>
    <xf numFmtId="0" fontId="10" fillId="23" borderId="3" xfId="0" applyFont="1" applyFill="1" applyBorder="1" applyAlignment="1">
      <alignment horizontal="center" vertical="center"/>
    </xf>
    <xf numFmtId="0" fontId="10" fillId="23" borderId="51" xfId="0" applyFont="1" applyFill="1" applyBorder="1" applyAlignment="1">
      <alignment horizontal="center" vertical="center"/>
    </xf>
    <xf numFmtId="0" fontId="10" fillId="23" borderId="15" xfId="0" applyFont="1" applyFill="1" applyBorder="1" applyAlignment="1">
      <alignment horizontal="center" vertical="center"/>
    </xf>
    <xf numFmtId="0" fontId="10" fillId="23" borderId="45" xfId="0" applyFont="1" applyFill="1" applyBorder="1" applyAlignment="1">
      <alignment horizontal="center" vertical="center"/>
    </xf>
    <xf numFmtId="0" fontId="17" fillId="7" borderId="25" xfId="0" applyFont="1" applyFill="1" applyBorder="1" applyAlignment="1">
      <alignment horizontal="center" vertical="center"/>
    </xf>
    <xf numFmtId="0" fontId="1" fillId="13" borderId="35" xfId="0" applyFont="1" applyFill="1" applyBorder="1" applyAlignment="1">
      <alignment horizontal="center" vertical="center" wrapText="1"/>
    </xf>
    <xf numFmtId="0" fontId="1" fillId="13" borderId="35" xfId="0" applyFont="1" applyFill="1" applyBorder="1" applyAlignment="1">
      <alignment horizontal="center" vertical="center"/>
    </xf>
    <xf numFmtId="0" fontId="10" fillId="16" borderId="51" xfId="0" applyFont="1" applyFill="1" applyBorder="1" applyAlignment="1">
      <alignment horizontal="center" vertical="center"/>
    </xf>
    <xf numFmtId="0" fontId="10" fillId="16" borderId="15" xfId="0" applyFont="1" applyFill="1" applyBorder="1" applyAlignment="1">
      <alignment horizontal="center" vertical="center"/>
    </xf>
    <xf numFmtId="0" fontId="17" fillId="7" borderId="51" xfId="0" applyFont="1" applyFill="1" applyBorder="1" applyAlignment="1">
      <alignment horizontal="center" vertical="center"/>
    </xf>
    <xf numFmtId="0" fontId="17" fillId="7" borderId="15" xfId="0" applyFont="1" applyFill="1" applyBorder="1" applyAlignment="1">
      <alignment horizontal="center" vertical="center"/>
    </xf>
    <xf numFmtId="0" fontId="17" fillId="7" borderId="45" xfId="0" applyFont="1" applyFill="1" applyBorder="1" applyAlignment="1">
      <alignment horizontal="center" vertical="center"/>
    </xf>
    <xf numFmtId="0" fontId="17" fillId="7" borderId="50" xfId="0" applyFont="1" applyFill="1" applyBorder="1" applyAlignment="1">
      <alignment horizontal="center" vertical="center"/>
    </xf>
    <xf numFmtId="0" fontId="17" fillId="7" borderId="5" xfId="0" applyFont="1" applyFill="1" applyBorder="1" applyAlignment="1">
      <alignment horizontal="center" vertical="center"/>
    </xf>
    <xf numFmtId="0" fontId="17" fillId="7" borderId="73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2" borderId="39" xfId="0" applyFont="1" applyFill="1" applyBorder="1" applyAlignment="1">
      <alignment horizontal="center" vertical="center"/>
    </xf>
    <xf numFmtId="4" fontId="10" fillId="39" borderId="14" xfId="0" applyNumberFormat="1" applyFont="1" applyFill="1" applyBorder="1" applyAlignment="1">
      <alignment horizontal="center" vertical="center"/>
    </xf>
    <xf numFmtId="0" fontId="10" fillId="39" borderId="15" xfId="0" applyFont="1" applyFill="1" applyBorder="1" applyAlignment="1">
      <alignment horizontal="center" vertical="center"/>
    </xf>
    <xf numFmtId="0" fontId="10" fillId="39" borderId="45" xfId="0" applyFont="1" applyFill="1" applyBorder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4" fontId="10" fillId="29" borderId="51" xfId="0" applyNumberFormat="1" applyFont="1" applyFill="1" applyBorder="1" applyAlignment="1">
      <alignment horizontal="center" vertical="center"/>
    </xf>
    <xf numFmtId="4" fontId="10" fillId="29" borderId="15" xfId="0" applyNumberFormat="1" applyFont="1" applyFill="1" applyBorder="1" applyAlignment="1">
      <alignment horizontal="center" vertical="center"/>
    </xf>
    <xf numFmtId="4" fontId="10" fillId="29" borderId="45" xfId="0" applyNumberFormat="1" applyFont="1" applyFill="1" applyBorder="1" applyAlignment="1">
      <alignment horizontal="center" vertical="center"/>
    </xf>
    <xf numFmtId="0" fontId="10" fillId="5" borderId="63" xfId="0" applyFont="1" applyFill="1" applyBorder="1" applyAlignment="1">
      <alignment horizontal="center" vertical="center"/>
    </xf>
    <xf numFmtId="0" fontId="10" fillId="5" borderId="77" xfId="0" applyFont="1" applyFill="1" applyBorder="1" applyAlignment="1">
      <alignment horizontal="center" vertical="center"/>
    </xf>
    <xf numFmtId="0" fontId="10" fillId="5" borderId="78" xfId="0" applyFont="1" applyFill="1" applyBorder="1" applyAlignment="1">
      <alignment horizontal="center" vertical="center"/>
    </xf>
    <xf numFmtId="4" fontId="17" fillId="7" borderId="14" xfId="0" applyNumberFormat="1" applyFont="1" applyFill="1" applyBorder="1" applyAlignment="1">
      <alignment horizontal="center" vertical="center"/>
    </xf>
    <xf numFmtId="1" fontId="17" fillId="4" borderId="10" xfId="0" applyNumberFormat="1" applyFont="1" applyFill="1" applyBorder="1" applyAlignment="1">
      <alignment horizontal="center" vertical="center"/>
    </xf>
    <xf numFmtId="1" fontId="17" fillId="4" borderId="1" xfId="0" applyNumberFormat="1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4" fontId="10" fillId="11" borderId="71" xfId="0" applyNumberFormat="1" applyFont="1" applyFill="1" applyBorder="1" applyAlignment="1">
      <alignment horizontal="center" vertical="center"/>
    </xf>
    <xf numFmtId="4" fontId="10" fillId="11" borderId="31" xfId="0" applyNumberFormat="1" applyFont="1" applyFill="1" applyBorder="1" applyAlignment="1">
      <alignment horizontal="center" vertical="center"/>
    </xf>
    <xf numFmtId="4" fontId="10" fillId="11" borderId="72" xfId="0" applyNumberFormat="1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4" fontId="17" fillId="7" borderId="23" xfId="0" applyNumberFormat="1" applyFont="1" applyFill="1" applyBorder="1" applyAlignment="1">
      <alignment horizontal="center" vertical="center"/>
    </xf>
    <xf numFmtId="4" fontId="10" fillId="23" borderId="23" xfId="0" applyNumberFormat="1" applyFont="1" applyFill="1" applyBorder="1" applyAlignment="1">
      <alignment horizontal="center" vertical="center"/>
    </xf>
    <xf numFmtId="0" fontId="10" fillId="23" borderId="25" xfId="0" applyFont="1" applyFill="1" applyBorder="1" applyAlignment="1">
      <alignment horizontal="center" vertical="center"/>
    </xf>
    <xf numFmtId="4" fontId="10" fillId="16" borderId="23" xfId="0" applyNumberFormat="1" applyFont="1" applyFill="1" applyBorder="1" applyAlignment="1">
      <alignment horizontal="center" vertical="center"/>
    </xf>
    <xf numFmtId="0" fontId="10" fillId="23" borderId="20" xfId="0" applyFont="1" applyFill="1" applyBorder="1" applyAlignment="1">
      <alignment horizontal="center" vertical="center"/>
    </xf>
    <xf numFmtId="0" fontId="10" fillId="23" borderId="11" xfId="0" applyFont="1" applyFill="1" applyBorder="1" applyAlignment="1">
      <alignment horizontal="center" vertical="center"/>
    </xf>
    <xf numFmtId="0" fontId="21" fillId="34" borderId="39" xfId="0" applyFont="1" applyFill="1" applyBorder="1" applyAlignment="1">
      <alignment horizontal="center" vertical="center" wrapText="1"/>
    </xf>
    <xf numFmtId="0" fontId="21" fillId="34" borderId="40" xfId="0" applyFont="1" applyFill="1" applyBorder="1" applyAlignment="1">
      <alignment horizontal="center" vertical="center" wrapText="1"/>
    </xf>
    <xf numFmtId="0" fontId="21" fillId="34" borderId="4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CCFFCC"/>
      <color rgb="FFFF66CC"/>
      <color rgb="FFFFFF99"/>
      <color rgb="FF66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J100"/>
  <sheetViews>
    <sheetView zoomScale="70" zoomScaleNormal="70" workbookViewId="0">
      <pane ySplit="1" topLeftCell="A41" activePane="bottomLeft" state="frozen"/>
      <selection pane="bottomLeft" activeCell="G88" sqref="G88"/>
    </sheetView>
  </sheetViews>
  <sheetFormatPr defaultRowHeight="15" x14ac:dyDescent="0.25"/>
  <cols>
    <col min="1" max="1" width="9.140625" style="9"/>
    <col min="2" max="2" width="13" style="11" customWidth="1"/>
    <col min="3" max="3" width="15.28515625" style="9" customWidth="1"/>
    <col min="4" max="4" width="24.140625" style="9" customWidth="1"/>
    <col min="5" max="5" width="10.42578125" style="9" bestFit="1" customWidth="1"/>
    <col min="6" max="6" width="9.140625" style="9"/>
    <col min="7" max="7" width="14" style="9" customWidth="1"/>
    <col min="8" max="8" width="14.85546875" style="9" customWidth="1"/>
    <col min="9" max="9" width="9.140625" style="9"/>
    <col min="10" max="10" width="14" style="9" customWidth="1"/>
  </cols>
  <sheetData>
    <row r="1" spans="1:10" ht="26.25" thickBot="1" x14ac:dyDescent="0.3">
      <c r="A1" s="13" t="s">
        <v>0</v>
      </c>
      <c r="B1" s="269" t="s">
        <v>1</v>
      </c>
      <c r="C1" s="233" t="s">
        <v>2</v>
      </c>
      <c r="D1" s="13"/>
      <c r="E1" s="1941" t="s">
        <v>3</v>
      </c>
      <c r="F1" s="1942"/>
      <c r="G1" s="1943"/>
      <c r="H1" s="1965" t="s">
        <v>4</v>
      </c>
      <c r="I1" s="1966"/>
      <c r="J1" s="1967"/>
    </row>
    <row r="2" spans="1:10" ht="37.5" customHeight="1" thickBot="1" x14ac:dyDescent="0.3">
      <c r="A2" s="225"/>
      <c r="B2" s="1861"/>
      <c r="C2" s="225"/>
      <c r="D2" s="225" t="s">
        <v>5</v>
      </c>
      <c r="E2" s="230" t="s">
        <v>6</v>
      </c>
      <c r="F2" s="231" t="s">
        <v>7</v>
      </c>
      <c r="G2" s="232" t="s">
        <v>8</v>
      </c>
      <c r="H2" s="227" t="s">
        <v>9</v>
      </c>
      <c r="I2" s="228" t="s">
        <v>7</v>
      </c>
      <c r="J2" s="229" t="s">
        <v>10</v>
      </c>
    </row>
    <row r="3" spans="1:10" x14ac:dyDescent="0.25">
      <c r="A3" s="1950" t="s">
        <v>11</v>
      </c>
      <c r="B3" s="704">
        <v>1229.55</v>
      </c>
      <c r="C3" s="1948">
        <f>SUM(B3:B9)</f>
        <v>2493.23</v>
      </c>
      <c r="D3" s="688" t="s">
        <v>12</v>
      </c>
      <c r="E3" s="1944">
        <f>C3</f>
        <v>2493.23</v>
      </c>
      <c r="F3" s="1952">
        <v>5</v>
      </c>
      <c r="G3" s="1898">
        <f>F3*E3</f>
        <v>12466.15</v>
      </c>
      <c r="H3" s="1976">
        <f>C3</f>
        <v>2493.23</v>
      </c>
      <c r="I3" s="1974">
        <v>2</v>
      </c>
      <c r="J3" s="1975">
        <f>I3*H3</f>
        <v>4986.46</v>
      </c>
    </row>
    <row r="4" spans="1:10" x14ac:dyDescent="0.25">
      <c r="A4" s="1964"/>
      <c r="B4" s="1849">
        <v>173.47</v>
      </c>
      <c r="C4" s="1982"/>
      <c r="D4" s="689" t="s">
        <v>12</v>
      </c>
      <c r="E4" s="1945"/>
      <c r="F4" s="1963"/>
      <c r="G4" s="1983"/>
      <c r="H4" s="1977"/>
      <c r="I4" s="1968"/>
      <c r="J4" s="1971"/>
    </row>
    <row r="5" spans="1:10" x14ac:dyDescent="0.25">
      <c r="A5" s="1955"/>
      <c r="B5" s="705">
        <v>62.98</v>
      </c>
      <c r="C5" s="1955"/>
      <c r="D5" s="690" t="s">
        <v>12</v>
      </c>
      <c r="E5" s="1946"/>
      <c r="F5" s="1961"/>
      <c r="G5" s="1899"/>
      <c r="H5" s="1978"/>
      <c r="I5" s="1969"/>
      <c r="J5" s="1972"/>
    </row>
    <row r="6" spans="1:10" x14ac:dyDescent="0.25">
      <c r="A6" s="1955"/>
      <c r="B6" s="705">
        <v>16.2</v>
      </c>
      <c r="C6" s="1955"/>
      <c r="D6" s="690" t="s">
        <v>12</v>
      </c>
      <c r="E6" s="1946"/>
      <c r="F6" s="1961"/>
      <c r="G6" s="1899"/>
      <c r="H6" s="1978"/>
      <c r="I6" s="1969"/>
      <c r="J6" s="1972"/>
    </row>
    <row r="7" spans="1:10" x14ac:dyDescent="0.25">
      <c r="A7" s="1955"/>
      <c r="B7" s="705">
        <v>44.39</v>
      </c>
      <c r="C7" s="1955"/>
      <c r="D7" s="690" t="s">
        <v>12</v>
      </c>
      <c r="E7" s="1946"/>
      <c r="F7" s="1961"/>
      <c r="G7" s="1899"/>
      <c r="H7" s="1978"/>
      <c r="I7" s="1969"/>
      <c r="J7" s="1972"/>
    </row>
    <row r="8" spans="1:10" x14ac:dyDescent="0.25">
      <c r="A8" s="1955"/>
      <c r="B8" s="705">
        <v>232.53</v>
      </c>
      <c r="C8" s="1955"/>
      <c r="D8" s="690" t="s">
        <v>12</v>
      </c>
      <c r="E8" s="1946"/>
      <c r="F8" s="1961"/>
      <c r="G8" s="1899"/>
      <c r="H8" s="1978"/>
      <c r="I8" s="1969"/>
      <c r="J8" s="1972"/>
    </row>
    <row r="9" spans="1:10" ht="15.75" thickBot="1" x14ac:dyDescent="0.3">
      <c r="A9" s="1956"/>
      <c r="B9" s="1850">
        <v>734.11</v>
      </c>
      <c r="C9" s="1956"/>
      <c r="D9" s="691" t="s">
        <v>12</v>
      </c>
      <c r="E9" s="1947"/>
      <c r="F9" s="1962"/>
      <c r="G9" s="1900"/>
      <c r="H9" s="1979"/>
      <c r="I9" s="1970"/>
      <c r="J9" s="1973"/>
    </row>
    <row r="10" spans="1:10" x14ac:dyDescent="0.25">
      <c r="A10" s="1984" t="s">
        <v>13</v>
      </c>
      <c r="B10" s="704">
        <v>129.25</v>
      </c>
      <c r="C10" s="1948">
        <f>B10+B11+B12</f>
        <v>693.77</v>
      </c>
      <c r="D10" s="688" t="s">
        <v>12</v>
      </c>
      <c r="E10" s="1944">
        <f>C10</f>
        <v>693.77</v>
      </c>
      <c r="F10" s="1952">
        <v>5</v>
      </c>
      <c r="G10" s="1898">
        <f>F10*E10</f>
        <v>3468.85</v>
      </c>
      <c r="H10" s="1976">
        <f>C10</f>
        <v>693.77</v>
      </c>
      <c r="I10" s="1974">
        <v>2</v>
      </c>
      <c r="J10" s="1975">
        <f>I10*H10</f>
        <v>1387.54</v>
      </c>
    </row>
    <row r="11" spans="1:10" x14ac:dyDescent="0.25">
      <c r="A11" s="1985"/>
      <c r="B11" s="705">
        <v>463.33</v>
      </c>
      <c r="C11" s="1955"/>
      <c r="D11" s="690" t="s">
        <v>12</v>
      </c>
      <c r="E11" s="1946"/>
      <c r="F11" s="1961"/>
      <c r="G11" s="1899"/>
      <c r="H11" s="1978"/>
      <c r="I11" s="1969"/>
      <c r="J11" s="1972"/>
    </row>
    <row r="12" spans="1:10" ht="15.75" thickBot="1" x14ac:dyDescent="0.3">
      <c r="A12" s="1986"/>
      <c r="B12" s="1850">
        <v>101.19</v>
      </c>
      <c r="C12" s="1956"/>
      <c r="D12" s="691" t="s">
        <v>12</v>
      </c>
      <c r="E12" s="1947"/>
      <c r="F12" s="1962"/>
      <c r="G12" s="1900"/>
      <c r="H12" s="1979"/>
      <c r="I12" s="1970"/>
      <c r="J12" s="1973"/>
    </row>
    <row r="13" spans="1:10" ht="15.75" thickBot="1" x14ac:dyDescent="0.3">
      <c r="A13" s="1846" t="s">
        <v>14</v>
      </c>
      <c r="B13" s="1158">
        <v>2150.29</v>
      </c>
      <c r="C13" s="695">
        <v>2150.29</v>
      </c>
      <c r="D13" s="695" t="s">
        <v>12</v>
      </c>
      <c r="E13" s="1847">
        <f>C13</f>
        <v>2150.29</v>
      </c>
      <c r="F13" s="1159">
        <v>5</v>
      </c>
      <c r="G13" s="417">
        <f>F13*E13</f>
        <v>10751.45</v>
      </c>
      <c r="H13" s="1848">
        <f>C13</f>
        <v>2150.29</v>
      </c>
      <c r="I13" s="1166">
        <v>2</v>
      </c>
      <c r="J13" s="1167">
        <f>I13*H13</f>
        <v>4300.58</v>
      </c>
    </row>
    <row r="14" spans="1:10" x14ac:dyDescent="0.25">
      <c r="A14" s="1950" t="s">
        <v>15</v>
      </c>
      <c r="B14" s="704">
        <v>75.930000000000007</v>
      </c>
      <c r="C14" s="1948">
        <f>SUM(B14:B17)</f>
        <v>2049.7400000000002</v>
      </c>
      <c r="D14" s="688" t="s">
        <v>12</v>
      </c>
      <c r="E14" s="1944">
        <f>C14</f>
        <v>2049.7400000000002</v>
      </c>
      <c r="F14" s="1952">
        <v>5</v>
      </c>
      <c r="G14" s="1898">
        <f>F14*E14</f>
        <v>10248.700000000001</v>
      </c>
      <c r="H14" s="1976">
        <f>C14</f>
        <v>2049.7400000000002</v>
      </c>
      <c r="I14" s="1974">
        <v>2</v>
      </c>
      <c r="J14" s="1975">
        <f>I14*H14</f>
        <v>4099.4800000000005</v>
      </c>
    </row>
    <row r="15" spans="1:10" x14ac:dyDescent="0.25">
      <c r="A15" s="1955"/>
      <c r="B15" s="705">
        <v>1558.46</v>
      </c>
      <c r="C15" s="1957"/>
      <c r="D15" s="690" t="s">
        <v>12</v>
      </c>
      <c r="E15" s="1959"/>
      <c r="F15" s="1961"/>
      <c r="G15" s="1899"/>
      <c r="H15" s="1980"/>
      <c r="I15" s="1969"/>
      <c r="J15" s="1972"/>
    </row>
    <row r="16" spans="1:10" x14ac:dyDescent="0.25">
      <c r="A16" s="1955"/>
      <c r="B16" s="705">
        <v>325.52</v>
      </c>
      <c r="C16" s="1957"/>
      <c r="D16" s="690" t="s">
        <v>12</v>
      </c>
      <c r="E16" s="1959"/>
      <c r="F16" s="1961"/>
      <c r="G16" s="1899"/>
      <c r="H16" s="1980"/>
      <c r="I16" s="1969"/>
      <c r="J16" s="1972"/>
    </row>
    <row r="17" spans="1:10" ht="15.75" thickBot="1" x14ac:dyDescent="0.3">
      <c r="A17" s="1956"/>
      <c r="B17" s="1850">
        <v>89.83</v>
      </c>
      <c r="C17" s="1958"/>
      <c r="D17" s="691" t="s">
        <v>12</v>
      </c>
      <c r="E17" s="1960"/>
      <c r="F17" s="1962"/>
      <c r="G17" s="1900"/>
      <c r="H17" s="1981"/>
      <c r="I17" s="1970"/>
      <c r="J17" s="1973"/>
    </row>
    <row r="18" spans="1:10" x14ac:dyDescent="0.25">
      <c r="A18" s="1997" t="s">
        <v>16</v>
      </c>
      <c r="B18" s="1849">
        <v>503.66</v>
      </c>
      <c r="C18" s="1982">
        <f>SUM(B18:B20)</f>
        <v>3014.44</v>
      </c>
      <c r="D18" s="689" t="s">
        <v>12</v>
      </c>
      <c r="E18" s="1945">
        <f>C18</f>
        <v>3014.44</v>
      </c>
      <c r="F18" s="1963">
        <v>5</v>
      </c>
      <c r="G18" s="1983">
        <f>F18*E18</f>
        <v>15072.2</v>
      </c>
      <c r="H18" s="1977">
        <f>C18</f>
        <v>3014.44</v>
      </c>
      <c r="I18" s="1968">
        <v>2</v>
      </c>
      <c r="J18" s="1971">
        <f>I18*H18</f>
        <v>6028.88</v>
      </c>
    </row>
    <row r="19" spans="1:10" x14ac:dyDescent="0.25">
      <c r="A19" s="1985"/>
      <c r="B19" s="705">
        <v>1736.41</v>
      </c>
      <c r="C19" s="1955"/>
      <c r="D19" s="690" t="s">
        <v>12</v>
      </c>
      <c r="E19" s="1946"/>
      <c r="F19" s="1961"/>
      <c r="G19" s="1899"/>
      <c r="H19" s="1978"/>
      <c r="I19" s="1969"/>
      <c r="J19" s="1972"/>
    </row>
    <row r="20" spans="1:10" ht="15.75" thickBot="1" x14ac:dyDescent="0.3">
      <c r="A20" s="1986"/>
      <c r="B20" s="1850">
        <v>774.37</v>
      </c>
      <c r="C20" s="1956"/>
      <c r="D20" s="691" t="s">
        <v>12</v>
      </c>
      <c r="E20" s="1947"/>
      <c r="F20" s="1962"/>
      <c r="G20" s="1900"/>
      <c r="H20" s="1979"/>
      <c r="I20" s="1970"/>
      <c r="J20" s="1973"/>
    </row>
    <row r="21" spans="1:10" x14ac:dyDescent="0.25">
      <c r="A21" s="1950" t="s">
        <v>17</v>
      </c>
      <c r="B21" s="704">
        <v>44.38</v>
      </c>
      <c r="C21" s="1948">
        <f>B21+B22+B23</f>
        <v>458.78</v>
      </c>
      <c r="D21" s="688" t="s">
        <v>12</v>
      </c>
      <c r="E21" s="1944">
        <f>C21</f>
        <v>458.78</v>
      </c>
      <c r="F21" s="1952">
        <v>5</v>
      </c>
      <c r="G21" s="1898">
        <f>F21*E21</f>
        <v>2293.8999999999996</v>
      </c>
      <c r="H21" s="1976">
        <f>C21</f>
        <v>458.78</v>
      </c>
      <c r="I21" s="1974">
        <v>2</v>
      </c>
      <c r="J21" s="1975">
        <f>I21*H21</f>
        <v>917.56</v>
      </c>
    </row>
    <row r="22" spans="1:10" x14ac:dyDescent="0.25">
      <c r="A22" s="1955"/>
      <c r="B22" s="705">
        <v>196.33</v>
      </c>
      <c r="C22" s="1955"/>
      <c r="D22" s="690" t="s">
        <v>12</v>
      </c>
      <c r="E22" s="1946"/>
      <c r="F22" s="1961"/>
      <c r="G22" s="1899"/>
      <c r="H22" s="1978"/>
      <c r="I22" s="1969"/>
      <c r="J22" s="1972"/>
    </row>
    <row r="23" spans="1:10" ht="15.75" thickBot="1" x14ac:dyDescent="0.3">
      <c r="A23" s="1949"/>
      <c r="B23" s="706">
        <v>218.07</v>
      </c>
      <c r="C23" s="1949"/>
      <c r="D23" s="698" t="s">
        <v>12</v>
      </c>
      <c r="E23" s="1951"/>
      <c r="F23" s="1953"/>
      <c r="G23" s="1954"/>
      <c r="H23" s="1989"/>
      <c r="I23" s="1987"/>
      <c r="J23" s="1988"/>
    </row>
    <row r="24" spans="1:10" ht="15.75" thickBot="1" x14ac:dyDescent="0.3">
      <c r="A24" s="692" t="s">
        <v>18</v>
      </c>
      <c r="B24" s="849">
        <v>284</v>
      </c>
      <c r="C24" s="692">
        <v>284</v>
      </c>
      <c r="D24" s="692" t="s">
        <v>12</v>
      </c>
      <c r="E24" s="1863">
        <f>B24</f>
        <v>284</v>
      </c>
      <c r="F24" s="694">
        <v>5</v>
      </c>
      <c r="G24" s="193">
        <f>E24*F24</f>
        <v>1420</v>
      </c>
      <c r="H24" s="701"/>
      <c r="I24" s="702"/>
      <c r="J24" s="703"/>
    </row>
    <row r="25" spans="1:10" x14ac:dyDescent="0.25">
      <c r="A25" s="1950">
        <v>804</v>
      </c>
      <c r="B25" s="704">
        <v>6644.05</v>
      </c>
      <c r="C25" s="1948">
        <f>SUM(B25:B26)</f>
        <v>6916.13</v>
      </c>
      <c r="D25" s="688" t="s">
        <v>19</v>
      </c>
      <c r="E25" s="1998">
        <f>C25</f>
        <v>6916.13</v>
      </c>
      <c r="F25" s="1952">
        <v>2</v>
      </c>
      <c r="G25" s="1898">
        <f>F25*E25</f>
        <v>13832.26</v>
      </c>
      <c r="H25" s="1990"/>
      <c r="I25" s="1992"/>
      <c r="J25" s="1994"/>
    </row>
    <row r="26" spans="1:10" ht="15.75" thickBot="1" x14ac:dyDescent="0.3">
      <c r="A26" s="1956"/>
      <c r="B26" s="1850">
        <v>272.08</v>
      </c>
      <c r="C26" s="1956"/>
      <c r="D26" s="691" t="s">
        <v>20</v>
      </c>
      <c r="E26" s="1947"/>
      <c r="F26" s="1962"/>
      <c r="G26" s="1900"/>
      <c r="H26" s="1991"/>
      <c r="I26" s="1993"/>
      <c r="J26" s="1995"/>
    </row>
    <row r="27" spans="1:10" x14ac:dyDescent="0.25">
      <c r="A27" s="1964" t="s">
        <v>21</v>
      </c>
      <c r="B27" s="1849">
        <v>101.24</v>
      </c>
      <c r="C27" s="1982">
        <f>SUM(B27:B28)</f>
        <v>151.07999999999998</v>
      </c>
      <c r="D27" s="689" t="s">
        <v>22</v>
      </c>
      <c r="E27" s="1911">
        <f>C27</f>
        <v>151.07999999999998</v>
      </c>
      <c r="F27" s="1909">
        <v>5</v>
      </c>
      <c r="G27" s="1913">
        <f>F27*E27</f>
        <v>755.39999999999986</v>
      </c>
      <c r="H27" s="1996">
        <f>C27</f>
        <v>151.07999999999998</v>
      </c>
      <c r="I27" s="1926">
        <v>2</v>
      </c>
      <c r="J27" s="1923">
        <f>H27*I27</f>
        <v>302.15999999999997</v>
      </c>
    </row>
    <row r="28" spans="1:10" ht="15.75" thickBot="1" x14ac:dyDescent="0.3">
      <c r="A28" s="1956"/>
      <c r="B28" s="1850">
        <v>49.84</v>
      </c>
      <c r="C28" s="1956"/>
      <c r="D28" s="691" t="s">
        <v>22</v>
      </c>
      <c r="E28" s="1934"/>
      <c r="F28" s="1932"/>
      <c r="G28" s="1931"/>
      <c r="H28" s="1930"/>
      <c r="I28" s="1927"/>
      <c r="J28" s="1924"/>
    </row>
    <row r="29" spans="1:10" x14ac:dyDescent="0.25">
      <c r="A29" s="1950">
        <v>4087</v>
      </c>
      <c r="B29" s="704">
        <v>230.6</v>
      </c>
      <c r="C29" s="1948">
        <f>SUM(B29:B30)</f>
        <v>436.83</v>
      </c>
      <c r="D29" s="688" t="s">
        <v>23</v>
      </c>
      <c r="E29" s="1910">
        <f>C29</f>
        <v>436.83</v>
      </c>
      <c r="F29" s="1908">
        <v>5</v>
      </c>
      <c r="G29" s="1912">
        <f>F29*E29</f>
        <v>2184.15</v>
      </c>
      <c r="H29" s="1914"/>
      <c r="I29" s="1918"/>
      <c r="J29" s="1901"/>
    </row>
    <row r="30" spans="1:10" ht="15.75" thickBot="1" x14ac:dyDescent="0.3">
      <c r="A30" s="1949"/>
      <c r="B30" s="706">
        <v>206.23</v>
      </c>
      <c r="C30" s="1949"/>
      <c r="D30" s="698" t="s">
        <v>23</v>
      </c>
      <c r="E30" s="1933"/>
      <c r="F30" s="1909"/>
      <c r="G30" s="1913"/>
      <c r="H30" s="1915"/>
      <c r="I30" s="1919"/>
      <c r="J30" s="1902"/>
    </row>
    <row r="31" spans="1:10" x14ac:dyDescent="0.25">
      <c r="A31" s="1950">
        <v>914</v>
      </c>
      <c r="B31" s="704">
        <v>211.55</v>
      </c>
      <c r="C31" s="1948">
        <f>SUM(B31:B32)</f>
        <v>421.06</v>
      </c>
      <c r="D31" s="688" t="s">
        <v>23</v>
      </c>
      <c r="E31" s="1944">
        <f>C31</f>
        <v>421.06</v>
      </c>
      <c r="F31" s="1952">
        <v>5</v>
      </c>
      <c r="G31" s="1898">
        <f>E31*F31</f>
        <v>2105.3000000000002</v>
      </c>
      <c r="H31" s="1916"/>
      <c r="I31" s="1920"/>
      <c r="J31" s="1903"/>
    </row>
    <row r="32" spans="1:10" ht="15.75" thickBot="1" x14ac:dyDescent="0.3">
      <c r="A32" s="1949"/>
      <c r="B32" s="706">
        <v>209.51</v>
      </c>
      <c r="C32" s="1949"/>
      <c r="D32" s="698" t="s">
        <v>23</v>
      </c>
      <c r="E32" s="1951"/>
      <c r="F32" s="1953"/>
      <c r="G32" s="1954"/>
      <c r="H32" s="1917"/>
      <c r="I32" s="1921"/>
      <c r="J32" s="1904"/>
    </row>
    <row r="33" spans="1:10" x14ac:dyDescent="0.25">
      <c r="A33" s="1950">
        <v>916</v>
      </c>
      <c r="B33" s="704">
        <v>232.35</v>
      </c>
      <c r="C33" s="1948">
        <f>SUM(B33:B34)</f>
        <v>529.65</v>
      </c>
      <c r="D33" s="688" t="s">
        <v>23</v>
      </c>
      <c r="E33" s="1944">
        <f>C33</f>
        <v>529.65</v>
      </c>
      <c r="F33" s="1952">
        <v>5</v>
      </c>
      <c r="G33" s="1898">
        <f>E33*F33</f>
        <v>2648.25</v>
      </c>
      <c r="H33" s="1916"/>
      <c r="I33" s="1920"/>
      <c r="J33" s="1903"/>
    </row>
    <row r="34" spans="1:10" ht="15.75" thickBot="1" x14ac:dyDescent="0.3">
      <c r="A34" s="1949"/>
      <c r="B34" s="706">
        <v>297.3</v>
      </c>
      <c r="C34" s="1949"/>
      <c r="D34" s="698" t="s">
        <v>23</v>
      </c>
      <c r="E34" s="1951"/>
      <c r="F34" s="1953"/>
      <c r="G34" s="1954"/>
      <c r="H34" s="1917"/>
      <c r="I34" s="1921"/>
      <c r="J34" s="1904"/>
    </row>
    <row r="35" spans="1:10" ht="15.75" thickBot="1" x14ac:dyDescent="0.3">
      <c r="A35" s="692" t="s">
        <v>24</v>
      </c>
      <c r="B35" s="849">
        <v>71.61</v>
      </c>
      <c r="C35" s="692">
        <v>71.61</v>
      </c>
      <c r="D35" s="692" t="s">
        <v>22</v>
      </c>
      <c r="E35" s="693">
        <f>C35</f>
        <v>71.61</v>
      </c>
      <c r="F35" s="694">
        <v>5</v>
      </c>
      <c r="G35" s="193">
        <f>F35*E35</f>
        <v>358.05</v>
      </c>
      <c r="H35" s="701"/>
      <c r="I35" s="702"/>
      <c r="J35" s="703"/>
    </row>
    <row r="36" spans="1:10" x14ac:dyDescent="0.25">
      <c r="A36" s="1950" t="s">
        <v>25</v>
      </c>
      <c r="B36" s="704">
        <v>309.17</v>
      </c>
      <c r="C36" s="1948">
        <f>SUM(B36:B59)</f>
        <v>1428.04</v>
      </c>
      <c r="D36" s="688" t="s">
        <v>22</v>
      </c>
      <c r="E36" s="1910">
        <f>C36</f>
        <v>1428.04</v>
      </c>
      <c r="F36" s="1908">
        <v>5</v>
      </c>
      <c r="G36" s="1912">
        <f>F36*E36</f>
        <v>7140.2</v>
      </c>
      <c r="H36" s="1928">
        <f>C36</f>
        <v>1428.04</v>
      </c>
      <c r="I36" s="1925">
        <v>2</v>
      </c>
      <c r="J36" s="1922">
        <f>H36*I36</f>
        <v>2856.08</v>
      </c>
    </row>
    <row r="37" spans="1:10" x14ac:dyDescent="0.25">
      <c r="A37" s="1955"/>
      <c r="B37" s="705">
        <v>61.1</v>
      </c>
      <c r="C37" s="1955"/>
      <c r="D37" s="690" t="s">
        <v>22</v>
      </c>
      <c r="E37" s="1933"/>
      <c r="F37" s="1909"/>
      <c r="G37" s="1913"/>
      <c r="H37" s="1929"/>
      <c r="I37" s="1926"/>
      <c r="J37" s="1923"/>
    </row>
    <row r="38" spans="1:10" x14ac:dyDescent="0.25">
      <c r="A38" s="1955"/>
      <c r="B38" s="705">
        <v>52.91</v>
      </c>
      <c r="C38" s="1955"/>
      <c r="D38" s="690" t="s">
        <v>22</v>
      </c>
      <c r="E38" s="1933"/>
      <c r="F38" s="1909"/>
      <c r="G38" s="1913"/>
      <c r="H38" s="1929"/>
      <c r="I38" s="1926"/>
      <c r="J38" s="1923"/>
    </row>
    <row r="39" spans="1:10" x14ac:dyDescent="0.25">
      <c r="A39" s="1955"/>
      <c r="B39" s="705">
        <v>25.25</v>
      </c>
      <c r="C39" s="1955"/>
      <c r="D39" s="690" t="s">
        <v>22</v>
      </c>
      <c r="E39" s="1933"/>
      <c r="F39" s="1909"/>
      <c r="G39" s="1913"/>
      <c r="H39" s="1929"/>
      <c r="I39" s="1926"/>
      <c r="J39" s="1923"/>
    </row>
    <row r="40" spans="1:10" x14ac:dyDescent="0.25">
      <c r="A40" s="1955"/>
      <c r="B40" s="705">
        <v>12.96</v>
      </c>
      <c r="C40" s="1955"/>
      <c r="D40" s="690" t="s">
        <v>22</v>
      </c>
      <c r="E40" s="1933"/>
      <c r="F40" s="1909"/>
      <c r="G40" s="1913"/>
      <c r="H40" s="1929"/>
      <c r="I40" s="1926"/>
      <c r="J40" s="1923"/>
    </row>
    <row r="41" spans="1:10" x14ac:dyDescent="0.25">
      <c r="A41" s="1955"/>
      <c r="B41" s="705">
        <v>58.06</v>
      </c>
      <c r="C41" s="1955"/>
      <c r="D41" s="690" t="s">
        <v>22</v>
      </c>
      <c r="E41" s="1933"/>
      <c r="F41" s="1909"/>
      <c r="G41" s="1913"/>
      <c r="H41" s="1929"/>
      <c r="I41" s="1926"/>
      <c r="J41" s="1923"/>
    </row>
    <row r="42" spans="1:10" x14ac:dyDescent="0.25">
      <c r="A42" s="1955"/>
      <c r="B42" s="705">
        <v>8.0299999999999994</v>
      </c>
      <c r="C42" s="1955"/>
      <c r="D42" s="690" t="s">
        <v>22</v>
      </c>
      <c r="E42" s="1933"/>
      <c r="F42" s="1909"/>
      <c r="G42" s="1913"/>
      <c r="H42" s="1929"/>
      <c r="I42" s="1926"/>
      <c r="J42" s="1923"/>
    </row>
    <row r="43" spans="1:10" x14ac:dyDescent="0.25">
      <c r="A43" s="1955"/>
      <c r="B43" s="705">
        <v>105.35</v>
      </c>
      <c r="C43" s="1955"/>
      <c r="D43" s="690" t="s">
        <v>22</v>
      </c>
      <c r="E43" s="1933"/>
      <c r="F43" s="1909"/>
      <c r="G43" s="1913"/>
      <c r="H43" s="1929"/>
      <c r="I43" s="1926"/>
      <c r="J43" s="1923"/>
    </row>
    <row r="44" spans="1:10" x14ac:dyDescent="0.25">
      <c r="A44" s="1955"/>
      <c r="B44" s="705">
        <v>54.85</v>
      </c>
      <c r="C44" s="1955"/>
      <c r="D44" s="690" t="s">
        <v>22</v>
      </c>
      <c r="E44" s="1933"/>
      <c r="F44" s="1909"/>
      <c r="G44" s="1913"/>
      <c r="H44" s="1929"/>
      <c r="I44" s="1926"/>
      <c r="J44" s="1923"/>
    </row>
    <row r="45" spans="1:10" x14ac:dyDescent="0.25">
      <c r="A45" s="1955"/>
      <c r="B45" s="705">
        <v>53.77</v>
      </c>
      <c r="C45" s="1955"/>
      <c r="D45" s="690" t="s">
        <v>22</v>
      </c>
      <c r="E45" s="1933"/>
      <c r="F45" s="1909"/>
      <c r="G45" s="1913"/>
      <c r="H45" s="1929"/>
      <c r="I45" s="1926"/>
      <c r="J45" s="1923"/>
    </row>
    <row r="46" spans="1:10" x14ac:dyDescent="0.25">
      <c r="A46" s="1955"/>
      <c r="B46" s="705">
        <v>85.45</v>
      </c>
      <c r="C46" s="1955"/>
      <c r="D46" s="690" t="s">
        <v>22</v>
      </c>
      <c r="E46" s="1933"/>
      <c r="F46" s="1909"/>
      <c r="G46" s="1913"/>
      <c r="H46" s="1929"/>
      <c r="I46" s="1926"/>
      <c r="J46" s="1923"/>
    </row>
    <row r="47" spans="1:10" x14ac:dyDescent="0.25">
      <c r="A47" s="1955"/>
      <c r="B47" s="705">
        <v>38.630000000000003</v>
      </c>
      <c r="C47" s="1955"/>
      <c r="D47" s="690" t="s">
        <v>22</v>
      </c>
      <c r="E47" s="1933"/>
      <c r="F47" s="1909"/>
      <c r="G47" s="1913"/>
      <c r="H47" s="1929"/>
      <c r="I47" s="1926"/>
      <c r="J47" s="1923"/>
    </row>
    <row r="48" spans="1:10" x14ac:dyDescent="0.25">
      <c r="A48" s="1955"/>
      <c r="B48" s="705">
        <v>38.630000000000003</v>
      </c>
      <c r="C48" s="1955"/>
      <c r="D48" s="690" t="s">
        <v>22</v>
      </c>
      <c r="E48" s="1933"/>
      <c r="F48" s="1909"/>
      <c r="G48" s="1913"/>
      <c r="H48" s="1929"/>
      <c r="I48" s="1926"/>
      <c r="J48" s="1923"/>
    </row>
    <row r="49" spans="1:10" x14ac:dyDescent="0.25">
      <c r="A49" s="1955"/>
      <c r="B49" s="705">
        <v>16.93</v>
      </c>
      <c r="C49" s="1955"/>
      <c r="D49" s="690" t="s">
        <v>22</v>
      </c>
      <c r="E49" s="1933"/>
      <c r="F49" s="1909"/>
      <c r="G49" s="1913"/>
      <c r="H49" s="1929"/>
      <c r="I49" s="1926"/>
      <c r="J49" s="1923"/>
    </row>
    <row r="50" spans="1:10" x14ac:dyDescent="0.25">
      <c r="A50" s="1955"/>
      <c r="B50" s="705">
        <v>13.05</v>
      </c>
      <c r="C50" s="1955"/>
      <c r="D50" s="690" t="s">
        <v>22</v>
      </c>
      <c r="E50" s="1933"/>
      <c r="F50" s="1909"/>
      <c r="G50" s="1913"/>
      <c r="H50" s="1929"/>
      <c r="I50" s="1926"/>
      <c r="J50" s="1923"/>
    </row>
    <row r="51" spans="1:10" x14ac:dyDescent="0.25">
      <c r="A51" s="1955"/>
      <c r="B51" s="705">
        <v>19.38</v>
      </c>
      <c r="C51" s="1955"/>
      <c r="D51" s="690" t="s">
        <v>22</v>
      </c>
      <c r="E51" s="1933"/>
      <c r="F51" s="1909"/>
      <c r="G51" s="1913"/>
      <c r="H51" s="1929"/>
      <c r="I51" s="1926"/>
      <c r="J51" s="1923"/>
    </row>
    <row r="52" spans="1:10" x14ac:dyDescent="0.25">
      <c r="A52" s="1955"/>
      <c r="B52" s="705">
        <v>21.81</v>
      </c>
      <c r="C52" s="1955"/>
      <c r="D52" s="690" t="s">
        <v>22</v>
      </c>
      <c r="E52" s="1933"/>
      <c r="F52" s="1909"/>
      <c r="G52" s="1913"/>
      <c r="H52" s="1929"/>
      <c r="I52" s="1926"/>
      <c r="J52" s="1923"/>
    </row>
    <row r="53" spans="1:10" x14ac:dyDescent="0.25">
      <c r="A53" s="1955"/>
      <c r="B53" s="705">
        <v>74.489999999999995</v>
      </c>
      <c r="C53" s="1955"/>
      <c r="D53" s="690" t="s">
        <v>22</v>
      </c>
      <c r="E53" s="1933"/>
      <c r="F53" s="1909"/>
      <c r="G53" s="1913"/>
      <c r="H53" s="1929"/>
      <c r="I53" s="1926"/>
      <c r="J53" s="1923"/>
    </row>
    <row r="54" spans="1:10" x14ac:dyDescent="0.25">
      <c r="A54" s="1955"/>
      <c r="B54" s="705">
        <v>37.82</v>
      </c>
      <c r="C54" s="1955"/>
      <c r="D54" s="690" t="s">
        <v>22</v>
      </c>
      <c r="E54" s="1933"/>
      <c r="F54" s="1909"/>
      <c r="G54" s="1913"/>
      <c r="H54" s="1929"/>
      <c r="I54" s="1926"/>
      <c r="J54" s="1923"/>
    </row>
    <row r="55" spans="1:10" x14ac:dyDescent="0.25">
      <c r="A55" s="1955"/>
      <c r="B55" s="705">
        <v>163.69999999999999</v>
      </c>
      <c r="C55" s="1955"/>
      <c r="D55" s="690" t="s">
        <v>22</v>
      </c>
      <c r="E55" s="1933"/>
      <c r="F55" s="1909"/>
      <c r="G55" s="1913"/>
      <c r="H55" s="1929"/>
      <c r="I55" s="1926"/>
      <c r="J55" s="1923"/>
    </row>
    <row r="56" spans="1:10" x14ac:dyDescent="0.25">
      <c r="A56" s="1955"/>
      <c r="B56" s="705">
        <v>17.350000000000001</v>
      </c>
      <c r="C56" s="1955"/>
      <c r="D56" s="690" t="s">
        <v>22</v>
      </c>
      <c r="E56" s="1933"/>
      <c r="F56" s="1909"/>
      <c r="G56" s="1913"/>
      <c r="H56" s="1929"/>
      <c r="I56" s="1926"/>
      <c r="J56" s="1923"/>
    </row>
    <row r="57" spans="1:10" x14ac:dyDescent="0.25">
      <c r="A57" s="1955"/>
      <c r="B57" s="705">
        <v>49.66</v>
      </c>
      <c r="C57" s="1955"/>
      <c r="D57" s="690" t="s">
        <v>22</v>
      </c>
      <c r="E57" s="1933"/>
      <c r="F57" s="1909"/>
      <c r="G57" s="1913"/>
      <c r="H57" s="1929"/>
      <c r="I57" s="1926"/>
      <c r="J57" s="1923"/>
    </row>
    <row r="58" spans="1:10" x14ac:dyDescent="0.25">
      <c r="A58" s="1955"/>
      <c r="B58" s="705">
        <v>36.549999999999997</v>
      </c>
      <c r="C58" s="1955"/>
      <c r="D58" s="690" t="s">
        <v>22</v>
      </c>
      <c r="E58" s="1933"/>
      <c r="F58" s="1909"/>
      <c r="G58" s="1913"/>
      <c r="H58" s="1929"/>
      <c r="I58" s="1926"/>
      <c r="J58" s="1923"/>
    </row>
    <row r="59" spans="1:10" ht="15.75" thickBot="1" x14ac:dyDescent="0.3">
      <c r="A59" s="1956"/>
      <c r="B59" s="1850">
        <v>73.14</v>
      </c>
      <c r="C59" s="1956"/>
      <c r="D59" s="691" t="s">
        <v>22</v>
      </c>
      <c r="E59" s="1934"/>
      <c r="F59" s="1932"/>
      <c r="G59" s="1931"/>
      <c r="H59" s="1930"/>
      <c r="I59" s="1927"/>
      <c r="J59" s="1924"/>
    </row>
    <row r="60" spans="1:10" x14ac:dyDescent="0.25">
      <c r="A60" s="1905" t="s">
        <v>24</v>
      </c>
      <c r="B60" s="704">
        <v>47.64</v>
      </c>
      <c r="C60" s="1907">
        <f>SUM(B60:B63)</f>
        <v>202.47000000000003</v>
      </c>
      <c r="D60" s="695" t="s">
        <v>22</v>
      </c>
      <c r="E60" s="1910">
        <f>C60</f>
        <v>202.47000000000003</v>
      </c>
      <c r="F60" s="1908">
        <v>5</v>
      </c>
      <c r="G60" s="1912">
        <f>E60*F60</f>
        <v>1012.3500000000001</v>
      </c>
      <c r="H60" s="707"/>
      <c r="I60" s="699"/>
      <c r="J60" s="700"/>
    </row>
    <row r="61" spans="1:10" x14ac:dyDescent="0.25">
      <c r="A61" s="1906"/>
      <c r="B61" s="705">
        <v>52.16</v>
      </c>
      <c r="C61" s="1906"/>
      <c r="D61" s="698" t="s">
        <v>22</v>
      </c>
      <c r="E61" s="1911"/>
      <c r="F61" s="1909"/>
      <c r="G61" s="1913"/>
      <c r="H61" s="708"/>
      <c r="I61" s="709"/>
      <c r="J61" s="710"/>
    </row>
    <row r="62" spans="1:10" x14ac:dyDescent="0.25">
      <c r="A62" s="1906"/>
      <c r="B62" s="706">
        <v>44.56</v>
      </c>
      <c r="C62" s="1906"/>
      <c r="D62" s="698" t="s">
        <v>22</v>
      </c>
      <c r="E62" s="1911"/>
      <c r="F62" s="1909"/>
      <c r="G62" s="1913"/>
      <c r="H62" s="708"/>
      <c r="I62" s="709"/>
      <c r="J62" s="710"/>
    </row>
    <row r="63" spans="1:10" ht="15.75" thickBot="1" x14ac:dyDescent="0.3">
      <c r="A63" s="1906"/>
      <c r="B63" s="706">
        <v>58.11</v>
      </c>
      <c r="C63" s="1906"/>
      <c r="D63" s="698" t="s">
        <v>22</v>
      </c>
      <c r="E63" s="1911"/>
      <c r="F63" s="1909"/>
      <c r="G63" s="1913"/>
      <c r="H63" s="708"/>
      <c r="I63" s="709"/>
      <c r="J63" s="710"/>
    </row>
    <row r="64" spans="1:10" x14ac:dyDescent="0.25">
      <c r="A64" s="1950" t="s">
        <v>26</v>
      </c>
      <c r="B64" s="704">
        <v>219.43</v>
      </c>
      <c r="C64" s="1948">
        <f>SUM(B64:B79)</f>
        <v>1826.98</v>
      </c>
      <c r="D64" s="688" t="s">
        <v>22</v>
      </c>
      <c r="E64" s="1944">
        <f>C64</f>
        <v>1826.98</v>
      </c>
      <c r="F64" s="1952">
        <v>5</v>
      </c>
      <c r="G64" s="1898">
        <f>E64*F64</f>
        <v>9134.9</v>
      </c>
      <c r="H64" s="1866">
        <f>B64</f>
        <v>219.43</v>
      </c>
      <c r="I64" s="1935">
        <v>2</v>
      </c>
      <c r="J64" s="1938">
        <f>SUM(H64:H71)*I64</f>
        <v>1294.2800000000002</v>
      </c>
    </row>
    <row r="65" spans="1:10" x14ac:dyDescent="0.25">
      <c r="A65" s="1955"/>
      <c r="B65" s="705">
        <v>18.79</v>
      </c>
      <c r="C65" s="1957"/>
      <c r="D65" s="690" t="s">
        <v>22</v>
      </c>
      <c r="E65" s="1959"/>
      <c r="F65" s="1961"/>
      <c r="G65" s="1899"/>
      <c r="H65" s="1867">
        <f t="shared" ref="H65:H66" si="0">B65</f>
        <v>18.79</v>
      </c>
      <c r="I65" s="1936"/>
      <c r="J65" s="1939"/>
    </row>
    <row r="66" spans="1:10" x14ac:dyDescent="0.25">
      <c r="A66" s="1955"/>
      <c r="B66" s="705">
        <v>135.99</v>
      </c>
      <c r="C66" s="1957"/>
      <c r="D66" s="690" t="s">
        <v>22</v>
      </c>
      <c r="E66" s="1959"/>
      <c r="F66" s="1961"/>
      <c r="G66" s="1899"/>
      <c r="H66" s="1867">
        <f t="shared" si="0"/>
        <v>135.99</v>
      </c>
      <c r="I66" s="1936"/>
      <c r="J66" s="1939"/>
    </row>
    <row r="67" spans="1:10" x14ac:dyDescent="0.25">
      <c r="A67" s="1955"/>
      <c r="B67" s="705">
        <v>18.18</v>
      </c>
      <c r="C67" s="1957"/>
      <c r="D67" s="690" t="s">
        <v>22</v>
      </c>
      <c r="E67" s="1959"/>
      <c r="F67" s="1961"/>
      <c r="G67" s="1899"/>
      <c r="H67" s="1867">
        <f t="shared" ref="H67:H68" si="1">B67</f>
        <v>18.18</v>
      </c>
      <c r="I67" s="1936"/>
      <c r="J67" s="1939"/>
    </row>
    <row r="68" spans="1:10" x14ac:dyDescent="0.25">
      <c r="A68" s="1955"/>
      <c r="B68" s="705">
        <v>81.53</v>
      </c>
      <c r="C68" s="1957"/>
      <c r="D68" s="690" t="s">
        <v>22</v>
      </c>
      <c r="E68" s="1959"/>
      <c r="F68" s="1961"/>
      <c r="G68" s="1899"/>
      <c r="H68" s="1867">
        <f t="shared" si="1"/>
        <v>81.53</v>
      </c>
      <c r="I68" s="1936"/>
      <c r="J68" s="1939"/>
    </row>
    <row r="69" spans="1:10" x14ac:dyDescent="0.25">
      <c r="A69" s="1955"/>
      <c r="B69" s="705">
        <v>99.21</v>
      </c>
      <c r="C69" s="1957"/>
      <c r="D69" s="690" t="s">
        <v>22</v>
      </c>
      <c r="E69" s="1959"/>
      <c r="F69" s="1961"/>
      <c r="G69" s="1899"/>
      <c r="H69" s="1867">
        <f t="shared" ref="H69:H71" si="2">B69</f>
        <v>99.21</v>
      </c>
      <c r="I69" s="1936"/>
      <c r="J69" s="1939"/>
    </row>
    <row r="70" spans="1:10" x14ac:dyDescent="0.25">
      <c r="A70" s="1955"/>
      <c r="B70" s="705">
        <v>19.8</v>
      </c>
      <c r="C70" s="1957"/>
      <c r="D70" s="690" t="s">
        <v>22</v>
      </c>
      <c r="E70" s="1959"/>
      <c r="F70" s="1961"/>
      <c r="G70" s="1899"/>
      <c r="H70" s="1867">
        <f t="shared" si="2"/>
        <v>19.8</v>
      </c>
      <c r="I70" s="1936"/>
      <c r="J70" s="1939"/>
    </row>
    <row r="71" spans="1:10" x14ac:dyDescent="0.25">
      <c r="A71" s="1955"/>
      <c r="B71" s="1862">
        <v>54.21</v>
      </c>
      <c r="C71" s="1957"/>
      <c r="D71" s="690" t="s">
        <v>22</v>
      </c>
      <c r="E71" s="1959"/>
      <c r="F71" s="1961"/>
      <c r="G71" s="1899"/>
      <c r="H71" s="1867">
        <f t="shared" si="2"/>
        <v>54.21</v>
      </c>
      <c r="I71" s="1937"/>
      <c r="J71" s="1940"/>
    </row>
    <row r="72" spans="1:10" x14ac:dyDescent="0.25">
      <c r="A72" s="1955"/>
      <c r="B72" s="1862">
        <v>102.03</v>
      </c>
      <c r="C72" s="1957"/>
      <c r="D72" s="690" t="s">
        <v>22</v>
      </c>
      <c r="E72" s="1959"/>
      <c r="F72" s="1961"/>
      <c r="G72" s="1899"/>
      <c r="H72" s="1868"/>
      <c r="I72" s="1857"/>
      <c r="J72" s="1858"/>
    </row>
    <row r="73" spans="1:10" x14ac:dyDescent="0.25">
      <c r="A73" s="1955"/>
      <c r="B73" s="1862">
        <v>161.97</v>
      </c>
      <c r="C73" s="1957"/>
      <c r="D73" s="690" t="s">
        <v>22</v>
      </c>
      <c r="E73" s="1959"/>
      <c r="F73" s="1961"/>
      <c r="G73" s="1899"/>
      <c r="H73" s="1868"/>
      <c r="I73" s="1857"/>
      <c r="J73" s="1858"/>
    </row>
    <row r="74" spans="1:10" x14ac:dyDescent="0.25">
      <c r="A74" s="1955"/>
      <c r="B74" s="1862">
        <v>66.34</v>
      </c>
      <c r="C74" s="1957"/>
      <c r="D74" s="690" t="s">
        <v>22</v>
      </c>
      <c r="E74" s="1959"/>
      <c r="F74" s="1961"/>
      <c r="G74" s="1899"/>
      <c r="H74" s="1868"/>
      <c r="I74" s="1857"/>
      <c r="J74" s="1858"/>
    </row>
    <row r="75" spans="1:10" x14ac:dyDescent="0.25">
      <c r="A75" s="1955"/>
      <c r="B75" s="1862">
        <v>41.94</v>
      </c>
      <c r="C75" s="1957"/>
      <c r="D75" s="690" t="s">
        <v>22</v>
      </c>
      <c r="E75" s="1959"/>
      <c r="F75" s="1961"/>
      <c r="G75" s="1899"/>
      <c r="H75" s="1868"/>
      <c r="I75" s="1857"/>
      <c r="J75" s="1858"/>
    </row>
    <row r="76" spans="1:10" x14ac:dyDescent="0.25">
      <c r="A76" s="1955"/>
      <c r="B76" s="1862">
        <v>404.04</v>
      </c>
      <c r="C76" s="1957"/>
      <c r="D76" s="690" t="s">
        <v>22</v>
      </c>
      <c r="E76" s="1959"/>
      <c r="F76" s="1961"/>
      <c r="G76" s="1899"/>
      <c r="H76" s="1868"/>
      <c r="I76" s="1857"/>
      <c r="J76" s="1858"/>
    </row>
    <row r="77" spans="1:10" x14ac:dyDescent="0.25">
      <c r="A77" s="1955"/>
      <c r="B77" s="1862">
        <v>82.02</v>
      </c>
      <c r="C77" s="1957"/>
      <c r="D77" s="690" t="s">
        <v>22</v>
      </c>
      <c r="E77" s="1959"/>
      <c r="F77" s="1961"/>
      <c r="G77" s="1899"/>
      <c r="H77" s="1868"/>
      <c r="I77" s="1857"/>
      <c r="J77" s="1858"/>
    </row>
    <row r="78" spans="1:10" x14ac:dyDescent="0.25">
      <c r="A78" s="1955"/>
      <c r="B78" s="705">
        <v>90.13</v>
      </c>
      <c r="C78" s="1957"/>
      <c r="D78" s="690" t="s">
        <v>22</v>
      </c>
      <c r="E78" s="1959"/>
      <c r="F78" s="1961"/>
      <c r="G78" s="1899"/>
      <c r="H78" s="1868"/>
      <c r="I78" s="1857"/>
      <c r="J78" s="1858"/>
    </row>
    <row r="79" spans="1:10" ht="15.75" thickBot="1" x14ac:dyDescent="0.3">
      <c r="A79" s="1956"/>
      <c r="B79" s="1850">
        <v>231.37</v>
      </c>
      <c r="C79" s="1958"/>
      <c r="D79" s="691" t="s">
        <v>22</v>
      </c>
      <c r="E79" s="1960"/>
      <c r="F79" s="1962"/>
      <c r="G79" s="1900"/>
      <c r="H79" s="1869"/>
      <c r="I79" s="1859"/>
      <c r="J79" s="1860"/>
    </row>
    <row r="80" spans="1:10" ht="15.75" thickBot="1" x14ac:dyDescent="0.3">
      <c r="A80" s="1164">
        <v>894</v>
      </c>
      <c r="B80" s="850">
        <v>393.45</v>
      </c>
      <c r="C80" s="850">
        <f>B80</f>
        <v>393.45</v>
      </c>
      <c r="D80" s="1164" t="s">
        <v>27</v>
      </c>
      <c r="E80" s="696">
        <f>C80</f>
        <v>393.45</v>
      </c>
      <c r="F80" s="697">
        <v>5</v>
      </c>
      <c r="G80" s="206">
        <f>E80*F80</f>
        <v>1967.25</v>
      </c>
      <c r="H80" s="711"/>
      <c r="I80" s="712"/>
      <c r="J80" s="713"/>
    </row>
    <row r="81" spans="1:10" ht="15.75" thickBot="1" x14ac:dyDescent="0.3">
      <c r="A81" s="692">
        <v>888</v>
      </c>
      <c r="B81" s="849">
        <v>301.72000000000003</v>
      </c>
      <c r="C81" s="849">
        <f>B81</f>
        <v>301.72000000000003</v>
      </c>
      <c r="D81" s="1164" t="s">
        <v>27</v>
      </c>
      <c r="E81" s="696">
        <f>C81</f>
        <v>301.72000000000003</v>
      </c>
      <c r="F81" s="697">
        <v>5</v>
      </c>
      <c r="G81" s="206">
        <f>E81*F81</f>
        <v>1508.6000000000001</v>
      </c>
      <c r="H81" s="711"/>
      <c r="I81" s="712"/>
      <c r="J81" s="713"/>
    </row>
    <row r="82" spans="1:10" ht="15.75" thickBot="1" x14ac:dyDescent="0.3">
      <c r="A82" s="695">
        <v>893</v>
      </c>
      <c r="B82" s="1158">
        <v>225.72</v>
      </c>
      <c r="C82" s="1158">
        <f>B82</f>
        <v>225.72</v>
      </c>
      <c r="D82" s="1157" t="s">
        <v>27</v>
      </c>
      <c r="E82" s="1161">
        <f>C82</f>
        <v>225.72</v>
      </c>
      <c r="F82" s="1160">
        <v>5</v>
      </c>
      <c r="G82" s="190">
        <f>E82*F82</f>
        <v>1128.5999999999999</v>
      </c>
      <c r="H82" s="1169">
        <f>E82</f>
        <v>225.72</v>
      </c>
      <c r="I82" s="1851">
        <v>2</v>
      </c>
      <c r="J82" s="1852">
        <f>H82*I82</f>
        <v>451.44</v>
      </c>
    </row>
    <row r="83" spans="1:10" x14ac:dyDescent="0.25">
      <c r="A83" s="1950">
        <v>895</v>
      </c>
      <c r="B83" s="704">
        <v>219.59</v>
      </c>
      <c r="C83" s="1948">
        <f>SUM(B83:B84)</f>
        <v>422.19</v>
      </c>
      <c r="D83" s="688" t="s">
        <v>28</v>
      </c>
      <c r="E83" s="1944">
        <f>C83</f>
        <v>422.19</v>
      </c>
      <c r="F83" s="1952">
        <v>2</v>
      </c>
      <c r="G83" s="1898">
        <f>E83*F83</f>
        <v>844.38</v>
      </c>
      <c r="H83" s="1864"/>
      <c r="I83" s="1853"/>
      <c r="J83" s="1854"/>
    </row>
    <row r="84" spans="1:10" ht="15.75" thickBot="1" x14ac:dyDescent="0.3">
      <c r="A84" s="1956"/>
      <c r="B84" s="1850">
        <v>202.6</v>
      </c>
      <c r="C84" s="1958"/>
      <c r="D84" s="691" t="s">
        <v>28</v>
      </c>
      <c r="E84" s="1960"/>
      <c r="F84" s="1962"/>
      <c r="G84" s="1900"/>
      <c r="H84" s="1865"/>
      <c r="I84" s="1855"/>
      <c r="J84" s="1856"/>
    </row>
    <row r="85" spans="1:10" ht="15.75" thickBot="1" x14ac:dyDescent="0.3">
      <c r="A85" s="1164">
        <v>803</v>
      </c>
      <c r="B85" s="850">
        <v>875.33</v>
      </c>
      <c r="C85" s="850">
        <f>B85</f>
        <v>875.33</v>
      </c>
      <c r="D85" s="1164" t="s">
        <v>28</v>
      </c>
      <c r="E85" s="696">
        <f>C85</f>
        <v>875.33</v>
      </c>
      <c r="F85" s="697">
        <v>2</v>
      </c>
      <c r="G85" s="206">
        <f>E85*F85</f>
        <v>1750.66</v>
      </c>
      <c r="H85" s="711"/>
      <c r="I85" s="712"/>
      <c r="J85" s="713"/>
    </row>
    <row r="86" spans="1:10" ht="15.75" thickBot="1" x14ac:dyDescent="0.3">
      <c r="A86" s="1164">
        <v>899</v>
      </c>
      <c r="B86" s="850">
        <v>102.43</v>
      </c>
      <c r="C86" s="850">
        <f>B86</f>
        <v>102.43</v>
      </c>
      <c r="D86" s="1164" t="s">
        <v>28</v>
      </c>
      <c r="E86" s="696">
        <f>C86</f>
        <v>102.43</v>
      </c>
      <c r="F86" s="697">
        <v>2</v>
      </c>
      <c r="G86" s="206">
        <f>E86*F86</f>
        <v>204.86</v>
      </c>
      <c r="H86" s="711"/>
      <c r="I86" s="712"/>
      <c r="J86" s="713"/>
    </row>
    <row r="87" spans="1:10" ht="15.75" thickBot="1" x14ac:dyDescent="0.3">
      <c r="A87" s="1164">
        <v>794</v>
      </c>
      <c r="B87" s="850">
        <v>244.63</v>
      </c>
      <c r="C87" s="850">
        <f>B87</f>
        <v>244.63</v>
      </c>
      <c r="D87" s="1164" t="s">
        <v>28</v>
      </c>
      <c r="E87" s="696">
        <f>C87</f>
        <v>244.63</v>
      </c>
      <c r="F87" s="697">
        <v>2</v>
      </c>
      <c r="G87" s="206">
        <f>E87*F87</f>
        <v>489.26</v>
      </c>
      <c r="H87" s="711"/>
      <c r="I87" s="712"/>
      <c r="J87" s="713"/>
    </row>
    <row r="88" spans="1:10" s="10" customFormat="1" ht="15.75" thickBot="1" x14ac:dyDescent="0.3">
      <c r="A88" s="714" t="s">
        <v>29</v>
      </c>
      <c r="B88" s="721">
        <f>SUM(B3:B87)</f>
        <v>25693.57</v>
      </c>
      <c r="C88" s="721">
        <f>SUM(C3:C87)</f>
        <v>25693.570000000014</v>
      </c>
      <c r="D88" s="717"/>
      <c r="E88" s="718">
        <f>SUM(E3:E87)</f>
        <v>25693.570000000014</v>
      </c>
      <c r="F88" s="719"/>
      <c r="G88" s="720">
        <f>SUM(G3:G87)</f>
        <v>102785.72000000002</v>
      </c>
      <c r="H88" s="718">
        <f>SUM(H3:H87)</f>
        <v>13312.230000000001</v>
      </c>
      <c r="I88" s="719"/>
      <c r="J88" s="720">
        <f>SUM(J3:J87)</f>
        <v>26624.460000000003</v>
      </c>
    </row>
    <row r="90" spans="1:10" ht="63" customHeight="1" x14ac:dyDescent="0.25">
      <c r="B90" s="404"/>
      <c r="C90" s="404"/>
      <c r="D90" s="404"/>
      <c r="E90" s="404"/>
      <c r="F90" s="404"/>
    </row>
    <row r="100" ht="14.25" customHeight="1" x14ac:dyDescent="0.25"/>
  </sheetData>
  <autoFilter ref="A2:J2" xr:uid="{00000000-0009-0000-0000-000000000000}"/>
  <dataConsolidate/>
  <mergeCells count="107">
    <mergeCell ref="A83:A84"/>
    <mergeCell ref="C83:C84"/>
    <mergeCell ref="E83:E84"/>
    <mergeCell ref="G83:G84"/>
    <mergeCell ref="F83:F84"/>
    <mergeCell ref="C27:C28"/>
    <mergeCell ref="A27:A28"/>
    <mergeCell ref="A25:A26"/>
    <mergeCell ref="A18:A20"/>
    <mergeCell ref="A36:A59"/>
    <mergeCell ref="C36:C59"/>
    <mergeCell ref="G18:G20"/>
    <mergeCell ref="A29:A30"/>
    <mergeCell ref="C25:C26"/>
    <mergeCell ref="E25:E26"/>
    <mergeCell ref="G25:G26"/>
    <mergeCell ref="F25:F26"/>
    <mergeCell ref="G27:G28"/>
    <mergeCell ref="E27:E28"/>
    <mergeCell ref="F27:F28"/>
    <mergeCell ref="A64:A79"/>
    <mergeCell ref="C64:C79"/>
    <mergeCell ref="E64:E79"/>
    <mergeCell ref="F64:F79"/>
    <mergeCell ref="I21:I23"/>
    <mergeCell ref="J21:J23"/>
    <mergeCell ref="H21:H23"/>
    <mergeCell ref="H25:H26"/>
    <mergeCell ref="I25:I26"/>
    <mergeCell ref="J25:J26"/>
    <mergeCell ref="J27:J28"/>
    <mergeCell ref="I27:I28"/>
    <mergeCell ref="H27:H28"/>
    <mergeCell ref="C3:C9"/>
    <mergeCell ref="C10:C12"/>
    <mergeCell ref="F10:F12"/>
    <mergeCell ref="F18:F20"/>
    <mergeCell ref="C18:C20"/>
    <mergeCell ref="C21:C23"/>
    <mergeCell ref="G3:G9"/>
    <mergeCell ref="G10:G12"/>
    <mergeCell ref="A10:A12"/>
    <mergeCell ref="A21:A23"/>
    <mergeCell ref="E18:E20"/>
    <mergeCell ref="E21:E23"/>
    <mergeCell ref="F21:F23"/>
    <mergeCell ref="G21:G23"/>
    <mergeCell ref="H1:J1"/>
    <mergeCell ref="I18:I20"/>
    <mergeCell ref="J18:J20"/>
    <mergeCell ref="I3:I9"/>
    <mergeCell ref="J3:J9"/>
    <mergeCell ref="I10:I12"/>
    <mergeCell ref="J10:J12"/>
    <mergeCell ref="H3:H9"/>
    <mergeCell ref="H18:H20"/>
    <mergeCell ref="H14:H17"/>
    <mergeCell ref="I14:I17"/>
    <mergeCell ref="J14:J17"/>
    <mergeCell ref="H10:H12"/>
    <mergeCell ref="E1:G1"/>
    <mergeCell ref="E3:E9"/>
    <mergeCell ref="E10:E12"/>
    <mergeCell ref="C29:C30"/>
    <mergeCell ref="E29:E30"/>
    <mergeCell ref="F29:F30"/>
    <mergeCell ref="G29:G30"/>
    <mergeCell ref="A33:A34"/>
    <mergeCell ref="C33:C34"/>
    <mergeCell ref="E33:E34"/>
    <mergeCell ref="F33:F34"/>
    <mergeCell ref="G33:G34"/>
    <mergeCell ref="A31:A32"/>
    <mergeCell ref="C31:C32"/>
    <mergeCell ref="E31:E32"/>
    <mergeCell ref="F31:F32"/>
    <mergeCell ref="G31:G32"/>
    <mergeCell ref="A14:A17"/>
    <mergeCell ref="C14:C17"/>
    <mergeCell ref="E14:E17"/>
    <mergeCell ref="F14:F17"/>
    <mergeCell ref="G14:G17"/>
    <mergeCell ref="F3:F9"/>
    <mergeCell ref="A3:A9"/>
    <mergeCell ref="G64:G79"/>
    <mergeCell ref="J29:J30"/>
    <mergeCell ref="J31:J32"/>
    <mergeCell ref="J33:J34"/>
    <mergeCell ref="A60:A63"/>
    <mergeCell ref="C60:C63"/>
    <mergeCell ref="F60:F63"/>
    <mergeCell ref="E60:E63"/>
    <mergeCell ref="G60:G63"/>
    <mergeCell ref="H29:H30"/>
    <mergeCell ref="H31:H32"/>
    <mergeCell ref="H33:H34"/>
    <mergeCell ref="I29:I30"/>
    <mergeCell ref="I31:I32"/>
    <mergeCell ref="J36:J59"/>
    <mergeCell ref="I36:I59"/>
    <mergeCell ref="H36:H59"/>
    <mergeCell ref="G36:G59"/>
    <mergeCell ref="F36:F59"/>
    <mergeCell ref="E36:E59"/>
    <mergeCell ref="I33:I34"/>
    <mergeCell ref="I64:I71"/>
    <mergeCell ref="J64:J71"/>
  </mergeCells>
  <pageMargins left="0.7" right="0.7" top="0.78740157499999996" bottom="0.78740157499999996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pageSetUpPr fitToPage="1"/>
  </sheetPr>
  <dimension ref="A1:L57"/>
  <sheetViews>
    <sheetView topLeftCell="A23" zoomScale="85" zoomScaleNormal="85" workbookViewId="0">
      <selection activeCell="N52" sqref="N52"/>
    </sheetView>
  </sheetViews>
  <sheetFormatPr defaultRowHeight="15" x14ac:dyDescent="0.25"/>
  <cols>
    <col min="1" max="1" width="11.7109375" style="9" customWidth="1"/>
    <col min="2" max="2" width="31.7109375" style="9" customWidth="1"/>
    <col min="3" max="3" width="23.140625" style="9" customWidth="1"/>
    <col min="4" max="5" width="11.7109375" style="9" customWidth="1"/>
    <col min="6" max="6" width="15.140625" style="9" customWidth="1"/>
    <col min="7" max="11" width="11.7109375" style="9" customWidth="1"/>
    <col min="12" max="12" width="14.5703125" style="1" customWidth="1"/>
  </cols>
  <sheetData>
    <row r="1" spans="1:12" ht="15.75" thickBot="1" x14ac:dyDescent="0.3">
      <c r="A1" s="233" t="s">
        <v>0</v>
      </c>
      <c r="B1" s="233" t="s">
        <v>30</v>
      </c>
      <c r="C1" s="233" t="s">
        <v>5</v>
      </c>
      <c r="D1" s="2005" t="s">
        <v>3</v>
      </c>
      <c r="E1" s="2006"/>
      <c r="F1" s="2006"/>
      <c r="G1" s="2032" t="s">
        <v>31</v>
      </c>
      <c r="H1" s="2032"/>
      <c r="I1" s="2032"/>
      <c r="J1" s="2033" t="s">
        <v>4</v>
      </c>
      <c r="K1" s="2033"/>
      <c r="L1" s="2033"/>
    </row>
    <row r="2" spans="1:12" ht="42" thickBot="1" x14ac:dyDescent="0.3">
      <c r="A2" s="268"/>
      <c r="B2" s="268"/>
      <c r="C2" s="268"/>
      <c r="D2" s="406" t="s">
        <v>6</v>
      </c>
      <c r="E2" s="407" t="s">
        <v>7</v>
      </c>
      <c r="F2" s="406" t="s">
        <v>8</v>
      </c>
      <c r="G2" s="606" t="s">
        <v>6</v>
      </c>
      <c r="H2" s="607" t="s">
        <v>7</v>
      </c>
      <c r="I2" s="606" t="s">
        <v>8</v>
      </c>
      <c r="J2" s="408" t="s">
        <v>9</v>
      </c>
      <c r="K2" s="409" t="s">
        <v>7</v>
      </c>
      <c r="L2" s="410" t="s">
        <v>10</v>
      </c>
    </row>
    <row r="3" spans="1:12" x14ac:dyDescent="0.25">
      <c r="A3" s="2070" t="s">
        <v>32</v>
      </c>
      <c r="B3" s="278">
        <v>38.65</v>
      </c>
      <c r="C3" s="278" t="s">
        <v>33</v>
      </c>
      <c r="D3" s="2007"/>
      <c r="E3" s="2010"/>
      <c r="F3" s="2013"/>
      <c r="G3" s="2073">
        <f>SUM(B3:B9)</f>
        <v>274.31</v>
      </c>
      <c r="H3" s="2076">
        <v>5</v>
      </c>
      <c r="I3" s="2079">
        <f>G3*H3</f>
        <v>1371.55</v>
      </c>
      <c r="J3" s="2042">
        <f>G3</f>
        <v>274.31</v>
      </c>
      <c r="K3" s="2036">
        <v>2</v>
      </c>
      <c r="L3" s="2034">
        <f>J3*K3</f>
        <v>548.62</v>
      </c>
    </row>
    <row r="4" spans="1:12" x14ac:dyDescent="0.25">
      <c r="A4" s="2071"/>
      <c r="B4" s="236">
        <v>48.89</v>
      </c>
      <c r="C4" s="236" t="s">
        <v>33</v>
      </c>
      <c r="D4" s="2008"/>
      <c r="E4" s="2011"/>
      <c r="F4" s="2014"/>
      <c r="G4" s="2074"/>
      <c r="H4" s="2077"/>
      <c r="I4" s="2080"/>
      <c r="J4" s="2043"/>
      <c r="K4" s="2037"/>
      <c r="L4" s="2035"/>
    </row>
    <row r="5" spans="1:12" x14ac:dyDescent="0.25">
      <c r="A5" s="2071"/>
      <c r="B5" s="236">
        <v>53.31</v>
      </c>
      <c r="C5" s="236" t="s">
        <v>33</v>
      </c>
      <c r="D5" s="2008"/>
      <c r="E5" s="2011"/>
      <c r="F5" s="2014"/>
      <c r="G5" s="2074"/>
      <c r="H5" s="2077"/>
      <c r="I5" s="2080"/>
      <c r="J5" s="2043"/>
      <c r="K5" s="2037"/>
      <c r="L5" s="2035"/>
    </row>
    <row r="6" spans="1:12" x14ac:dyDescent="0.25">
      <c r="A6" s="2071"/>
      <c r="B6" s="236">
        <v>38.58</v>
      </c>
      <c r="C6" s="236" t="s">
        <v>33</v>
      </c>
      <c r="D6" s="2008"/>
      <c r="E6" s="2011"/>
      <c r="F6" s="2014"/>
      <c r="G6" s="2074"/>
      <c r="H6" s="2077"/>
      <c r="I6" s="2080"/>
      <c r="J6" s="2043"/>
      <c r="K6" s="2037"/>
      <c r="L6" s="2035"/>
    </row>
    <row r="7" spans="1:12" x14ac:dyDescent="0.25">
      <c r="A7" s="2071"/>
      <c r="B7" s="236">
        <v>20.03</v>
      </c>
      <c r="C7" s="236" t="s">
        <v>33</v>
      </c>
      <c r="D7" s="2008"/>
      <c r="E7" s="2011"/>
      <c r="F7" s="2014"/>
      <c r="G7" s="2074"/>
      <c r="H7" s="2077"/>
      <c r="I7" s="2080"/>
      <c r="J7" s="2043"/>
      <c r="K7" s="2037"/>
      <c r="L7" s="2035"/>
    </row>
    <row r="8" spans="1:12" x14ac:dyDescent="0.25">
      <c r="A8" s="2071"/>
      <c r="B8" s="236">
        <v>44.04</v>
      </c>
      <c r="C8" s="236" t="s">
        <v>33</v>
      </c>
      <c r="D8" s="2008"/>
      <c r="E8" s="2011"/>
      <c r="F8" s="2014"/>
      <c r="G8" s="2074"/>
      <c r="H8" s="2077"/>
      <c r="I8" s="2080"/>
      <c r="J8" s="2043"/>
      <c r="K8" s="2037"/>
      <c r="L8" s="2035"/>
    </row>
    <row r="9" spans="1:12" ht="15.75" thickBot="1" x14ac:dyDescent="0.3">
      <c r="A9" s="2072"/>
      <c r="B9" s="405">
        <v>30.81</v>
      </c>
      <c r="C9" s="405" t="s">
        <v>33</v>
      </c>
      <c r="D9" s="2009"/>
      <c r="E9" s="2012"/>
      <c r="F9" s="2015"/>
      <c r="G9" s="2075"/>
      <c r="H9" s="2078"/>
      <c r="I9" s="2081"/>
      <c r="J9" s="2044"/>
      <c r="K9" s="2045"/>
      <c r="L9" s="2046"/>
    </row>
    <row r="10" spans="1:12" x14ac:dyDescent="0.25">
      <c r="A10" s="2070" t="s">
        <v>34</v>
      </c>
      <c r="B10" s="234">
        <v>28.57</v>
      </c>
      <c r="C10" s="234" t="s">
        <v>35</v>
      </c>
      <c r="D10" s="2007"/>
      <c r="E10" s="2010"/>
      <c r="F10" s="2013"/>
      <c r="G10" s="2073">
        <f>SUM(B10:B13)</f>
        <v>119.08</v>
      </c>
      <c r="H10" s="2076">
        <v>5</v>
      </c>
      <c r="I10" s="2079">
        <f>G10*H10</f>
        <v>595.4</v>
      </c>
      <c r="J10" s="2034">
        <f>G10</f>
        <v>119.08</v>
      </c>
      <c r="K10" s="2036">
        <v>2</v>
      </c>
      <c r="L10" s="2034">
        <f>J10*K10</f>
        <v>238.16</v>
      </c>
    </row>
    <row r="11" spans="1:12" x14ac:dyDescent="0.25">
      <c r="A11" s="2071"/>
      <c r="B11" s="236">
        <v>10.23</v>
      </c>
      <c r="C11" s="234" t="s">
        <v>35</v>
      </c>
      <c r="D11" s="2008"/>
      <c r="E11" s="2011"/>
      <c r="F11" s="2014"/>
      <c r="G11" s="2074"/>
      <c r="H11" s="2077"/>
      <c r="I11" s="2080"/>
      <c r="J11" s="2035"/>
      <c r="K11" s="2037"/>
      <c r="L11" s="2035"/>
    </row>
    <row r="12" spans="1:12" x14ac:dyDescent="0.25">
      <c r="A12" s="2071"/>
      <c r="B12" s="236">
        <v>78.17</v>
      </c>
      <c r="C12" s="234" t="s">
        <v>35</v>
      </c>
      <c r="D12" s="2008"/>
      <c r="E12" s="2011"/>
      <c r="F12" s="2014"/>
      <c r="G12" s="2074"/>
      <c r="H12" s="2077"/>
      <c r="I12" s="2080"/>
      <c r="J12" s="2035"/>
      <c r="K12" s="2037"/>
      <c r="L12" s="2035"/>
    </row>
    <row r="13" spans="1:12" ht="15.75" thickBot="1" x14ac:dyDescent="0.3">
      <c r="A13" s="2071"/>
      <c r="B13" s="238">
        <v>2.11</v>
      </c>
      <c r="C13" s="274" t="s">
        <v>35</v>
      </c>
      <c r="D13" s="2008"/>
      <c r="E13" s="2011"/>
      <c r="F13" s="2014"/>
      <c r="G13" s="2074"/>
      <c r="H13" s="2077"/>
      <c r="I13" s="2080"/>
      <c r="J13" s="2035"/>
      <c r="K13" s="2037"/>
      <c r="L13" s="2035"/>
    </row>
    <row r="14" spans="1:12" x14ac:dyDescent="0.25">
      <c r="A14" s="2054" t="s">
        <v>36</v>
      </c>
      <c r="B14" s="278">
        <v>26.58</v>
      </c>
      <c r="C14" s="278" t="s">
        <v>33</v>
      </c>
      <c r="D14" s="2049"/>
      <c r="E14" s="2001"/>
      <c r="F14" s="2047"/>
      <c r="G14" s="2038">
        <f>SUM(B14:B19)</f>
        <v>502.33000000000004</v>
      </c>
      <c r="H14" s="2040">
        <v>5</v>
      </c>
      <c r="I14" s="2066">
        <f>G14*H14</f>
        <v>2511.65</v>
      </c>
      <c r="J14" s="2029">
        <f>SUM(B14:B19)</f>
        <v>502.33000000000004</v>
      </c>
      <c r="K14" s="1974">
        <v>2</v>
      </c>
      <c r="L14" s="2016">
        <f>J14*K14</f>
        <v>1004.6600000000001</v>
      </c>
    </row>
    <row r="15" spans="1:12" x14ac:dyDescent="0.25">
      <c r="A15" s="2055"/>
      <c r="B15" s="236">
        <v>132.38</v>
      </c>
      <c r="C15" s="236" t="s">
        <v>33</v>
      </c>
      <c r="D15" s="2050"/>
      <c r="E15" s="2052"/>
      <c r="F15" s="2053"/>
      <c r="G15" s="2068"/>
      <c r="H15" s="2060"/>
      <c r="I15" s="2069"/>
      <c r="J15" s="2030"/>
      <c r="K15" s="1969"/>
      <c r="L15" s="2017"/>
    </row>
    <row r="16" spans="1:12" x14ac:dyDescent="0.25">
      <c r="A16" s="2055"/>
      <c r="B16" s="236">
        <v>69.48</v>
      </c>
      <c r="C16" s="236" t="s">
        <v>33</v>
      </c>
      <c r="D16" s="2050"/>
      <c r="E16" s="2052"/>
      <c r="F16" s="2053"/>
      <c r="G16" s="2068"/>
      <c r="H16" s="2060"/>
      <c r="I16" s="2069"/>
      <c r="J16" s="2030"/>
      <c r="K16" s="1969"/>
      <c r="L16" s="2017"/>
    </row>
    <row r="17" spans="1:12" x14ac:dyDescent="0.25">
      <c r="A17" s="2055"/>
      <c r="B17" s="236">
        <v>63.56</v>
      </c>
      <c r="C17" s="236" t="s">
        <v>33</v>
      </c>
      <c r="D17" s="2050"/>
      <c r="E17" s="2052"/>
      <c r="F17" s="2053"/>
      <c r="G17" s="2068"/>
      <c r="H17" s="2060"/>
      <c r="I17" s="2069"/>
      <c r="J17" s="2030"/>
      <c r="K17" s="1969"/>
      <c r="L17" s="2017"/>
    </row>
    <row r="18" spans="1:12" x14ac:dyDescent="0.25">
      <c r="A18" s="2055"/>
      <c r="B18" s="236">
        <v>153.55000000000001</v>
      </c>
      <c r="C18" s="236" t="s">
        <v>33</v>
      </c>
      <c r="D18" s="2050"/>
      <c r="E18" s="2052"/>
      <c r="F18" s="2053"/>
      <c r="G18" s="2068"/>
      <c r="H18" s="2060"/>
      <c r="I18" s="2069"/>
      <c r="J18" s="2030"/>
      <c r="K18" s="1969"/>
      <c r="L18" s="2017"/>
    </row>
    <row r="19" spans="1:12" ht="15.75" thickBot="1" x14ac:dyDescent="0.3">
      <c r="A19" s="2056"/>
      <c r="B19" s="238">
        <v>56.78</v>
      </c>
      <c r="C19" s="238" t="s">
        <v>33</v>
      </c>
      <c r="D19" s="2051"/>
      <c r="E19" s="2002"/>
      <c r="F19" s="2048"/>
      <c r="G19" s="2039"/>
      <c r="H19" s="2041"/>
      <c r="I19" s="2067"/>
      <c r="J19" s="2031"/>
      <c r="K19" s="1987"/>
      <c r="L19" s="2018"/>
    </row>
    <row r="20" spans="1:12" ht="15.75" thickBot="1" x14ac:dyDescent="0.3">
      <c r="A20" s="277">
        <v>943</v>
      </c>
      <c r="B20" s="654">
        <v>19.28</v>
      </c>
      <c r="C20" s="277" t="s">
        <v>33</v>
      </c>
      <c r="D20" s="602"/>
      <c r="E20" s="599"/>
      <c r="F20" s="603"/>
      <c r="G20" s="1838">
        <f>B20</f>
        <v>19.28</v>
      </c>
      <c r="H20" s="608">
        <v>5</v>
      </c>
      <c r="I20" s="1184">
        <f>G20*H20</f>
        <v>96.4</v>
      </c>
      <c r="J20" s="1163">
        <f>B20</f>
        <v>19.28</v>
      </c>
      <c r="K20" s="1162">
        <v>2</v>
      </c>
      <c r="L20" s="1831">
        <f>J20*K20</f>
        <v>38.56</v>
      </c>
    </row>
    <row r="21" spans="1:12" x14ac:dyDescent="0.25">
      <c r="A21" s="2054" t="s">
        <v>37</v>
      </c>
      <c r="B21" s="278">
        <v>103.48</v>
      </c>
      <c r="C21" s="278" t="s">
        <v>33</v>
      </c>
      <c r="D21" s="2049"/>
      <c r="E21" s="2001"/>
      <c r="F21" s="2047"/>
      <c r="G21" s="2038">
        <f>SUM(B21:B22)</f>
        <v>230.98000000000002</v>
      </c>
      <c r="H21" s="2040">
        <v>5</v>
      </c>
      <c r="I21" s="2066">
        <f>G21*H21</f>
        <v>1154.9000000000001</v>
      </c>
      <c r="J21" s="2029">
        <f>G21</f>
        <v>230.98000000000002</v>
      </c>
      <c r="K21" s="1974">
        <v>2</v>
      </c>
      <c r="L21" s="2016">
        <f>J21*K21</f>
        <v>461.96000000000004</v>
      </c>
    </row>
    <row r="22" spans="1:12" ht="15.75" thickBot="1" x14ac:dyDescent="0.3">
      <c r="A22" s="2056"/>
      <c r="B22" s="238">
        <v>127.5</v>
      </c>
      <c r="C22" s="238" t="s">
        <v>33</v>
      </c>
      <c r="D22" s="2051"/>
      <c r="E22" s="2002"/>
      <c r="F22" s="2048"/>
      <c r="G22" s="2039"/>
      <c r="H22" s="2041"/>
      <c r="I22" s="2067"/>
      <c r="J22" s="2031"/>
      <c r="K22" s="1987"/>
      <c r="L22" s="2018"/>
    </row>
    <row r="23" spans="1:12" x14ac:dyDescent="0.25">
      <c r="A23" s="2054">
        <v>930</v>
      </c>
      <c r="B23" s="278">
        <v>57.12</v>
      </c>
      <c r="C23" s="278" t="s">
        <v>33</v>
      </c>
      <c r="D23" s="2049"/>
      <c r="E23" s="2001"/>
      <c r="F23" s="2047"/>
      <c r="G23" s="2038">
        <f>SUM(B23:B25)</f>
        <v>157.68</v>
      </c>
      <c r="H23" s="2040">
        <v>5</v>
      </c>
      <c r="I23" s="2066">
        <f>G23*H23</f>
        <v>788.40000000000009</v>
      </c>
      <c r="J23" s="2029">
        <f>G23</f>
        <v>157.68</v>
      </c>
      <c r="K23" s="1974">
        <v>2</v>
      </c>
      <c r="L23" s="2016">
        <f>J23*K23</f>
        <v>315.36</v>
      </c>
    </row>
    <row r="24" spans="1:12" x14ac:dyDescent="0.25">
      <c r="A24" s="2055"/>
      <c r="B24" s="236">
        <v>54.12</v>
      </c>
      <c r="C24" s="236" t="s">
        <v>33</v>
      </c>
      <c r="D24" s="2050"/>
      <c r="E24" s="2052"/>
      <c r="F24" s="2053"/>
      <c r="G24" s="2068"/>
      <c r="H24" s="2060"/>
      <c r="I24" s="2069"/>
      <c r="J24" s="2030"/>
      <c r="K24" s="1969"/>
      <c r="L24" s="2017"/>
    </row>
    <row r="25" spans="1:12" ht="15.75" thickBot="1" x14ac:dyDescent="0.3">
      <c r="A25" s="2056"/>
      <c r="B25" s="238">
        <v>46.44</v>
      </c>
      <c r="C25" s="238" t="s">
        <v>33</v>
      </c>
      <c r="D25" s="2051"/>
      <c r="E25" s="2002"/>
      <c r="F25" s="2048"/>
      <c r="G25" s="2039"/>
      <c r="H25" s="2041"/>
      <c r="I25" s="2067"/>
      <c r="J25" s="2031"/>
      <c r="K25" s="1987"/>
      <c r="L25" s="2018"/>
    </row>
    <row r="26" spans="1:12" ht="15.75" thickBot="1" x14ac:dyDescent="0.3">
      <c r="A26" s="277" t="s">
        <v>38</v>
      </c>
      <c r="B26" s="654">
        <v>295.39</v>
      </c>
      <c r="C26" s="277" t="s">
        <v>39</v>
      </c>
      <c r="D26" s="602"/>
      <c r="E26" s="599"/>
      <c r="F26" s="603"/>
      <c r="G26" s="1838">
        <f t="shared" ref="G26:G49" si="0">B26</f>
        <v>295.39</v>
      </c>
      <c r="H26" s="608">
        <v>5</v>
      </c>
      <c r="I26" s="1184">
        <f>H26*G26</f>
        <v>1476.9499999999998</v>
      </c>
      <c r="J26" s="1165">
        <f t="shared" ref="J26:J37" si="1">G26</f>
        <v>295.39</v>
      </c>
      <c r="K26" s="1166">
        <v>2</v>
      </c>
      <c r="L26" s="1167">
        <f>J26*K26</f>
        <v>590.78</v>
      </c>
    </row>
    <row r="27" spans="1:12" ht="15.75" thickBot="1" x14ac:dyDescent="0.3">
      <c r="A27" s="277" t="s">
        <v>40</v>
      </c>
      <c r="B27" s="654">
        <v>499.84</v>
      </c>
      <c r="C27" s="277" t="s">
        <v>41</v>
      </c>
      <c r="D27" s="602"/>
      <c r="E27" s="599"/>
      <c r="F27" s="603"/>
      <c r="G27" s="1838">
        <f t="shared" si="0"/>
        <v>499.84</v>
      </c>
      <c r="H27" s="608">
        <v>5</v>
      </c>
      <c r="I27" s="1184">
        <f t="shared" ref="I27:I49" si="2">H27*G27</f>
        <v>2499.1999999999998</v>
      </c>
      <c r="J27" s="1165">
        <f t="shared" si="1"/>
        <v>499.84</v>
      </c>
      <c r="K27" s="1166">
        <v>2</v>
      </c>
      <c r="L27" s="1167">
        <f t="shared" ref="L27:L36" si="3">J27*K27</f>
        <v>999.68</v>
      </c>
    </row>
    <row r="28" spans="1:12" ht="15.75" thickBot="1" x14ac:dyDescent="0.3">
      <c r="A28" s="277" t="s">
        <v>42</v>
      </c>
      <c r="B28" s="654">
        <v>115.82</v>
      </c>
      <c r="C28" s="277" t="s">
        <v>43</v>
      </c>
      <c r="D28" s="602"/>
      <c r="E28" s="599"/>
      <c r="F28" s="603"/>
      <c r="G28" s="1838">
        <f t="shared" si="0"/>
        <v>115.82</v>
      </c>
      <c r="H28" s="608">
        <v>5</v>
      </c>
      <c r="I28" s="1184">
        <f t="shared" si="2"/>
        <v>579.09999999999991</v>
      </c>
      <c r="J28" s="1165">
        <f t="shared" si="1"/>
        <v>115.82</v>
      </c>
      <c r="K28" s="1166">
        <v>2</v>
      </c>
      <c r="L28" s="1167">
        <f t="shared" si="3"/>
        <v>231.64</v>
      </c>
    </row>
    <row r="29" spans="1:12" ht="15.75" thickBot="1" x14ac:dyDescent="0.3">
      <c r="A29" s="277" t="s">
        <v>32</v>
      </c>
      <c r="B29" s="654">
        <v>425.77</v>
      </c>
      <c r="C29" s="277" t="s">
        <v>33</v>
      </c>
      <c r="D29" s="602"/>
      <c r="E29" s="599"/>
      <c r="F29" s="603"/>
      <c r="G29" s="1838">
        <f t="shared" si="0"/>
        <v>425.77</v>
      </c>
      <c r="H29" s="608">
        <v>5</v>
      </c>
      <c r="I29" s="1184">
        <f t="shared" si="2"/>
        <v>2128.85</v>
      </c>
      <c r="J29" s="1165">
        <f t="shared" si="1"/>
        <v>425.77</v>
      </c>
      <c r="K29" s="1166">
        <v>2</v>
      </c>
      <c r="L29" s="1167">
        <f t="shared" si="3"/>
        <v>851.54</v>
      </c>
    </row>
    <row r="30" spans="1:12" ht="15.75" thickBot="1" x14ac:dyDescent="0.3">
      <c r="A30" s="277">
        <v>32</v>
      </c>
      <c r="B30" s="654">
        <v>229.55</v>
      </c>
      <c r="C30" s="277" t="s">
        <v>44</v>
      </c>
      <c r="D30" s="602"/>
      <c r="E30" s="599"/>
      <c r="F30" s="603"/>
      <c r="G30" s="1838">
        <f t="shared" si="0"/>
        <v>229.55</v>
      </c>
      <c r="H30" s="608">
        <v>5</v>
      </c>
      <c r="I30" s="1184">
        <f t="shared" si="2"/>
        <v>1147.75</v>
      </c>
      <c r="J30" s="1165">
        <f t="shared" si="1"/>
        <v>229.55</v>
      </c>
      <c r="K30" s="1166">
        <v>2</v>
      </c>
      <c r="L30" s="1167">
        <f t="shared" si="3"/>
        <v>459.1</v>
      </c>
    </row>
    <row r="31" spans="1:12" x14ac:dyDescent="0.25">
      <c r="A31" s="2054">
        <v>33</v>
      </c>
      <c r="B31" s="415">
        <v>36.94</v>
      </c>
      <c r="C31" s="278" t="s">
        <v>44</v>
      </c>
      <c r="D31" s="1999"/>
      <c r="E31" s="2001"/>
      <c r="F31" s="2003"/>
      <c r="G31" s="2057">
        <f>SUM(B31:B32)</f>
        <v>54.05</v>
      </c>
      <c r="H31" s="2040">
        <v>5</v>
      </c>
      <c r="I31" s="2061">
        <f t="shared" si="2"/>
        <v>270.25</v>
      </c>
      <c r="J31" s="1976">
        <f t="shared" si="1"/>
        <v>54.05</v>
      </c>
      <c r="K31" s="1974">
        <v>2</v>
      </c>
      <c r="L31" s="1975">
        <f>J31*K31</f>
        <v>108.1</v>
      </c>
    </row>
    <row r="32" spans="1:12" ht="15.75" thickBot="1" x14ac:dyDescent="0.3">
      <c r="A32" s="2056"/>
      <c r="B32" s="239">
        <v>17.11</v>
      </c>
      <c r="C32" s="238" t="s">
        <v>44</v>
      </c>
      <c r="D32" s="2000"/>
      <c r="E32" s="2002"/>
      <c r="F32" s="2004"/>
      <c r="G32" s="2059"/>
      <c r="H32" s="2041"/>
      <c r="I32" s="2063"/>
      <c r="J32" s="2028"/>
      <c r="K32" s="1987"/>
      <c r="L32" s="1988"/>
    </row>
    <row r="33" spans="1:12" x14ac:dyDescent="0.25">
      <c r="A33" s="2054" t="s">
        <v>45</v>
      </c>
      <c r="B33" s="415">
        <v>546.94000000000005</v>
      </c>
      <c r="C33" s="278" t="s">
        <v>46</v>
      </c>
      <c r="D33" s="1999"/>
      <c r="E33" s="2001"/>
      <c r="F33" s="2003"/>
      <c r="G33" s="2057">
        <f>SUM(B33:B34)</f>
        <v>704.94</v>
      </c>
      <c r="H33" s="2040">
        <v>5</v>
      </c>
      <c r="I33" s="2061">
        <f t="shared" si="2"/>
        <v>3524.7000000000003</v>
      </c>
      <c r="J33" s="1976">
        <f t="shared" si="1"/>
        <v>704.94</v>
      </c>
      <c r="K33" s="1974">
        <v>2</v>
      </c>
      <c r="L33" s="1975">
        <f t="shared" si="3"/>
        <v>1409.88</v>
      </c>
    </row>
    <row r="34" spans="1:12" ht="15.75" thickBot="1" x14ac:dyDescent="0.3">
      <c r="A34" s="2056"/>
      <c r="B34" s="239">
        <v>158</v>
      </c>
      <c r="C34" s="238" t="s">
        <v>47</v>
      </c>
      <c r="D34" s="2000"/>
      <c r="E34" s="2002"/>
      <c r="F34" s="2004"/>
      <c r="G34" s="2059"/>
      <c r="H34" s="2041"/>
      <c r="I34" s="2063"/>
      <c r="J34" s="2028"/>
      <c r="K34" s="1987"/>
      <c r="L34" s="1988"/>
    </row>
    <row r="35" spans="1:12" ht="15.75" thickBot="1" x14ac:dyDescent="0.3">
      <c r="A35" s="277" t="s">
        <v>48</v>
      </c>
      <c r="B35" s="654">
        <v>560.98</v>
      </c>
      <c r="C35" s="277" t="s">
        <v>49</v>
      </c>
      <c r="D35" s="1836">
        <f>B35</f>
        <v>560.98</v>
      </c>
      <c r="E35" s="1832">
        <v>5</v>
      </c>
      <c r="F35" s="1837">
        <f>D35*E35</f>
        <v>2804.9</v>
      </c>
      <c r="G35" s="1839"/>
      <c r="H35" s="1833"/>
      <c r="I35" s="755"/>
      <c r="J35" s="1165">
        <f>B35</f>
        <v>560.98</v>
      </c>
      <c r="K35" s="1166">
        <v>2</v>
      </c>
      <c r="L35" s="1167">
        <f>J35*K35</f>
        <v>1121.96</v>
      </c>
    </row>
    <row r="36" spans="1:12" ht="15.75" thickBot="1" x14ac:dyDescent="0.3">
      <c r="A36" s="277" t="s">
        <v>50</v>
      </c>
      <c r="B36" s="654">
        <v>1307.8599999999999</v>
      </c>
      <c r="C36" s="277" t="s">
        <v>51</v>
      </c>
      <c r="D36" s="602"/>
      <c r="E36" s="599"/>
      <c r="F36" s="603"/>
      <c r="G36" s="1838">
        <f t="shared" si="0"/>
        <v>1307.8599999999999</v>
      </c>
      <c r="H36" s="608">
        <v>5</v>
      </c>
      <c r="I36" s="1184">
        <f t="shared" si="2"/>
        <v>6539.2999999999993</v>
      </c>
      <c r="J36" s="1165">
        <f t="shared" si="1"/>
        <v>1307.8599999999999</v>
      </c>
      <c r="K36" s="1166">
        <v>2</v>
      </c>
      <c r="L36" s="1167">
        <f t="shared" si="3"/>
        <v>2615.7199999999998</v>
      </c>
    </row>
    <row r="37" spans="1:12" ht="15.75" thickBot="1" x14ac:dyDescent="0.3">
      <c r="A37" s="277" t="s">
        <v>34</v>
      </c>
      <c r="B37" s="654">
        <v>77.959999999999994</v>
      </c>
      <c r="C37" s="277" t="s">
        <v>33</v>
      </c>
      <c r="D37" s="602"/>
      <c r="E37" s="599"/>
      <c r="F37" s="603"/>
      <c r="G37" s="1838">
        <f t="shared" si="0"/>
        <v>77.959999999999994</v>
      </c>
      <c r="H37" s="608">
        <v>5</v>
      </c>
      <c r="I37" s="1184">
        <f t="shared" si="2"/>
        <v>389.79999999999995</v>
      </c>
      <c r="J37" s="1165">
        <f t="shared" si="1"/>
        <v>77.959999999999994</v>
      </c>
      <c r="K37" s="1166">
        <v>2</v>
      </c>
      <c r="L37" s="1167">
        <f>K37*J37</f>
        <v>155.91999999999999</v>
      </c>
    </row>
    <row r="38" spans="1:12" ht="15.75" thickBot="1" x14ac:dyDescent="0.3">
      <c r="A38" s="277" t="s">
        <v>52</v>
      </c>
      <c r="B38" s="654">
        <v>178.89</v>
      </c>
      <c r="C38" s="277" t="s">
        <v>53</v>
      </c>
      <c r="D38" s="602"/>
      <c r="E38" s="599"/>
      <c r="F38" s="603"/>
      <c r="G38" s="1838">
        <f t="shared" si="0"/>
        <v>178.89</v>
      </c>
      <c r="H38" s="608">
        <v>5</v>
      </c>
      <c r="I38" s="1184">
        <f t="shared" si="2"/>
        <v>894.44999999999993</v>
      </c>
      <c r="J38" s="1842"/>
      <c r="K38" s="1834"/>
      <c r="L38" s="1835"/>
    </row>
    <row r="39" spans="1:12" ht="15.75" thickBot="1" x14ac:dyDescent="0.3">
      <c r="A39" s="277">
        <v>928</v>
      </c>
      <c r="B39" s="654">
        <v>309.8</v>
      </c>
      <c r="C39" s="277" t="s">
        <v>54</v>
      </c>
      <c r="D39" s="602"/>
      <c r="E39" s="599"/>
      <c r="F39" s="603"/>
      <c r="G39" s="1838">
        <f t="shared" si="0"/>
        <v>309.8</v>
      </c>
      <c r="H39" s="608">
        <v>5</v>
      </c>
      <c r="I39" s="1184">
        <f t="shared" si="2"/>
        <v>1549</v>
      </c>
      <c r="J39" s="1843">
        <f>G39</f>
        <v>309.8</v>
      </c>
      <c r="K39" s="1834">
        <v>2</v>
      </c>
      <c r="L39" s="1835">
        <f>J39*K39</f>
        <v>619.6</v>
      </c>
    </row>
    <row r="40" spans="1:12" ht="15.75" thickBot="1" x14ac:dyDescent="0.3">
      <c r="A40" s="277" t="s">
        <v>55</v>
      </c>
      <c r="B40" s="654">
        <v>789.47</v>
      </c>
      <c r="C40" s="277" t="s">
        <v>56</v>
      </c>
      <c r="D40" s="602"/>
      <c r="E40" s="599"/>
      <c r="F40" s="603"/>
      <c r="G40" s="1838">
        <f t="shared" si="0"/>
        <v>789.47</v>
      </c>
      <c r="H40" s="608">
        <v>2</v>
      </c>
      <c r="I40" s="1184">
        <f t="shared" si="2"/>
        <v>1578.94</v>
      </c>
      <c r="J40" s="1843">
        <f>B40</f>
        <v>789.47</v>
      </c>
      <c r="K40" s="1834">
        <v>2</v>
      </c>
      <c r="L40" s="1835">
        <f>J40*K40</f>
        <v>1578.94</v>
      </c>
    </row>
    <row r="41" spans="1:12" x14ac:dyDescent="0.25">
      <c r="A41" s="2054" t="s">
        <v>57</v>
      </c>
      <c r="B41" s="415">
        <v>42.75</v>
      </c>
      <c r="C41" s="278" t="s">
        <v>33</v>
      </c>
      <c r="D41" s="1999"/>
      <c r="E41" s="2001"/>
      <c r="F41" s="2003"/>
      <c r="G41" s="2057">
        <f>SUM(B41:B42)</f>
        <v>46.69</v>
      </c>
      <c r="H41" s="2040">
        <v>5</v>
      </c>
      <c r="I41" s="2061">
        <f>G41*H41</f>
        <v>233.45</v>
      </c>
      <c r="J41" s="2019">
        <f>G41</f>
        <v>46.69</v>
      </c>
      <c r="K41" s="2022">
        <v>2</v>
      </c>
      <c r="L41" s="2025">
        <f>J41*K41</f>
        <v>93.38</v>
      </c>
    </row>
    <row r="42" spans="1:12" ht="15.75" thickBot="1" x14ac:dyDescent="0.3">
      <c r="A42" s="2056"/>
      <c r="B42" s="239">
        <v>3.94</v>
      </c>
      <c r="C42" s="238" t="s">
        <v>33</v>
      </c>
      <c r="D42" s="2000"/>
      <c r="E42" s="2002"/>
      <c r="F42" s="2004"/>
      <c r="G42" s="2059"/>
      <c r="H42" s="2041"/>
      <c r="I42" s="2063"/>
      <c r="J42" s="2021"/>
      <c r="K42" s="2024"/>
      <c r="L42" s="2027"/>
    </row>
    <row r="43" spans="1:12" x14ac:dyDescent="0.25">
      <c r="A43" s="2054" t="s">
        <v>58</v>
      </c>
      <c r="B43" s="415">
        <v>221.99</v>
      </c>
      <c r="C43" s="278" t="s">
        <v>59</v>
      </c>
      <c r="D43" s="1999"/>
      <c r="E43" s="2001"/>
      <c r="F43" s="2003"/>
      <c r="G43" s="2057">
        <f>SUM(B43:B48)</f>
        <v>440.66</v>
      </c>
      <c r="H43" s="2040">
        <v>5</v>
      </c>
      <c r="I43" s="2061">
        <f t="shared" si="2"/>
        <v>2203.3000000000002</v>
      </c>
      <c r="J43" s="2019">
        <f>G43</f>
        <v>440.66</v>
      </c>
      <c r="K43" s="2022">
        <v>2</v>
      </c>
      <c r="L43" s="2025">
        <f>J43*K43</f>
        <v>881.32</v>
      </c>
    </row>
    <row r="44" spans="1:12" x14ac:dyDescent="0.25">
      <c r="A44" s="2055"/>
      <c r="B44" s="237">
        <v>16.41</v>
      </c>
      <c r="C44" s="236" t="s">
        <v>59</v>
      </c>
      <c r="D44" s="2064"/>
      <c r="E44" s="2052"/>
      <c r="F44" s="2065"/>
      <c r="G44" s="2058"/>
      <c r="H44" s="2060"/>
      <c r="I44" s="2062"/>
      <c r="J44" s="2020"/>
      <c r="K44" s="2023"/>
      <c r="L44" s="2026"/>
    </row>
    <row r="45" spans="1:12" x14ac:dyDescent="0.25">
      <c r="A45" s="2055"/>
      <c r="B45" s="237">
        <v>63.8</v>
      </c>
      <c r="C45" s="236" t="s">
        <v>59</v>
      </c>
      <c r="D45" s="2064"/>
      <c r="E45" s="2052"/>
      <c r="F45" s="2065"/>
      <c r="G45" s="2058"/>
      <c r="H45" s="2060"/>
      <c r="I45" s="2062"/>
      <c r="J45" s="2020"/>
      <c r="K45" s="2023"/>
      <c r="L45" s="2026"/>
    </row>
    <row r="46" spans="1:12" x14ac:dyDescent="0.25">
      <c r="A46" s="2055"/>
      <c r="B46" s="237">
        <v>20.86</v>
      </c>
      <c r="C46" s="236" t="s">
        <v>59</v>
      </c>
      <c r="D46" s="2064"/>
      <c r="E46" s="2052"/>
      <c r="F46" s="2065"/>
      <c r="G46" s="2058"/>
      <c r="H46" s="2060"/>
      <c r="I46" s="2062"/>
      <c r="J46" s="2020"/>
      <c r="K46" s="2023"/>
      <c r="L46" s="2026"/>
    </row>
    <row r="47" spans="1:12" x14ac:dyDescent="0.25">
      <c r="A47" s="2055"/>
      <c r="B47" s="237">
        <v>94.24</v>
      </c>
      <c r="C47" s="236" t="s">
        <v>59</v>
      </c>
      <c r="D47" s="2064"/>
      <c r="E47" s="2052"/>
      <c r="F47" s="2065"/>
      <c r="G47" s="2058"/>
      <c r="H47" s="2060"/>
      <c r="I47" s="2062"/>
      <c r="J47" s="2020"/>
      <c r="K47" s="2023"/>
      <c r="L47" s="2026"/>
    </row>
    <row r="48" spans="1:12" ht="15.75" thickBot="1" x14ac:dyDescent="0.3">
      <c r="A48" s="2056"/>
      <c r="B48" s="239">
        <v>23.36</v>
      </c>
      <c r="C48" s="238" t="s">
        <v>59</v>
      </c>
      <c r="D48" s="2000"/>
      <c r="E48" s="2002"/>
      <c r="F48" s="2004"/>
      <c r="G48" s="2059"/>
      <c r="H48" s="2041"/>
      <c r="I48" s="2063"/>
      <c r="J48" s="2021"/>
      <c r="K48" s="2024"/>
      <c r="L48" s="2027"/>
    </row>
    <row r="49" spans="1:12" ht="15.75" thickBot="1" x14ac:dyDescent="0.3">
      <c r="A49" s="277" t="s">
        <v>60</v>
      </c>
      <c r="B49" s="654">
        <v>88.26</v>
      </c>
      <c r="C49" s="277" t="s">
        <v>44</v>
      </c>
      <c r="D49" s="602"/>
      <c r="E49" s="599"/>
      <c r="F49" s="603"/>
      <c r="G49" s="1838">
        <f t="shared" si="0"/>
        <v>88.26</v>
      </c>
      <c r="H49" s="608">
        <v>5</v>
      </c>
      <c r="I49" s="1184">
        <f t="shared" si="2"/>
        <v>441.3</v>
      </c>
      <c r="J49" s="1165">
        <f>G49</f>
        <v>88.26</v>
      </c>
      <c r="K49" s="1166">
        <v>2</v>
      </c>
      <c r="L49" s="1167">
        <f>K49*J49</f>
        <v>176.52</v>
      </c>
    </row>
    <row r="50" spans="1:12" ht="15.75" thickBot="1" x14ac:dyDescent="0.3">
      <c r="A50" s="277">
        <v>850</v>
      </c>
      <c r="B50" s="654">
        <v>332.79</v>
      </c>
      <c r="C50" s="277" t="s">
        <v>61</v>
      </c>
      <c r="D50" s="602"/>
      <c r="E50" s="599"/>
      <c r="F50" s="603"/>
      <c r="G50" s="1838">
        <f>B50</f>
        <v>332.79</v>
      </c>
      <c r="H50" s="608">
        <v>5</v>
      </c>
      <c r="I50" s="1184">
        <f>G50*H50</f>
        <v>1663.95</v>
      </c>
      <c r="J50" s="1844"/>
      <c r="K50" s="595"/>
      <c r="L50" s="596"/>
    </row>
    <row r="51" spans="1:12" ht="15.75" thickBot="1" x14ac:dyDescent="0.3">
      <c r="A51" s="692">
        <v>933</v>
      </c>
      <c r="B51" s="692">
        <v>57.33</v>
      </c>
      <c r="C51" s="692" t="s">
        <v>33</v>
      </c>
      <c r="D51" s="604"/>
      <c r="E51" s="600"/>
      <c r="F51" s="605"/>
      <c r="G51" s="1840">
        <f t="shared" ref="G51" si="4">B51</f>
        <v>57.33</v>
      </c>
      <c r="H51" s="609">
        <v>5</v>
      </c>
      <c r="I51" s="1841">
        <f>G51*H51</f>
        <v>286.64999999999998</v>
      </c>
      <c r="J51" s="1845"/>
      <c r="K51" s="597"/>
      <c r="L51" s="598"/>
    </row>
    <row r="52" spans="1:12" s="10" customFormat="1" ht="15.75" thickBot="1" x14ac:dyDescent="0.3">
      <c r="A52" s="714" t="s">
        <v>29</v>
      </c>
      <c r="B52" s="721">
        <f>SUM(B3:B51)</f>
        <v>7819.7099999999991</v>
      </c>
      <c r="C52" s="717"/>
      <c r="D52" s="721">
        <f>SUM(D3:D51)</f>
        <v>560.98</v>
      </c>
      <c r="E52" s="722"/>
      <c r="F52" s="721">
        <f>SUM(F3:F51)</f>
        <v>2804.9</v>
      </c>
      <c r="G52" s="721">
        <f>SUM(G3:G51)</f>
        <v>7258.7300000000014</v>
      </c>
      <c r="H52" s="722"/>
      <c r="I52" s="721">
        <f>SUM(I3:I51)</f>
        <v>33925.24</v>
      </c>
      <c r="J52" s="721">
        <f>SUM(J3:J51)</f>
        <v>7250.7000000000007</v>
      </c>
      <c r="K52" s="722"/>
      <c r="L52" s="723">
        <f>SUM(L3:L51)</f>
        <v>14501.400000000001</v>
      </c>
    </row>
    <row r="57" spans="1:12" x14ac:dyDescent="0.25">
      <c r="D57" s="403"/>
      <c r="G57" s="403"/>
    </row>
  </sheetData>
  <autoFilter ref="A2:L2" xr:uid="{00000000-0009-0000-0000-000001000000}"/>
  <mergeCells count="93">
    <mergeCell ref="I33:I34"/>
    <mergeCell ref="G33:G34"/>
    <mergeCell ref="A3:A9"/>
    <mergeCell ref="G3:G9"/>
    <mergeCell ref="H3:H9"/>
    <mergeCell ref="I3:I9"/>
    <mergeCell ref="G31:G32"/>
    <mergeCell ref="H31:H32"/>
    <mergeCell ref="I31:I32"/>
    <mergeCell ref="A31:A32"/>
    <mergeCell ref="I10:I13"/>
    <mergeCell ref="G10:G13"/>
    <mergeCell ref="H10:H13"/>
    <mergeCell ref="A10:A13"/>
    <mergeCell ref="D31:D32"/>
    <mergeCell ref="E31:E32"/>
    <mergeCell ref="F31:F32"/>
    <mergeCell ref="A33:A34"/>
    <mergeCell ref="H33:H34"/>
    <mergeCell ref="I21:I22"/>
    <mergeCell ref="G14:G19"/>
    <mergeCell ref="I14:I19"/>
    <mergeCell ref="H14:H19"/>
    <mergeCell ref="I23:I25"/>
    <mergeCell ref="A14:A19"/>
    <mergeCell ref="A21:A22"/>
    <mergeCell ref="A23:A25"/>
    <mergeCell ref="G23:G25"/>
    <mergeCell ref="H23:H25"/>
    <mergeCell ref="F14:F19"/>
    <mergeCell ref="D21:D22"/>
    <mergeCell ref="E21:E22"/>
    <mergeCell ref="A43:A48"/>
    <mergeCell ref="G43:G48"/>
    <mergeCell ref="H43:H48"/>
    <mergeCell ref="I43:I48"/>
    <mergeCell ref="A41:A42"/>
    <mergeCell ref="G41:G42"/>
    <mergeCell ref="H41:H42"/>
    <mergeCell ref="I41:I42"/>
    <mergeCell ref="D43:D48"/>
    <mergeCell ref="E43:E48"/>
    <mergeCell ref="F43:F48"/>
    <mergeCell ref="F21:F22"/>
    <mergeCell ref="D23:D25"/>
    <mergeCell ref="E23:E25"/>
    <mergeCell ref="F23:F25"/>
    <mergeCell ref="D14:D19"/>
    <mergeCell ref="E14:E19"/>
    <mergeCell ref="G21:G22"/>
    <mergeCell ref="H21:H22"/>
    <mergeCell ref="J3:J9"/>
    <mergeCell ref="K3:K9"/>
    <mergeCell ref="L3:L9"/>
    <mergeCell ref="J21:J22"/>
    <mergeCell ref="K21:K22"/>
    <mergeCell ref="L21:L22"/>
    <mergeCell ref="G1:I1"/>
    <mergeCell ref="J1:L1"/>
    <mergeCell ref="K14:K19"/>
    <mergeCell ref="J10:J13"/>
    <mergeCell ref="L14:L19"/>
    <mergeCell ref="K10:K13"/>
    <mergeCell ref="L10:L13"/>
    <mergeCell ref="J14:J19"/>
    <mergeCell ref="K23:K25"/>
    <mergeCell ref="L23:L25"/>
    <mergeCell ref="J43:J48"/>
    <mergeCell ref="K43:K48"/>
    <mergeCell ref="L43:L48"/>
    <mergeCell ref="J41:J42"/>
    <mergeCell ref="K41:K42"/>
    <mergeCell ref="L41:L42"/>
    <mergeCell ref="J33:J34"/>
    <mergeCell ref="K33:K34"/>
    <mergeCell ref="L33:L34"/>
    <mergeCell ref="K31:K32"/>
    <mergeCell ref="L31:L32"/>
    <mergeCell ref="J23:J25"/>
    <mergeCell ref="J31:J32"/>
    <mergeCell ref="D1:F1"/>
    <mergeCell ref="D3:D9"/>
    <mergeCell ref="E3:E9"/>
    <mergeCell ref="F3:F9"/>
    <mergeCell ref="D10:D13"/>
    <mergeCell ref="E10:E13"/>
    <mergeCell ref="F10:F13"/>
    <mergeCell ref="D33:D34"/>
    <mergeCell ref="E33:E34"/>
    <mergeCell ref="F33:F34"/>
    <mergeCell ref="D41:D42"/>
    <mergeCell ref="E41:E42"/>
    <mergeCell ref="F41:F42"/>
  </mergeCells>
  <pageMargins left="0.7" right="0.7" top="0.78740157499999996" bottom="0.78740157499999996" header="0.3" footer="0.3"/>
  <pageSetup paperSize="9" scale="8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pageSetUpPr fitToPage="1"/>
  </sheetPr>
  <dimension ref="A1:R110"/>
  <sheetViews>
    <sheetView topLeftCell="A67" zoomScale="70" zoomScaleNormal="70" workbookViewId="0">
      <selection activeCell="Q106" sqref="Q106"/>
    </sheetView>
  </sheetViews>
  <sheetFormatPr defaultRowHeight="15" x14ac:dyDescent="0.25"/>
  <cols>
    <col min="1" max="1" width="9.140625" style="246"/>
    <col min="2" max="2" width="19" style="246" customWidth="1"/>
    <col min="3" max="3" width="15.7109375" style="246" customWidth="1"/>
    <col min="4" max="4" width="26.5703125" style="246" customWidth="1"/>
    <col min="5" max="5" width="15.42578125" style="246" customWidth="1"/>
    <col min="6" max="6" width="15.7109375" style="246" customWidth="1"/>
    <col min="7" max="7" width="9.140625" style="246"/>
    <col min="8" max="8" width="12.7109375" style="246" customWidth="1"/>
    <col min="9" max="9" width="14.5703125" style="246" customWidth="1"/>
    <col min="10" max="10" width="10.42578125" style="246" customWidth="1"/>
    <col min="11" max="11" width="9.140625" style="246"/>
    <col min="12" max="12" width="13.85546875" style="246" customWidth="1"/>
    <col min="13" max="13" width="19.140625" style="9" customWidth="1"/>
    <col min="15" max="15" width="13.5703125" customWidth="1"/>
  </cols>
  <sheetData>
    <row r="1" spans="1:16" ht="15.75" thickBot="1" x14ac:dyDescent="0.3">
      <c r="A1" s="1814" t="s">
        <v>0</v>
      </c>
      <c r="B1" s="269" t="s">
        <v>1</v>
      </c>
      <c r="C1" s="1816" t="s">
        <v>2</v>
      </c>
      <c r="D1" s="240" t="s">
        <v>5</v>
      </c>
      <c r="E1" s="2137" t="s">
        <v>3</v>
      </c>
      <c r="F1" s="2137"/>
      <c r="G1" s="2137"/>
      <c r="H1" s="2138"/>
      <c r="I1" s="2085" t="s">
        <v>31</v>
      </c>
      <c r="J1" s="2085"/>
      <c r="K1" s="2085"/>
      <c r="L1" s="2086"/>
      <c r="M1" s="2139" t="s">
        <v>4</v>
      </c>
      <c r="N1" s="2140"/>
      <c r="O1" s="2141"/>
      <c r="P1" s="9"/>
    </row>
    <row r="2" spans="1:16" ht="41.25" thickBot="1" x14ac:dyDescent="0.3">
      <c r="A2" s="1815"/>
      <c r="B2" s="242"/>
      <c r="C2" s="241"/>
      <c r="D2" s="243"/>
      <c r="E2" s="248" t="s">
        <v>62</v>
      </c>
      <c r="F2" s="617" t="s">
        <v>63</v>
      </c>
      <c r="G2" s="249" t="s">
        <v>7</v>
      </c>
      <c r="H2" s="250" t="s">
        <v>64</v>
      </c>
      <c r="I2" s="610" t="s">
        <v>62</v>
      </c>
      <c r="J2" s="618" t="s">
        <v>65</v>
      </c>
      <c r="K2" s="611" t="s">
        <v>7</v>
      </c>
      <c r="L2" s="612" t="s">
        <v>64</v>
      </c>
      <c r="M2" s="251" t="s">
        <v>66</v>
      </c>
      <c r="N2" s="252" t="s">
        <v>7</v>
      </c>
      <c r="O2" s="253" t="s">
        <v>67</v>
      </c>
      <c r="P2" s="9"/>
    </row>
    <row r="3" spans="1:16" x14ac:dyDescent="0.25">
      <c r="A3" s="2171" t="s">
        <v>68</v>
      </c>
      <c r="B3" s="415">
        <v>102.14</v>
      </c>
      <c r="C3" s="2120">
        <f>SUM(B3:B20)</f>
        <v>1700.64</v>
      </c>
      <c r="D3" s="411" t="s">
        <v>69</v>
      </c>
      <c r="E3" s="2111">
        <f>SUM(F3:F20)</f>
        <v>812</v>
      </c>
      <c r="F3" s="569" cm="1">
        <f t="array" ref="F3:F12">B3:B12</f>
        <v>102.14</v>
      </c>
      <c r="G3" s="2114">
        <v>5</v>
      </c>
      <c r="H3" s="2117">
        <f>G3*E3</f>
        <v>4060</v>
      </c>
      <c r="I3" s="2087">
        <f>SUM(J3:J20)</f>
        <v>888.6400000000001</v>
      </c>
      <c r="J3" s="1121"/>
      <c r="K3" s="2090">
        <v>5</v>
      </c>
      <c r="L3" s="2093">
        <f>I3*K3</f>
        <v>4443.2000000000007</v>
      </c>
      <c r="M3" s="2163">
        <f>E3+I3</f>
        <v>1700.64</v>
      </c>
      <c r="N3" s="2160">
        <v>2</v>
      </c>
      <c r="O3" s="2148">
        <f>N3*M3</f>
        <v>3401.28</v>
      </c>
      <c r="P3" s="9"/>
    </row>
    <row r="4" spans="1:16" x14ac:dyDescent="0.25">
      <c r="A4" s="2172"/>
      <c r="B4" s="237">
        <v>17.98</v>
      </c>
      <c r="C4" s="2123"/>
      <c r="D4" s="412" t="s">
        <v>69</v>
      </c>
      <c r="E4" s="2112"/>
      <c r="F4" s="1172">
        <v>17.98</v>
      </c>
      <c r="G4" s="2115"/>
      <c r="H4" s="2118"/>
      <c r="I4" s="2088"/>
      <c r="J4" s="520"/>
      <c r="K4" s="2091"/>
      <c r="L4" s="2094"/>
      <c r="M4" s="2164"/>
      <c r="N4" s="2161"/>
      <c r="O4" s="2149"/>
      <c r="P4" s="9"/>
    </row>
    <row r="5" spans="1:16" x14ac:dyDescent="0.25">
      <c r="A5" s="2172"/>
      <c r="B5" s="237">
        <v>94.21</v>
      </c>
      <c r="C5" s="2123"/>
      <c r="D5" s="412" t="s">
        <v>69</v>
      </c>
      <c r="E5" s="2112"/>
      <c r="F5" s="1172">
        <v>94.21</v>
      </c>
      <c r="G5" s="2115"/>
      <c r="H5" s="2118"/>
      <c r="I5" s="2088"/>
      <c r="J5" s="520"/>
      <c r="K5" s="2091"/>
      <c r="L5" s="2094"/>
      <c r="M5" s="2164"/>
      <c r="N5" s="2161"/>
      <c r="O5" s="2149"/>
      <c r="P5" s="9"/>
    </row>
    <row r="6" spans="1:16" x14ac:dyDescent="0.25">
      <c r="A6" s="2172"/>
      <c r="B6" s="237">
        <v>60.43</v>
      </c>
      <c r="C6" s="2123"/>
      <c r="D6" s="412" t="s">
        <v>69</v>
      </c>
      <c r="E6" s="2112"/>
      <c r="F6" s="1172">
        <v>60.43</v>
      </c>
      <c r="G6" s="2115"/>
      <c r="H6" s="2118"/>
      <c r="I6" s="2088"/>
      <c r="J6" s="520"/>
      <c r="K6" s="2091"/>
      <c r="L6" s="2094"/>
      <c r="M6" s="2164"/>
      <c r="N6" s="2161"/>
      <c r="O6" s="2149"/>
      <c r="P6" s="9"/>
    </row>
    <row r="7" spans="1:16" x14ac:dyDescent="0.25">
      <c r="A7" s="2172"/>
      <c r="B7" s="237">
        <v>89.8</v>
      </c>
      <c r="C7" s="2123"/>
      <c r="D7" s="412" t="s">
        <v>69</v>
      </c>
      <c r="E7" s="2112"/>
      <c r="F7" s="1172">
        <v>89.8</v>
      </c>
      <c r="G7" s="2115"/>
      <c r="H7" s="2118"/>
      <c r="I7" s="2088"/>
      <c r="J7" s="520"/>
      <c r="K7" s="2091"/>
      <c r="L7" s="2094"/>
      <c r="M7" s="2164"/>
      <c r="N7" s="2161"/>
      <c r="O7" s="2149"/>
      <c r="P7" s="9"/>
    </row>
    <row r="8" spans="1:16" x14ac:dyDescent="0.25">
      <c r="A8" s="2172"/>
      <c r="B8" s="237">
        <v>15.63</v>
      </c>
      <c r="C8" s="2123"/>
      <c r="D8" s="412" t="s">
        <v>69</v>
      </c>
      <c r="E8" s="2112"/>
      <c r="F8" s="1172">
        <v>15.63</v>
      </c>
      <c r="G8" s="2115"/>
      <c r="H8" s="2118"/>
      <c r="I8" s="2088"/>
      <c r="J8" s="520"/>
      <c r="K8" s="2091"/>
      <c r="L8" s="2094"/>
      <c r="M8" s="2164"/>
      <c r="N8" s="2161"/>
      <c r="O8" s="2149"/>
      <c r="P8" s="9"/>
    </row>
    <row r="9" spans="1:16" x14ac:dyDescent="0.25">
      <c r="A9" s="2172"/>
      <c r="B9" s="237">
        <v>70.790000000000006</v>
      </c>
      <c r="C9" s="2123"/>
      <c r="D9" s="412" t="s">
        <v>69</v>
      </c>
      <c r="E9" s="2112"/>
      <c r="F9" s="1172">
        <v>70.790000000000006</v>
      </c>
      <c r="G9" s="2115"/>
      <c r="H9" s="2118"/>
      <c r="I9" s="2088"/>
      <c r="J9" s="520"/>
      <c r="K9" s="2091"/>
      <c r="L9" s="2094"/>
      <c r="M9" s="2164"/>
      <c r="N9" s="2161"/>
      <c r="O9" s="2149"/>
      <c r="P9" s="9"/>
    </row>
    <row r="10" spans="1:16" x14ac:dyDescent="0.25">
      <c r="A10" s="2172"/>
      <c r="B10" s="237">
        <v>80.78</v>
      </c>
      <c r="C10" s="2123"/>
      <c r="D10" s="412" t="s">
        <v>69</v>
      </c>
      <c r="E10" s="2112"/>
      <c r="F10" s="1172">
        <v>80.78</v>
      </c>
      <c r="G10" s="2115"/>
      <c r="H10" s="2118"/>
      <c r="I10" s="2088"/>
      <c r="J10" s="520"/>
      <c r="K10" s="2091"/>
      <c r="L10" s="2094"/>
      <c r="M10" s="2164"/>
      <c r="N10" s="2161"/>
      <c r="O10" s="2149"/>
      <c r="P10" s="9"/>
    </row>
    <row r="11" spans="1:16" x14ac:dyDescent="0.25">
      <c r="A11" s="2172"/>
      <c r="B11" s="237">
        <v>120.6</v>
      </c>
      <c r="C11" s="2123"/>
      <c r="D11" s="412" t="s">
        <v>69</v>
      </c>
      <c r="E11" s="2112"/>
      <c r="F11" s="1172">
        <v>120.6</v>
      </c>
      <c r="G11" s="2115"/>
      <c r="H11" s="2118"/>
      <c r="I11" s="2088"/>
      <c r="J11" s="520"/>
      <c r="K11" s="2091"/>
      <c r="L11" s="2094"/>
      <c r="M11" s="2164"/>
      <c r="N11" s="2161"/>
      <c r="O11" s="2149"/>
      <c r="P11" s="9"/>
    </row>
    <row r="12" spans="1:16" x14ac:dyDescent="0.25">
      <c r="A12" s="2172"/>
      <c r="B12" s="237">
        <v>91.72</v>
      </c>
      <c r="C12" s="2123"/>
      <c r="D12" s="412" t="s">
        <v>69</v>
      </c>
      <c r="E12" s="2112"/>
      <c r="F12" s="1172">
        <v>91.72</v>
      </c>
      <c r="G12" s="2115"/>
      <c r="H12" s="2118"/>
      <c r="I12" s="2088"/>
      <c r="J12" s="520"/>
      <c r="K12" s="2091"/>
      <c r="L12" s="2094"/>
      <c r="M12" s="2164"/>
      <c r="N12" s="2161"/>
      <c r="O12" s="2149"/>
      <c r="P12" s="9"/>
    </row>
    <row r="13" spans="1:16" x14ac:dyDescent="0.25">
      <c r="A13" s="2172"/>
      <c r="B13" s="237">
        <v>20.440000000000001</v>
      </c>
      <c r="C13" s="2123"/>
      <c r="D13" s="412" t="s">
        <v>69</v>
      </c>
      <c r="E13" s="2112"/>
      <c r="F13" s="1810"/>
      <c r="G13" s="2115"/>
      <c r="H13" s="2118"/>
      <c r="I13" s="2088"/>
      <c r="J13" s="1811">
        <f>B13</f>
        <v>20.440000000000001</v>
      </c>
      <c r="K13" s="2091"/>
      <c r="L13" s="2094"/>
      <c r="M13" s="2164"/>
      <c r="N13" s="2161"/>
      <c r="O13" s="2149"/>
      <c r="P13" s="9"/>
    </row>
    <row r="14" spans="1:16" x14ac:dyDescent="0.25">
      <c r="A14" s="2172"/>
      <c r="B14" s="237">
        <v>294.16000000000003</v>
      </c>
      <c r="C14" s="2123"/>
      <c r="D14" s="412" t="s">
        <v>69</v>
      </c>
      <c r="E14" s="2112"/>
      <c r="F14" s="1810"/>
      <c r="G14" s="2115"/>
      <c r="H14" s="2118"/>
      <c r="I14" s="2088"/>
      <c r="J14" s="1811">
        <f t="shared" ref="J14:J15" si="0">B14</f>
        <v>294.16000000000003</v>
      </c>
      <c r="K14" s="2091"/>
      <c r="L14" s="2094"/>
      <c r="M14" s="2164"/>
      <c r="N14" s="2161"/>
      <c r="O14" s="2149"/>
      <c r="P14" s="9"/>
    </row>
    <row r="15" spans="1:16" x14ac:dyDescent="0.25">
      <c r="A15" s="2172"/>
      <c r="B15" s="237">
        <v>549.51</v>
      </c>
      <c r="C15" s="2123"/>
      <c r="D15" s="412" t="s">
        <v>69</v>
      </c>
      <c r="E15" s="2112"/>
      <c r="F15" s="1810"/>
      <c r="G15" s="2115"/>
      <c r="H15" s="2118"/>
      <c r="I15" s="2088"/>
      <c r="J15" s="1811">
        <f t="shared" si="0"/>
        <v>549.51</v>
      </c>
      <c r="K15" s="2091"/>
      <c r="L15" s="2094"/>
      <c r="M15" s="2164"/>
      <c r="N15" s="2161"/>
      <c r="O15" s="2149"/>
      <c r="P15" s="9"/>
    </row>
    <row r="16" spans="1:16" x14ac:dyDescent="0.25">
      <c r="A16" s="2172"/>
      <c r="B16" s="237">
        <v>15.85</v>
      </c>
      <c r="C16" s="2123"/>
      <c r="D16" s="412" t="s">
        <v>69</v>
      </c>
      <c r="E16" s="2112"/>
      <c r="F16" s="1172">
        <f>B16</f>
        <v>15.85</v>
      </c>
      <c r="G16" s="2115"/>
      <c r="H16" s="2118"/>
      <c r="I16" s="2088"/>
      <c r="J16" s="520"/>
      <c r="K16" s="2091"/>
      <c r="L16" s="2094"/>
      <c r="M16" s="2164"/>
      <c r="N16" s="2161"/>
      <c r="O16" s="2149"/>
      <c r="P16" s="9"/>
    </row>
    <row r="17" spans="1:16" x14ac:dyDescent="0.25">
      <c r="A17" s="2172"/>
      <c r="B17" s="237">
        <v>36.67</v>
      </c>
      <c r="C17" s="2123"/>
      <c r="D17" s="412" t="s">
        <v>69</v>
      </c>
      <c r="E17" s="2112"/>
      <c r="F17" s="1172">
        <f t="shared" ref="F17:F18" si="1">B17</f>
        <v>36.67</v>
      </c>
      <c r="G17" s="2115"/>
      <c r="H17" s="2118"/>
      <c r="I17" s="2088"/>
      <c r="J17" s="520"/>
      <c r="K17" s="2091"/>
      <c r="L17" s="2094"/>
      <c r="M17" s="2164"/>
      <c r="N17" s="2161"/>
      <c r="O17" s="2149"/>
      <c r="P17" s="9"/>
    </row>
    <row r="18" spans="1:16" x14ac:dyDescent="0.25">
      <c r="A18" s="2172"/>
      <c r="B18" s="237">
        <v>15.4</v>
      </c>
      <c r="C18" s="2123"/>
      <c r="D18" s="412" t="s">
        <v>70</v>
      </c>
      <c r="E18" s="2112"/>
      <c r="F18" s="1172">
        <f t="shared" si="1"/>
        <v>15.4</v>
      </c>
      <c r="G18" s="2115"/>
      <c r="H18" s="2118"/>
      <c r="I18" s="2088"/>
      <c r="J18" s="520"/>
      <c r="K18" s="2091"/>
      <c r="L18" s="2094"/>
      <c r="M18" s="2164"/>
      <c r="N18" s="2161"/>
      <c r="O18" s="2149"/>
      <c r="P18" s="9"/>
    </row>
    <row r="19" spans="1:16" x14ac:dyDescent="0.25">
      <c r="A19" s="2172"/>
      <c r="B19" s="237">
        <v>14.82</v>
      </c>
      <c r="C19" s="2123"/>
      <c r="D19" s="412" t="s">
        <v>70</v>
      </c>
      <c r="E19" s="2112"/>
      <c r="F19" s="1810"/>
      <c r="G19" s="2115"/>
      <c r="H19" s="2118"/>
      <c r="I19" s="2088"/>
      <c r="J19" s="1811">
        <f>B19</f>
        <v>14.82</v>
      </c>
      <c r="K19" s="2091"/>
      <c r="L19" s="2094"/>
      <c r="M19" s="2164"/>
      <c r="N19" s="2161"/>
      <c r="O19" s="2149"/>
      <c r="P19" s="9"/>
    </row>
    <row r="20" spans="1:16" ht="15.75" thickBot="1" x14ac:dyDescent="0.3">
      <c r="A20" s="2173"/>
      <c r="B20" s="416">
        <v>9.7100000000000009</v>
      </c>
      <c r="C20" s="2124"/>
      <c r="D20" s="413" t="s">
        <v>70</v>
      </c>
      <c r="E20" s="2113"/>
      <c r="F20" s="732"/>
      <c r="G20" s="2116"/>
      <c r="H20" s="2119"/>
      <c r="I20" s="2089"/>
      <c r="J20" s="1813">
        <f>B20</f>
        <v>9.7100000000000009</v>
      </c>
      <c r="K20" s="2092"/>
      <c r="L20" s="2095"/>
      <c r="M20" s="2165"/>
      <c r="N20" s="2162"/>
      <c r="O20" s="2150"/>
      <c r="P20" s="9"/>
    </row>
    <row r="21" spans="1:16" x14ac:dyDescent="0.25">
      <c r="A21" s="2166" t="s">
        <v>71</v>
      </c>
      <c r="B21" s="415">
        <v>94.72</v>
      </c>
      <c r="C21" s="2120">
        <f>SUM(B21:B42)</f>
        <v>1884.0499999999997</v>
      </c>
      <c r="D21" s="411" t="s">
        <v>69</v>
      </c>
      <c r="E21" s="2111">
        <f>SUM(F21:F42)</f>
        <v>1123.72</v>
      </c>
      <c r="F21" s="569">
        <f>B21</f>
        <v>94.72</v>
      </c>
      <c r="G21" s="2114">
        <v>5</v>
      </c>
      <c r="H21" s="2117">
        <f>G21*E21</f>
        <v>5618.6</v>
      </c>
      <c r="I21" s="2087">
        <f>SUM(J21:J42)</f>
        <v>760.32999999999993</v>
      </c>
      <c r="J21" s="1121"/>
      <c r="K21" s="2090">
        <v>5</v>
      </c>
      <c r="L21" s="2093">
        <f>K21*I21</f>
        <v>3801.6499999999996</v>
      </c>
      <c r="M21" s="2157">
        <f>E21+I21</f>
        <v>1884.05</v>
      </c>
      <c r="N21" s="2154">
        <v>2</v>
      </c>
      <c r="O21" s="2148">
        <f>N21*M21</f>
        <v>3768.1</v>
      </c>
      <c r="P21" s="9"/>
    </row>
    <row r="22" spans="1:16" x14ac:dyDescent="0.25">
      <c r="A22" s="2167"/>
      <c r="B22" s="237">
        <v>25.39</v>
      </c>
      <c r="C22" s="2121"/>
      <c r="D22" s="412" t="s">
        <v>69</v>
      </c>
      <c r="E22" s="2112"/>
      <c r="F22" s="1172">
        <f t="shared" ref="F22:F32" si="2">B22</f>
        <v>25.39</v>
      </c>
      <c r="G22" s="2115"/>
      <c r="H22" s="2118"/>
      <c r="I22" s="2088"/>
      <c r="J22" s="520"/>
      <c r="K22" s="2091"/>
      <c r="L22" s="2094"/>
      <c r="M22" s="2169"/>
      <c r="N22" s="2155"/>
      <c r="O22" s="2149"/>
      <c r="P22" s="9"/>
    </row>
    <row r="23" spans="1:16" x14ac:dyDescent="0.25">
      <c r="A23" s="2167"/>
      <c r="B23" s="237">
        <v>51.49</v>
      </c>
      <c r="C23" s="2121"/>
      <c r="D23" s="412" t="s">
        <v>69</v>
      </c>
      <c r="E23" s="2112"/>
      <c r="F23" s="1172">
        <f t="shared" si="2"/>
        <v>51.49</v>
      </c>
      <c r="G23" s="2115"/>
      <c r="H23" s="2118"/>
      <c r="I23" s="2088"/>
      <c r="J23" s="520"/>
      <c r="K23" s="2091"/>
      <c r="L23" s="2094"/>
      <c r="M23" s="2169"/>
      <c r="N23" s="2155"/>
      <c r="O23" s="2149"/>
      <c r="P23" s="9"/>
    </row>
    <row r="24" spans="1:16" x14ac:dyDescent="0.25">
      <c r="A24" s="2167"/>
      <c r="B24" s="237">
        <v>151.47</v>
      </c>
      <c r="C24" s="2121"/>
      <c r="D24" s="412" t="s">
        <v>69</v>
      </c>
      <c r="E24" s="2112"/>
      <c r="F24" s="1172">
        <f t="shared" si="2"/>
        <v>151.47</v>
      </c>
      <c r="G24" s="2115"/>
      <c r="H24" s="2118"/>
      <c r="I24" s="2088"/>
      <c r="J24" s="520"/>
      <c r="K24" s="2091"/>
      <c r="L24" s="2094"/>
      <c r="M24" s="2169"/>
      <c r="N24" s="2155"/>
      <c r="O24" s="2149"/>
      <c r="P24" s="9"/>
    </row>
    <row r="25" spans="1:16" x14ac:dyDescent="0.25">
      <c r="A25" s="2167"/>
      <c r="B25" s="237">
        <v>116.72</v>
      </c>
      <c r="C25" s="2121"/>
      <c r="D25" s="412" t="s">
        <v>69</v>
      </c>
      <c r="E25" s="2112"/>
      <c r="F25" s="1172">
        <f t="shared" si="2"/>
        <v>116.72</v>
      </c>
      <c r="G25" s="2115"/>
      <c r="H25" s="2118"/>
      <c r="I25" s="2088"/>
      <c r="J25" s="520"/>
      <c r="K25" s="2091"/>
      <c r="L25" s="2094"/>
      <c r="M25" s="2169"/>
      <c r="N25" s="2155"/>
      <c r="O25" s="2149"/>
      <c r="P25" s="9"/>
    </row>
    <row r="26" spans="1:16" x14ac:dyDescent="0.25">
      <c r="A26" s="2167"/>
      <c r="B26" s="237">
        <v>142.21</v>
      </c>
      <c r="C26" s="2121"/>
      <c r="D26" s="412" t="s">
        <v>69</v>
      </c>
      <c r="E26" s="2112"/>
      <c r="F26" s="1172">
        <f t="shared" si="2"/>
        <v>142.21</v>
      </c>
      <c r="G26" s="2115"/>
      <c r="H26" s="2118"/>
      <c r="I26" s="2088"/>
      <c r="J26" s="520"/>
      <c r="K26" s="2091"/>
      <c r="L26" s="2094"/>
      <c r="M26" s="2169"/>
      <c r="N26" s="2155"/>
      <c r="O26" s="2149"/>
      <c r="P26" s="9"/>
    </row>
    <row r="27" spans="1:16" x14ac:dyDescent="0.25">
      <c r="A27" s="2167"/>
      <c r="B27" s="237">
        <v>36.74</v>
      </c>
      <c r="C27" s="2121"/>
      <c r="D27" s="412" t="s">
        <v>69</v>
      </c>
      <c r="E27" s="2112"/>
      <c r="F27" s="1172">
        <f t="shared" si="2"/>
        <v>36.74</v>
      </c>
      <c r="G27" s="2115"/>
      <c r="H27" s="2118"/>
      <c r="I27" s="2088"/>
      <c r="J27" s="520"/>
      <c r="K27" s="2091"/>
      <c r="L27" s="2094"/>
      <c r="M27" s="2169"/>
      <c r="N27" s="2155"/>
      <c r="O27" s="2149"/>
      <c r="P27" s="9"/>
    </row>
    <row r="28" spans="1:16" x14ac:dyDescent="0.25">
      <c r="A28" s="2167"/>
      <c r="B28" s="237">
        <v>55.12</v>
      </c>
      <c r="C28" s="2121"/>
      <c r="D28" s="412" t="s">
        <v>69</v>
      </c>
      <c r="E28" s="2112"/>
      <c r="F28" s="1172">
        <f t="shared" si="2"/>
        <v>55.12</v>
      </c>
      <c r="G28" s="2115"/>
      <c r="H28" s="2118"/>
      <c r="I28" s="2088"/>
      <c r="J28" s="520"/>
      <c r="K28" s="2091"/>
      <c r="L28" s="2094"/>
      <c r="M28" s="2169"/>
      <c r="N28" s="2155"/>
      <c r="O28" s="2149"/>
      <c r="P28" s="9"/>
    </row>
    <row r="29" spans="1:16" x14ac:dyDescent="0.25">
      <c r="A29" s="2167"/>
      <c r="B29" s="237">
        <v>79.8</v>
      </c>
      <c r="C29" s="2121"/>
      <c r="D29" s="412" t="s">
        <v>69</v>
      </c>
      <c r="E29" s="2112"/>
      <c r="F29" s="1172">
        <f t="shared" si="2"/>
        <v>79.8</v>
      </c>
      <c r="G29" s="2115"/>
      <c r="H29" s="2118"/>
      <c r="I29" s="2088"/>
      <c r="J29" s="520"/>
      <c r="K29" s="2091"/>
      <c r="L29" s="2094"/>
      <c r="M29" s="2169"/>
      <c r="N29" s="2155"/>
      <c r="O29" s="2149"/>
      <c r="P29" s="9"/>
    </row>
    <row r="30" spans="1:16" x14ac:dyDescent="0.25">
      <c r="A30" s="2167"/>
      <c r="B30" s="237">
        <v>85.45</v>
      </c>
      <c r="C30" s="2121"/>
      <c r="D30" s="412" t="s">
        <v>69</v>
      </c>
      <c r="E30" s="2112"/>
      <c r="F30" s="1172">
        <f t="shared" si="2"/>
        <v>85.45</v>
      </c>
      <c r="G30" s="2115"/>
      <c r="H30" s="2118"/>
      <c r="I30" s="2088"/>
      <c r="J30" s="520"/>
      <c r="K30" s="2091"/>
      <c r="L30" s="2094"/>
      <c r="M30" s="2169"/>
      <c r="N30" s="2155"/>
      <c r="O30" s="2149"/>
      <c r="P30" s="9"/>
    </row>
    <row r="31" spans="1:16" x14ac:dyDescent="0.25">
      <c r="A31" s="2167"/>
      <c r="B31" s="237">
        <v>72.63</v>
      </c>
      <c r="C31" s="2121"/>
      <c r="D31" s="412" t="s">
        <v>69</v>
      </c>
      <c r="E31" s="2112"/>
      <c r="F31" s="1172">
        <f t="shared" si="2"/>
        <v>72.63</v>
      </c>
      <c r="G31" s="2115"/>
      <c r="H31" s="2118"/>
      <c r="I31" s="2088"/>
      <c r="J31" s="520"/>
      <c r="K31" s="2091"/>
      <c r="L31" s="2094"/>
      <c r="M31" s="2169"/>
      <c r="N31" s="2155"/>
      <c r="O31" s="2149"/>
      <c r="P31" s="9"/>
    </row>
    <row r="32" spans="1:16" x14ac:dyDescent="0.25">
      <c r="A32" s="2167"/>
      <c r="B32" s="237">
        <v>46.91</v>
      </c>
      <c r="C32" s="2121"/>
      <c r="D32" s="412" t="s">
        <v>69</v>
      </c>
      <c r="E32" s="2112"/>
      <c r="F32" s="1172">
        <f t="shared" si="2"/>
        <v>46.91</v>
      </c>
      <c r="G32" s="2115"/>
      <c r="H32" s="2118"/>
      <c r="I32" s="2088"/>
      <c r="J32" s="520"/>
      <c r="K32" s="2091"/>
      <c r="L32" s="2094"/>
      <c r="M32" s="2169"/>
      <c r="N32" s="2155"/>
      <c r="O32" s="2149"/>
      <c r="P32" s="9"/>
    </row>
    <row r="33" spans="1:18" x14ac:dyDescent="0.25">
      <c r="A33" s="2167"/>
      <c r="B33" s="237">
        <v>48.3</v>
      </c>
      <c r="C33" s="2121"/>
      <c r="D33" s="412" t="s">
        <v>69</v>
      </c>
      <c r="E33" s="2112"/>
      <c r="F33" s="1810"/>
      <c r="G33" s="2115"/>
      <c r="H33" s="2118"/>
      <c r="I33" s="2088"/>
      <c r="J33" s="1811">
        <f t="shared" ref="J33:J38" si="3">B33</f>
        <v>48.3</v>
      </c>
      <c r="K33" s="2091"/>
      <c r="L33" s="2094"/>
      <c r="M33" s="2169"/>
      <c r="N33" s="2155"/>
      <c r="O33" s="2149"/>
      <c r="P33" s="9"/>
    </row>
    <row r="34" spans="1:18" x14ac:dyDescent="0.25">
      <c r="A34" s="2167"/>
      <c r="B34" s="237">
        <v>134.21</v>
      </c>
      <c r="C34" s="2121"/>
      <c r="D34" s="412" t="s">
        <v>69</v>
      </c>
      <c r="E34" s="2112"/>
      <c r="F34" s="1810"/>
      <c r="G34" s="2115"/>
      <c r="H34" s="2118"/>
      <c r="I34" s="2088"/>
      <c r="J34" s="1811">
        <f t="shared" si="3"/>
        <v>134.21</v>
      </c>
      <c r="K34" s="2091"/>
      <c r="L34" s="2094"/>
      <c r="M34" s="2169"/>
      <c r="N34" s="2155"/>
      <c r="O34" s="2149"/>
      <c r="P34" s="9"/>
    </row>
    <row r="35" spans="1:18" x14ac:dyDescent="0.25">
      <c r="A35" s="2167"/>
      <c r="B35" s="237">
        <v>106.37</v>
      </c>
      <c r="C35" s="2121"/>
      <c r="D35" s="412" t="s">
        <v>69</v>
      </c>
      <c r="E35" s="2112"/>
      <c r="F35" s="1810"/>
      <c r="G35" s="2115"/>
      <c r="H35" s="2118"/>
      <c r="I35" s="2088"/>
      <c r="J35" s="1811">
        <f t="shared" si="3"/>
        <v>106.37</v>
      </c>
      <c r="K35" s="2091"/>
      <c r="L35" s="2094"/>
      <c r="M35" s="2169"/>
      <c r="N35" s="2155"/>
      <c r="O35" s="2149"/>
      <c r="P35" s="9"/>
    </row>
    <row r="36" spans="1:18" x14ac:dyDescent="0.25">
      <c r="A36" s="2167"/>
      <c r="B36" s="237">
        <v>24.76</v>
      </c>
      <c r="C36" s="2121"/>
      <c r="D36" s="412" t="s">
        <v>69</v>
      </c>
      <c r="E36" s="2112"/>
      <c r="F36" s="1810"/>
      <c r="G36" s="2115"/>
      <c r="H36" s="2118"/>
      <c r="I36" s="2088"/>
      <c r="J36" s="1811">
        <f t="shared" si="3"/>
        <v>24.76</v>
      </c>
      <c r="K36" s="2091"/>
      <c r="L36" s="2094"/>
      <c r="M36" s="2169"/>
      <c r="N36" s="2155"/>
      <c r="O36" s="2149"/>
      <c r="P36" s="9"/>
    </row>
    <row r="37" spans="1:18" x14ac:dyDescent="0.25">
      <c r="A37" s="2167"/>
      <c r="B37" s="237">
        <v>414.88</v>
      </c>
      <c r="C37" s="2121"/>
      <c r="D37" s="412" t="s">
        <v>69</v>
      </c>
      <c r="E37" s="2112"/>
      <c r="F37" s="1810"/>
      <c r="G37" s="2115"/>
      <c r="H37" s="2118"/>
      <c r="I37" s="2088"/>
      <c r="J37" s="1811">
        <f t="shared" si="3"/>
        <v>414.88</v>
      </c>
      <c r="K37" s="2091"/>
      <c r="L37" s="2094"/>
      <c r="M37" s="2169"/>
      <c r="N37" s="2155"/>
      <c r="O37" s="2149"/>
      <c r="P37" s="9"/>
    </row>
    <row r="38" spans="1:18" x14ac:dyDescent="0.25">
      <c r="A38" s="2167"/>
      <c r="B38" s="237">
        <v>31.81</v>
      </c>
      <c r="C38" s="2121"/>
      <c r="D38" s="412" t="s">
        <v>69</v>
      </c>
      <c r="E38" s="2112"/>
      <c r="F38" s="1810"/>
      <c r="G38" s="2115"/>
      <c r="H38" s="2118"/>
      <c r="I38" s="2088"/>
      <c r="J38" s="1811">
        <f t="shared" si="3"/>
        <v>31.81</v>
      </c>
      <c r="K38" s="2091"/>
      <c r="L38" s="2094"/>
      <c r="M38" s="2169"/>
      <c r="N38" s="2155"/>
      <c r="O38" s="2149"/>
      <c r="P38" s="9"/>
    </row>
    <row r="39" spans="1:18" x14ac:dyDescent="0.25">
      <c r="A39" s="2167"/>
      <c r="B39" s="237">
        <v>112.43</v>
      </c>
      <c r="C39" s="2121"/>
      <c r="D39" s="412" t="s">
        <v>69</v>
      </c>
      <c r="E39" s="2112"/>
      <c r="F39" s="1172">
        <f>B39</f>
        <v>112.43</v>
      </c>
      <c r="G39" s="2115"/>
      <c r="H39" s="2118"/>
      <c r="I39" s="2088"/>
      <c r="J39" s="520"/>
      <c r="K39" s="2091"/>
      <c r="L39" s="2094"/>
      <c r="M39" s="2169"/>
      <c r="N39" s="2155"/>
      <c r="O39" s="2149"/>
      <c r="P39" s="9"/>
    </row>
    <row r="40" spans="1:18" x14ac:dyDescent="0.25">
      <c r="A40" s="2167"/>
      <c r="B40" s="237">
        <v>43.88</v>
      </c>
      <c r="C40" s="2121"/>
      <c r="D40" s="412" t="s">
        <v>69</v>
      </c>
      <c r="E40" s="2112"/>
      <c r="F40" s="1172">
        <f t="shared" ref="F40:F42" si="4">B40</f>
        <v>43.88</v>
      </c>
      <c r="G40" s="2115"/>
      <c r="H40" s="2118"/>
      <c r="I40" s="2088"/>
      <c r="J40" s="520"/>
      <c r="K40" s="2091"/>
      <c r="L40" s="2094"/>
      <c r="M40" s="2169"/>
      <c r="N40" s="2155"/>
      <c r="O40" s="2149"/>
      <c r="P40" s="9"/>
    </row>
    <row r="41" spans="1:18" x14ac:dyDescent="0.25">
      <c r="A41" s="2167"/>
      <c r="B41" s="237">
        <v>3.68</v>
      </c>
      <c r="C41" s="2121"/>
      <c r="D41" s="412" t="s">
        <v>69</v>
      </c>
      <c r="E41" s="2112"/>
      <c r="F41" s="1172">
        <f t="shared" si="4"/>
        <v>3.68</v>
      </c>
      <c r="G41" s="2115"/>
      <c r="H41" s="2118"/>
      <c r="I41" s="2088"/>
      <c r="J41" s="520"/>
      <c r="K41" s="2091"/>
      <c r="L41" s="2094"/>
      <c r="M41" s="2169"/>
      <c r="N41" s="2155"/>
      <c r="O41" s="2149"/>
      <c r="P41" s="9"/>
    </row>
    <row r="42" spans="1:18" ht="15.75" thickBot="1" x14ac:dyDescent="0.3">
      <c r="A42" s="2168"/>
      <c r="B42" s="416">
        <v>5.08</v>
      </c>
      <c r="C42" s="2122"/>
      <c r="D42" s="413" t="s">
        <v>69</v>
      </c>
      <c r="E42" s="2113"/>
      <c r="F42" s="991">
        <f t="shared" si="4"/>
        <v>5.08</v>
      </c>
      <c r="G42" s="2116"/>
      <c r="H42" s="2119"/>
      <c r="I42" s="2089"/>
      <c r="J42" s="1127"/>
      <c r="K42" s="2092"/>
      <c r="L42" s="2095"/>
      <c r="M42" s="2170"/>
      <c r="N42" s="2156"/>
      <c r="O42" s="2150"/>
      <c r="P42" s="9"/>
    </row>
    <row r="43" spans="1:18" x14ac:dyDescent="0.25">
      <c r="A43" s="2108" t="s">
        <v>72</v>
      </c>
      <c r="B43" s="415">
        <v>86.34</v>
      </c>
      <c r="C43" s="2120">
        <f>SUM(B43:B44)</f>
        <v>149.94</v>
      </c>
      <c r="D43" s="411" t="s">
        <v>69</v>
      </c>
      <c r="E43" s="2111">
        <f>C43</f>
        <v>149.94</v>
      </c>
      <c r="F43" s="569">
        <f>B43</f>
        <v>86.34</v>
      </c>
      <c r="G43" s="2114">
        <v>5</v>
      </c>
      <c r="H43" s="2117">
        <f>E43*G43</f>
        <v>749.7</v>
      </c>
      <c r="I43" s="2096"/>
      <c r="J43" s="1121"/>
      <c r="K43" s="2098"/>
      <c r="L43" s="2100"/>
      <c r="M43" s="2105">
        <f>E43</f>
        <v>149.94</v>
      </c>
      <c r="N43" s="2102">
        <v>2</v>
      </c>
      <c r="O43" s="2082">
        <f>M43*N43</f>
        <v>299.88</v>
      </c>
      <c r="P43" s="9"/>
    </row>
    <row r="44" spans="1:18" ht="15.75" thickBot="1" x14ac:dyDescent="0.3">
      <c r="A44" s="2110"/>
      <c r="B44" s="416">
        <v>63.6</v>
      </c>
      <c r="C44" s="2124"/>
      <c r="D44" s="413" t="s">
        <v>69</v>
      </c>
      <c r="E44" s="2113"/>
      <c r="F44" s="991">
        <f>B44</f>
        <v>63.6</v>
      </c>
      <c r="G44" s="2116"/>
      <c r="H44" s="2119"/>
      <c r="I44" s="2097"/>
      <c r="J44" s="1127"/>
      <c r="K44" s="2099"/>
      <c r="L44" s="2101"/>
      <c r="M44" s="2107"/>
      <c r="N44" s="2104"/>
      <c r="O44" s="2084"/>
      <c r="P44" s="9"/>
    </row>
    <row r="45" spans="1:18" x14ac:dyDescent="0.25">
      <c r="A45" s="2171" t="s">
        <v>73</v>
      </c>
      <c r="B45" s="415">
        <v>269.79000000000002</v>
      </c>
      <c r="C45" s="2120">
        <f>SUM(B45:B48)</f>
        <v>471.76</v>
      </c>
      <c r="D45" s="411" t="s">
        <v>69</v>
      </c>
      <c r="E45" s="2142"/>
      <c r="F45" s="731"/>
      <c r="G45" s="2144"/>
      <c r="H45" s="2151"/>
      <c r="I45" s="2087">
        <f>SUM(J45:J48)</f>
        <v>471.76</v>
      </c>
      <c r="J45" s="1812">
        <f>B45</f>
        <v>269.79000000000002</v>
      </c>
      <c r="K45" s="2090">
        <v>5</v>
      </c>
      <c r="L45" s="2093">
        <f>I45*K45</f>
        <v>2358.8000000000002</v>
      </c>
      <c r="M45" s="2157">
        <f>C45</f>
        <v>471.76</v>
      </c>
      <c r="N45" s="2154">
        <v>2</v>
      </c>
      <c r="O45" s="2148">
        <f>M45*N45</f>
        <v>943.52</v>
      </c>
      <c r="P45" s="9"/>
      <c r="R45" s="1"/>
    </row>
    <row r="46" spans="1:18" x14ac:dyDescent="0.25">
      <c r="A46" s="2172"/>
      <c r="B46" s="237">
        <v>37.450000000000003</v>
      </c>
      <c r="C46" s="2123"/>
      <c r="D46" s="412" t="s">
        <v>69</v>
      </c>
      <c r="E46" s="2146"/>
      <c r="F46" s="1810"/>
      <c r="G46" s="2147"/>
      <c r="H46" s="2153"/>
      <c r="I46" s="2088"/>
      <c r="J46" s="1811">
        <f t="shared" ref="J46:J48" si="5">B46</f>
        <v>37.450000000000003</v>
      </c>
      <c r="K46" s="2091"/>
      <c r="L46" s="2094"/>
      <c r="M46" s="2158"/>
      <c r="N46" s="2155"/>
      <c r="O46" s="2149"/>
      <c r="P46" s="9"/>
    </row>
    <row r="47" spans="1:18" x14ac:dyDescent="0.25">
      <c r="A47" s="2172"/>
      <c r="B47" s="237">
        <v>137.99</v>
      </c>
      <c r="C47" s="2123"/>
      <c r="D47" s="412" t="s">
        <v>69</v>
      </c>
      <c r="E47" s="2146"/>
      <c r="F47" s="1810"/>
      <c r="G47" s="2147"/>
      <c r="H47" s="2153"/>
      <c r="I47" s="2088"/>
      <c r="J47" s="1811">
        <f t="shared" si="5"/>
        <v>137.99</v>
      </c>
      <c r="K47" s="2091"/>
      <c r="L47" s="2094"/>
      <c r="M47" s="2158"/>
      <c r="N47" s="2155"/>
      <c r="O47" s="2149"/>
      <c r="P47" s="9"/>
    </row>
    <row r="48" spans="1:18" ht="15.75" thickBot="1" x14ac:dyDescent="0.3">
      <c r="A48" s="2173"/>
      <c r="B48" s="416">
        <v>26.53</v>
      </c>
      <c r="C48" s="2124"/>
      <c r="D48" s="413" t="s">
        <v>69</v>
      </c>
      <c r="E48" s="2143"/>
      <c r="F48" s="732"/>
      <c r="G48" s="2145"/>
      <c r="H48" s="2152"/>
      <c r="I48" s="2089"/>
      <c r="J48" s="1813">
        <f t="shared" si="5"/>
        <v>26.53</v>
      </c>
      <c r="K48" s="2092"/>
      <c r="L48" s="2095"/>
      <c r="M48" s="2159"/>
      <c r="N48" s="2156"/>
      <c r="O48" s="2150"/>
      <c r="P48" s="9"/>
    </row>
    <row r="49" spans="1:16" x14ac:dyDescent="0.25">
      <c r="A49" s="2171" t="s">
        <v>74</v>
      </c>
      <c r="B49" s="415">
        <v>28.55</v>
      </c>
      <c r="C49" s="2120">
        <f>SUM(B49:B51)</f>
        <v>446.31000000000006</v>
      </c>
      <c r="D49" s="411" t="s">
        <v>69</v>
      </c>
      <c r="E49" s="2111">
        <f>C49</f>
        <v>446.31000000000006</v>
      </c>
      <c r="F49" s="569">
        <f>B49</f>
        <v>28.55</v>
      </c>
      <c r="G49" s="2114">
        <v>5</v>
      </c>
      <c r="H49" s="2117">
        <f>E49*G49</f>
        <v>2231.5500000000002</v>
      </c>
      <c r="I49" s="2096"/>
      <c r="J49" s="1121"/>
      <c r="K49" s="2098"/>
      <c r="L49" s="2100"/>
      <c r="M49" s="2105">
        <f>E49</f>
        <v>446.31000000000006</v>
      </c>
      <c r="N49" s="2102">
        <v>2</v>
      </c>
      <c r="O49" s="2082">
        <f>M49*N49</f>
        <v>892.62000000000012</v>
      </c>
      <c r="P49" s="9"/>
    </row>
    <row r="50" spans="1:16" x14ac:dyDescent="0.25">
      <c r="A50" s="2172"/>
      <c r="B50" s="237">
        <v>124.22</v>
      </c>
      <c r="C50" s="2123"/>
      <c r="D50" s="412" t="s">
        <v>69</v>
      </c>
      <c r="E50" s="2112"/>
      <c r="F50" s="1172">
        <f t="shared" ref="F50:F51" si="6">B50</f>
        <v>124.22</v>
      </c>
      <c r="G50" s="2115"/>
      <c r="H50" s="2118"/>
      <c r="I50" s="2125"/>
      <c r="J50" s="520"/>
      <c r="K50" s="2126"/>
      <c r="L50" s="2127"/>
      <c r="M50" s="2106"/>
      <c r="N50" s="2103"/>
      <c r="O50" s="2083"/>
      <c r="P50" s="9"/>
    </row>
    <row r="51" spans="1:16" ht="15.75" thickBot="1" x14ac:dyDescent="0.3">
      <c r="A51" s="2173"/>
      <c r="B51" s="416">
        <v>293.54000000000002</v>
      </c>
      <c r="C51" s="2124"/>
      <c r="D51" s="413" t="s">
        <v>69</v>
      </c>
      <c r="E51" s="2113"/>
      <c r="F51" s="991">
        <f t="shared" si="6"/>
        <v>293.54000000000002</v>
      </c>
      <c r="G51" s="2116"/>
      <c r="H51" s="2119"/>
      <c r="I51" s="2097"/>
      <c r="J51" s="1127"/>
      <c r="K51" s="2099"/>
      <c r="L51" s="2101"/>
      <c r="M51" s="2107"/>
      <c r="N51" s="2104"/>
      <c r="O51" s="2084"/>
      <c r="P51" s="9"/>
    </row>
    <row r="52" spans="1:16" ht="15.75" thickBot="1" x14ac:dyDescent="0.3">
      <c r="A52" s="601">
        <v>46</v>
      </c>
      <c r="B52" s="594">
        <v>80.38</v>
      </c>
      <c r="C52" s="275">
        <f>B52</f>
        <v>80.38</v>
      </c>
      <c r="D52" s="601" t="s">
        <v>69</v>
      </c>
      <c r="E52" s="257">
        <f>C52</f>
        <v>80.38</v>
      </c>
      <c r="F52" s="429">
        <f>B52</f>
        <v>80.38</v>
      </c>
      <c r="G52" s="258">
        <v>5</v>
      </c>
      <c r="H52" s="1821">
        <f>E52*G52</f>
        <v>401.9</v>
      </c>
      <c r="I52" s="1372"/>
      <c r="J52" s="648"/>
      <c r="K52" s="630"/>
      <c r="L52" s="848"/>
      <c r="M52" s="634">
        <f>E52</f>
        <v>80.38</v>
      </c>
      <c r="N52" s="632">
        <v>2</v>
      </c>
      <c r="O52" s="633">
        <f>M52*N52</f>
        <v>160.76</v>
      </c>
      <c r="P52" s="9"/>
    </row>
    <row r="53" spans="1:16" x14ac:dyDescent="0.25">
      <c r="A53" s="2171">
        <v>43</v>
      </c>
      <c r="B53" s="415">
        <v>109.71</v>
      </c>
      <c r="C53" s="2120">
        <f>SUM(B53:B54)</f>
        <v>165.89</v>
      </c>
      <c r="D53" s="411" t="s">
        <v>69</v>
      </c>
      <c r="E53" s="2142"/>
      <c r="F53" s="731"/>
      <c r="G53" s="2144"/>
      <c r="H53" s="2151"/>
      <c r="I53" s="2087">
        <f>SUM(J53:J54)</f>
        <v>165.89</v>
      </c>
      <c r="J53" s="1812">
        <f>B53</f>
        <v>109.71</v>
      </c>
      <c r="K53" s="2090">
        <v>5</v>
      </c>
      <c r="L53" s="2093">
        <f>I53*K53</f>
        <v>829.44999999999993</v>
      </c>
      <c r="M53" s="2105">
        <f>I53</f>
        <v>165.89</v>
      </c>
      <c r="N53" s="2102">
        <v>2</v>
      </c>
      <c r="O53" s="2082">
        <f>M53*N53</f>
        <v>331.78</v>
      </c>
      <c r="P53" s="9"/>
    </row>
    <row r="54" spans="1:16" ht="15.75" thickBot="1" x14ac:dyDescent="0.3">
      <c r="A54" s="2173"/>
      <c r="B54" s="416">
        <v>56.18</v>
      </c>
      <c r="C54" s="2124"/>
      <c r="D54" s="413" t="s">
        <v>69</v>
      </c>
      <c r="E54" s="2143"/>
      <c r="F54" s="732"/>
      <c r="G54" s="2145"/>
      <c r="H54" s="2152"/>
      <c r="I54" s="2089"/>
      <c r="J54" s="1813">
        <f>B54</f>
        <v>56.18</v>
      </c>
      <c r="K54" s="2092"/>
      <c r="L54" s="2095"/>
      <c r="M54" s="2107"/>
      <c r="N54" s="2104"/>
      <c r="O54" s="2084"/>
      <c r="P54" s="9"/>
    </row>
    <row r="55" spans="1:16" ht="15.75" thickBot="1" x14ac:dyDescent="0.3">
      <c r="A55" s="652" t="s">
        <v>75</v>
      </c>
      <c r="B55" s="594">
        <v>1124.25</v>
      </c>
      <c r="C55" s="616">
        <v>1124.25</v>
      </c>
      <c r="D55" s="601" t="s">
        <v>76</v>
      </c>
      <c r="E55" s="635"/>
      <c r="F55" s="727"/>
      <c r="G55" s="636"/>
      <c r="H55" s="1826"/>
      <c r="I55" s="1794">
        <f>B55</f>
        <v>1124.25</v>
      </c>
      <c r="J55" s="614">
        <f>B55</f>
        <v>1124.25</v>
      </c>
      <c r="K55" s="613">
        <v>5</v>
      </c>
      <c r="L55" s="1827">
        <f>K55*I55</f>
        <v>5621.25</v>
      </c>
      <c r="M55" s="637">
        <f>I55</f>
        <v>1124.25</v>
      </c>
      <c r="N55" s="255">
        <v>2</v>
      </c>
      <c r="O55" s="256">
        <f>N55*M55</f>
        <v>2248.5</v>
      </c>
      <c r="P55" s="9"/>
    </row>
    <row r="56" spans="1:16" x14ac:dyDescent="0.25">
      <c r="A56" s="2171" t="s">
        <v>77</v>
      </c>
      <c r="B56" s="415">
        <v>29.38</v>
      </c>
      <c r="C56" s="2120">
        <f>SUM(B56:B58)</f>
        <v>52.93</v>
      </c>
      <c r="D56" s="411" t="s">
        <v>69</v>
      </c>
      <c r="E56" s="2111">
        <f>C56</f>
        <v>52.93</v>
      </c>
      <c r="F56" s="569">
        <f>E56</f>
        <v>52.93</v>
      </c>
      <c r="G56" s="2114">
        <v>5</v>
      </c>
      <c r="H56" s="2117">
        <f>E56*G56</f>
        <v>264.64999999999998</v>
      </c>
      <c r="I56" s="1182"/>
      <c r="J56" s="1121"/>
      <c r="K56" s="1802"/>
      <c r="L56" s="1824"/>
      <c r="M56" s="424"/>
      <c r="N56" s="422"/>
      <c r="O56" s="423"/>
      <c r="P56" s="9"/>
    </row>
    <row r="57" spans="1:16" x14ac:dyDescent="0.25">
      <c r="A57" s="2172"/>
      <c r="B57" s="237">
        <v>8.49</v>
      </c>
      <c r="C57" s="2121"/>
      <c r="D57" s="412" t="s">
        <v>69</v>
      </c>
      <c r="E57" s="2112"/>
      <c r="F57" s="1172">
        <f>B57</f>
        <v>8.49</v>
      </c>
      <c r="G57" s="2115"/>
      <c r="H57" s="2118"/>
      <c r="I57" s="519"/>
      <c r="J57" s="520"/>
      <c r="K57" s="1178"/>
      <c r="L57" s="1818"/>
      <c r="M57" s="1495"/>
      <c r="N57" s="1389"/>
      <c r="O57" s="1808"/>
      <c r="P57" s="9"/>
    </row>
    <row r="58" spans="1:16" ht="15.75" thickBot="1" x14ac:dyDescent="0.3">
      <c r="A58" s="2173"/>
      <c r="B58" s="416">
        <v>15.06</v>
      </c>
      <c r="C58" s="2124"/>
      <c r="D58" s="413" t="s">
        <v>69</v>
      </c>
      <c r="E58" s="2113"/>
      <c r="F58" s="991">
        <f>B58</f>
        <v>15.06</v>
      </c>
      <c r="G58" s="2116"/>
      <c r="H58" s="2119"/>
      <c r="I58" s="1452"/>
      <c r="J58" s="1127"/>
      <c r="K58" s="1805"/>
      <c r="L58" s="1819"/>
      <c r="M58" s="1497"/>
      <c r="N58" s="1393"/>
      <c r="O58" s="1809"/>
      <c r="P58" s="9"/>
    </row>
    <row r="59" spans="1:16" s="1" customFormat="1" ht="15.75" thickBot="1" x14ac:dyDescent="0.3">
      <c r="A59" s="601" t="s">
        <v>78</v>
      </c>
      <c r="B59" s="594">
        <v>56.19</v>
      </c>
      <c r="C59" s="275">
        <f>B59</f>
        <v>56.19</v>
      </c>
      <c r="D59" s="601" t="s">
        <v>69</v>
      </c>
      <c r="E59" s="257">
        <f>B59</f>
        <v>56.19</v>
      </c>
      <c r="F59" s="429">
        <f>E59</f>
        <v>56.19</v>
      </c>
      <c r="G59" s="258">
        <v>5</v>
      </c>
      <c r="H59" s="1821">
        <f>E59*G59</f>
        <v>280.95</v>
      </c>
      <c r="I59" s="1372"/>
      <c r="J59" s="648"/>
      <c r="K59" s="630"/>
      <c r="L59" s="848"/>
      <c r="M59" s="259"/>
      <c r="N59" s="260"/>
      <c r="O59" s="261"/>
      <c r="P59" s="9"/>
    </row>
    <row r="60" spans="1:16" ht="15.75" thickBot="1" x14ac:dyDescent="0.3">
      <c r="A60" s="601">
        <v>31</v>
      </c>
      <c r="B60" s="594">
        <v>1034.6500000000001</v>
      </c>
      <c r="C60" s="616">
        <v>1034.6500000000001</v>
      </c>
      <c r="D60" s="601" t="s">
        <v>79</v>
      </c>
      <c r="E60" s="257">
        <f>C60</f>
        <v>1034.6500000000001</v>
      </c>
      <c r="F60" s="429">
        <f>E60</f>
        <v>1034.6500000000001</v>
      </c>
      <c r="G60" s="258">
        <v>5</v>
      </c>
      <c r="H60" s="1821">
        <f>E60*G60</f>
        <v>5173.25</v>
      </c>
      <c r="I60" s="1372"/>
      <c r="J60" s="648"/>
      <c r="K60" s="630"/>
      <c r="L60" s="848"/>
      <c r="M60" s="254">
        <f>E60</f>
        <v>1034.6500000000001</v>
      </c>
      <c r="N60" s="255">
        <v>2</v>
      </c>
      <c r="O60" s="256">
        <f>M60*N60</f>
        <v>2069.3000000000002</v>
      </c>
      <c r="P60" s="9"/>
    </row>
    <row r="61" spans="1:16" ht="15.75" thickBot="1" x14ac:dyDescent="0.3">
      <c r="A61" s="601">
        <v>90</v>
      </c>
      <c r="B61" s="594">
        <v>649.54999999999995</v>
      </c>
      <c r="C61" s="616">
        <v>649.54999999999995</v>
      </c>
      <c r="D61" s="601" t="s">
        <v>69</v>
      </c>
      <c r="E61" s="1828"/>
      <c r="F61" s="727"/>
      <c r="G61" s="1829"/>
      <c r="H61" s="1830"/>
      <c r="I61" s="1794">
        <f>C61</f>
        <v>649.54999999999995</v>
      </c>
      <c r="J61" s="614">
        <f>C61</f>
        <v>649.54999999999995</v>
      </c>
      <c r="K61" s="613">
        <v>5</v>
      </c>
      <c r="L61" s="1827">
        <f>K61*I61</f>
        <v>3247.75</v>
      </c>
      <c r="M61" s="254">
        <f>C61</f>
        <v>649.54999999999995</v>
      </c>
      <c r="N61" s="255">
        <v>2</v>
      </c>
      <c r="O61" s="256">
        <f>M61*N61</f>
        <v>1299.0999999999999</v>
      </c>
      <c r="P61" s="9"/>
    </row>
    <row r="62" spans="1:16" ht="15.75" thickBot="1" x14ac:dyDescent="0.3">
      <c r="A62" s="601">
        <v>74</v>
      </c>
      <c r="B62" s="594">
        <v>641.71</v>
      </c>
      <c r="C62" s="616">
        <v>641.71</v>
      </c>
      <c r="D62" s="601" t="s">
        <v>69</v>
      </c>
      <c r="E62" s="1828"/>
      <c r="F62" s="727"/>
      <c r="G62" s="1829"/>
      <c r="H62" s="1830"/>
      <c r="I62" s="1794">
        <f>B62</f>
        <v>641.71</v>
      </c>
      <c r="J62" s="614">
        <f>I62</f>
        <v>641.71</v>
      </c>
      <c r="K62" s="613">
        <v>5</v>
      </c>
      <c r="L62" s="1827">
        <f>I62*K62</f>
        <v>3208.55</v>
      </c>
      <c r="M62" s="637">
        <f>I62</f>
        <v>641.71</v>
      </c>
      <c r="N62" s="255">
        <v>2</v>
      </c>
      <c r="O62" s="256">
        <f>M62*N62</f>
        <v>1283.42</v>
      </c>
      <c r="P62" s="9"/>
    </row>
    <row r="63" spans="1:16" ht="15.75" thickBot="1" x14ac:dyDescent="0.3">
      <c r="A63" s="601">
        <v>158</v>
      </c>
      <c r="B63" s="594">
        <v>1002.82</v>
      </c>
      <c r="C63" s="275">
        <f>SUM(B63:B63)</f>
        <v>1002.82</v>
      </c>
      <c r="D63" s="601" t="s">
        <v>80</v>
      </c>
      <c r="E63" s="635"/>
      <c r="F63" s="727"/>
      <c r="G63" s="636"/>
      <c r="H63" s="1826"/>
      <c r="I63" s="1794">
        <f>C63</f>
        <v>1002.82</v>
      </c>
      <c r="J63" s="614">
        <f>I63</f>
        <v>1002.82</v>
      </c>
      <c r="K63" s="613">
        <v>5</v>
      </c>
      <c r="L63" s="1827">
        <f>I63*K63</f>
        <v>5014.1000000000004</v>
      </c>
      <c r="M63" s="259"/>
      <c r="N63" s="260"/>
      <c r="O63" s="261"/>
      <c r="P63" s="9"/>
    </row>
    <row r="64" spans="1:16" x14ac:dyDescent="0.25">
      <c r="A64" s="2108" t="s">
        <v>81</v>
      </c>
      <c r="B64" s="415">
        <v>178.33</v>
      </c>
      <c r="C64" s="2120">
        <f>SUM(B64:B66)</f>
        <v>459.29999999999995</v>
      </c>
      <c r="D64" s="411" t="s">
        <v>69</v>
      </c>
      <c r="E64" s="2111">
        <f>C64</f>
        <v>459.29999999999995</v>
      </c>
      <c r="F64" s="569">
        <f>B64</f>
        <v>178.33</v>
      </c>
      <c r="G64" s="2114">
        <v>5</v>
      </c>
      <c r="H64" s="2117">
        <f>E64*G64</f>
        <v>2296.5</v>
      </c>
      <c r="I64" s="2096"/>
      <c r="J64" s="1121"/>
      <c r="K64" s="2098"/>
      <c r="L64" s="2100"/>
      <c r="M64" s="2105">
        <f>C64</f>
        <v>459.29999999999995</v>
      </c>
      <c r="N64" s="2102">
        <v>2</v>
      </c>
      <c r="O64" s="2082">
        <f>M64*N64</f>
        <v>918.59999999999991</v>
      </c>
      <c r="P64" s="9"/>
    </row>
    <row r="65" spans="1:16" x14ac:dyDescent="0.25">
      <c r="A65" s="2109"/>
      <c r="B65" s="237">
        <v>261.33999999999997</v>
      </c>
      <c r="C65" s="2123"/>
      <c r="D65" s="412" t="s">
        <v>69</v>
      </c>
      <c r="E65" s="2112"/>
      <c r="F65" s="1172">
        <f t="shared" ref="F65:F66" si="7">B65</f>
        <v>261.33999999999997</v>
      </c>
      <c r="G65" s="2115"/>
      <c r="H65" s="2118"/>
      <c r="I65" s="2125"/>
      <c r="J65" s="520"/>
      <c r="K65" s="2126"/>
      <c r="L65" s="2127"/>
      <c r="M65" s="2106"/>
      <c r="N65" s="2103"/>
      <c r="O65" s="2083"/>
      <c r="P65" s="9"/>
    </row>
    <row r="66" spans="1:16" ht="15.75" thickBot="1" x14ac:dyDescent="0.3">
      <c r="A66" s="2110"/>
      <c r="B66" s="416">
        <v>19.63</v>
      </c>
      <c r="C66" s="2124"/>
      <c r="D66" s="413" t="s">
        <v>69</v>
      </c>
      <c r="E66" s="2113"/>
      <c r="F66" s="991">
        <f t="shared" si="7"/>
        <v>19.63</v>
      </c>
      <c r="G66" s="2116"/>
      <c r="H66" s="2119"/>
      <c r="I66" s="2097"/>
      <c r="J66" s="1127"/>
      <c r="K66" s="2099"/>
      <c r="L66" s="2101"/>
      <c r="M66" s="2107"/>
      <c r="N66" s="2104"/>
      <c r="O66" s="2084"/>
      <c r="P66" s="9"/>
    </row>
    <row r="67" spans="1:16" x14ac:dyDescent="0.25">
      <c r="A67" s="2171">
        <v>28</v>
      </c>
      <c r="B67" s="415">
        <v>73.59</v>
      </c>
      <c r="C67" s="2120">
        <f>SUM(B67:B69)</f>
        <v>113.93</v>
      </c>
      <c r="D67" s="411" t="s">
        <v>69</v>
      </c>
      <c r="E67" s="2111">
        <f>C67</f>
        <v>113.93</v>
      </c>
      <c r="F67" s="569">
        <f>B67</f>
        <v>73.59</v>
      </c>
      <c r="G67" s="2114">
        <v>5</v>
      </c>
      <c r="H67" s="2117">
        <f>G67*E67</f>
        <v>569.65000000000009</v>
      </c>
      <c r="I67" s="2096"/>
      <c r="J67" s="1121"/>
      <c r="K67" s="2098"/>
      <c r="L67" s="2100"/>
      <c r="M67" s="2105">
        <f>E67</f>
        <v>113.93</v>
      </c>
      <c r="N67" s="2102">
        <v>2</v>
      </c>
      <c r="O67" s="2082">
        <f>M67*N67</f>
        <v>227.86</v>
      </c>
      <c r="P67" s="9"/>
    </row>
    <row r="68" spans="1:16" x14ac:dyDescent="0.25">
      <c r="A68" s="2172"/>
      <c r="B68" s="237">
        <v>27.44</v>
      </c>
      <c r="C68" s="2121"/>
      <c r="D68" s="412" t="s">
        <v>69</v>
      </c>
      <c r="E68" s="2112"/>
      <c r="F68" s="1172">
        <f>B68</f>
        <v>27.44</v>
      </c>
      <c r="G68" s="2115"/>
      <c r="H68" s="2118"/>
      <c r="I68" s="2125"/>
      <c r="J68" s="520"/>
      <c r="K68" s="2126"/>
      <c r="L68" s="2127"/>
      <c r="M68" s="2106"/>
      <c r="N68" s="2103"/>
      <c r="O68" s="2083"/>
      <c r="P68" s="9"/>
    </row>
    <row r="69" spans="1:16" ht="15.75" thickBot="1" x14ac:dyDescent="0.3">
      <c r="A69" s="2173"/>
      <c r="B69" s="416">
        <v>12.9</v>
      </c>
      <c r="C69" s="2124"/>
      <c r="D69" s="413" t="s">
        <v>69</v>
      </c>
      <c r="E69" s="2113"/>
      <c r="F69" s="991">
        <f>B69</f>
        <v>12.9</v>
      </c>
      <c r="G69" s="2116"/>
      <c r="H69" s="2119"/>
      <c r="I69" s="2097"/>
      <c r="J69" s="1127"/>
      <c r="K69" s="2099"/>
      <c r="L69" s="2101"/>
      <c r="M69" s="2107"/>
      <c r="N69" s="2104"/>
      <c r="O69" s="2084"/>
      <c r="P69" s="9"/>
    </row>
    <row r="70" spans="1:16" ht="15.75" thickBot="1" x14ac:dyDescent="0.3">
      <c r="A70" s="601">
        <v>112</v>
      </c>
      <c r="B70" s="594">
        <v>114.7</v>
      </c>
      <c r="C70" s="616">
        <v>114.7</v>
      </c>
      <c r="D70" s="601" t="s">
        <v>69</v>
      </c>
      <c r="E70" s="635"/>
      <c r="F70" s="727"/>
      <c r="G70" s="636"/>
      <c r="H70" s="1826"/>
      <c r="I70" s="1794">
        <f>B70</f>
        <v>114.7</v>
      </c>
      <c r="J70" s="614">
        <f>I70</f>
        <v>114.7</v>
      </c>
      <c r="K70" s="613">
        <v>5</v>
      </c>
      <c r="L70" s="1827">
        <f t="shared" ref="L70" si="8">K70*I70</f>
        <v>573.5</v>
      </c>
      <c r="M70" s="634">
        <f>I70</f>
        <v>114.7</v>
      </c>
      <c r="N70" s="632">
        <v>2</v>
      </c>
      <c r="O70" s="633">
        <f>M70*N70</f>
        <v>229.4</v>
      </c>
      <c r="P70" s="9"/>
    </row>
    <row r="71" spans="1:16" x14ac:dyDescent="0.25">
      <c r="A71" s="2108" t="s">
        <v>82</v>
      </c>
      <c r="B71" s="415">
        <v>175.15</v>
      </c>
      <c r="C71" s="2120">
        <f>SUM(B71:B73)</f>
        <v>282.05</v>
      </c>
      <c r="D71" s="411" t="s">
        <v>69</v>
      </c>
      <c r="E71" s="2142"/>
      <c r="F71" s="731"/>
      <c r="G71" s="2144"/>
      <c r="H71" s="2151"/>
      <c r="I71" s="2087">
        <f>C71</f>
        <v>282.05</v>
      </c>
      <c r="J71" s="1812">
        <f>B71</f>
        <v>175.15</v>
      </c>
      <c r="K71" s="2090">
        <v>5</v>
      </c>
      <c r="L71" s="2093">
        <f>K71*I71</f>
        <v>1410.25</v>
      </c>
      <c r="M71" s="2105">
        <f>I71</f>
        <v>282.05</v>
      </c>
      <c r="N71" s="2102">
        <v>2</v>
      </c>
      <c r="O71" s="2082">
        <f>M71*N71</f>
        <v>564.1</v>
      </c>
      <c r="P71" s="9"/>
    </row>
    <row r="72" spans="1:16" x14ac:dyDescent="0.25">
      <c r="A72" s="2109"/>
      <c r="B72" s="237">
        <v>16</v>
      </c>
      <c r="C72" s="2123"/>
      <c r="D72" s="412" t="s">
        <v>69</v>
      </c>
      <c r="E72" s="2146"/>
      <c r="F72" s="1810"/>
      <c r="G72" s="2147"/>
      <c r="H72" s="2153"/>
      <c r="I72" s="2088"/>
      <c r="J72" s="1811">
        <f t="shared" ref="J72:J73" si="9">B72</f>
        <v>16</v>
      </c>
      <c r="K72" s="2091"/>
      <c r="L72" s="2094"/>
      <c r="M72" s="2106"/>
      <c r="N72" s="2103"/>
      <c r="O72" s="2083"/>
      <c r="P72" s="9"/>
    </row>
    <row r="73" spans="1:16" ht="15.75" thickBot="1" x14ac:dyDescent="0.3">
      <c r="A73" s="2110"/>
      <c r="B73" s="416">
        <v>90.9</v>
      </c>
      <c r="C73" s="2124"/>
      <c r="D73" s="413" t="s">
        <v>69</v>
      </c>
      <c r="E73" s="2143"/>
      <c r="F73" s="732"/>
      <c r="G73" s="2145"/>
      <c r="H73" s="2152"/>
      <c r="I73" s="2089"/>
      <c r="J73" s="1813">
        <f t="shared" si="9"/>
        <v>90.9</v>
      </c>
      <c r="K73" s="2092"/>
      <c r="L73" s="2095"/>
      <c r="M73" s="2107"/>
      <c r="N73" s="2104"/>
      <c r="O73" s="2084"/>
      <c r="P73" s="9"/>
    </row>
    <row r="74" spans="1:16" ht="15.75" thickBot="1" x14ac:dyDescent="0.3">
      <c r="A74" s="652" t="s">
        <v>83</v>
      </c>
      <c r="B74" s="594">
        <v>351.19</v>
      </c>
      <c r="C74" s="616">
        <v>351.19</v>
      </c>
      <c r="D74" s="601" t="s">
        <v>84</v>
      </c>
      <c r="E74" s="635"/>
      <c r="F74" s="727"/>
      <c r="G74" s="636"/>
      <c r="H74" s="1826"/>
      <c r="I74" s="1794">
        <f>C74</f>
        <v>351.19</v>
      </c>
      <c r="J74" s="614">
        <f>B74</f>
        <v>351.19</v>
      </c>
      <c r="K74" s="613">
        <v>5</v>
      </c>
      <c r="L74" s="1827">
        <f>K74*I74</f>
        <v>1755.95</v>
      </c>
      <c r="M74" s="259"/>
      <c r="N74" s="260"/>
      <c r="O74" s="261"/>
      <c r="P74" s="9"/>
    </row>
    <row r="75" spans="1:16" x14ac:dyDescent="0.25">
      <c r="A75" s="2108" t="s">
        <v>85</v>
      </c>
      <c r="B75" s="415">
        <v>30.67</v>
      </c>
      <c r="C75" s="2120">
        <f>SUM(B75:B76)</f>
        <v>39.89</v>
      </c>
      <c r="D75" s="411" t="s">
        <v>69</v>
      </c>
      <c r="E75" s="2111">
        <f>C75</f>
        <v>39.89</v>
      </c>
      <c r="F75" s="569">
        <f t="shared" ref="F75:F82" si="10">B75</f>
        <v>30.67</v>
      </c>
      <c r="G75" s="2114">
        <v>5</v>
      </c>
      <c r="H75" s="2117">
        <f>G75*E75</f>
        <v>199.45</v>
      </c>
      <c r="I75" s="2096"/>
      <c r="J75" s="1121"/>
      <c r="K75" s="2098"/>
      <c r="L75" s="2100"/>
      <c r="M75" s="2132"/>
      <c r="N75" s="2130"/>
      <c r="O75" s="2128"/>
      <c r="P75" s="9"/>
    </row>
    <row r="76" spans="1:16" ht="15.75" thickBot="1" x14ac:dyDescent="0.3">
      <c r="A76" s="2110"/>
      <c r="B76" s="416">
        <v>9.2200000000000006</v>
      </c>
      <c r="C76" s="2124"/>
      <c r="D76" s="413" t="s">
        <v>69</v>
      </c>
      <c r="E76" s="2113"/>
      <c r="F76" s="991">
        <f t="shared" si="10"/>
        <v>9.2200000000000006</v>
      </c>
      <c r="G76" s="2116"/>
      <c r="H76" s="2119"/>
      <c r="I76" s="2097"/>
      <c r="J76" s="1127"/>
      <c r="K76" s="2099"/>
      <c r="L76" s="2101"/>
      <c r="M76" s="2133"/>
      <c r="N76" s="2131"/>
      <c r="O76" s="2129"/>
      <c r="P76" s="9"/>
    </row>
    <row r="77" spans="1:16" x14ac:dyDescent="0.25">
      <c r="A77" s="2108" t="s">
        <v>86</v>
      </c>
      <c r="B77" s="415">
        <v>233.19</v>
      </c>
      <c r="C77" s="2120">
        <f>SUM(B77:B78)</f>
        <v>314.89999999999998</v>
      </c>
      <c r="D77" s="411" t="s">
        <v>69</v>
      </c>
      <c r="E77" s="2111">
        <f>C77</f>
        <v>314.89999999999998</v>
      </c>
      <c r="F77" s="569">
        <f t="shared" si="10"/>
        <v>233.19</v>
      </c>
      <c r="G77" s="2114">
        <v>5</v>
      </c>
      <c r="H77" s="2117">
        <f>G77*E77</f>
        <v>1574.5</v>
      </c>
      <c r="I77" s="2096"/>
      <c r="J77" s="1121"/>
      <c r="K77" s="2098"/>
      <c r="L77" s="2100"/>
      <c r="M77" s="2105">
        <f>E77</f>
        <v>314.89999999999998</v>
      </c>
      <c r="N77" s="2102">
        <v>2</v>
      </c>
      <c r="O77" s="2082">
        <f>M77*N77</f>
        <v>629.79999999999995</v>
      </c>
      <c r="P77" s="9"/>
    </row>
    <row r="78" spans="1:16" ht="15.75" thickBot="1" x14ac:dyDescent="0.3">
      <c r="A78" s="2110"/>
      <c r="B78" s="416">
        <v>81.709999999999994</v>
      </c>
      <c r="C78" s="2124"/>
      <c r="D78" s="413" t="s">
        <v>69</v>
      </c>
      <c r="E78" s="2113"/>
      <c r="F78" s="991">
        <f t="shared" si="10"/>
        <v>81.709999999999994</v>
      </c>
      <c r="G78" s="2116"/>
      <c r="H78" s="2119"/>
      <c r="I78" s="2097"/>
      <c r="J78" s="1127"/>
      <c r="K78" s="2099"/>
      <c r="L78" s="2101"/>
      <c r="M78" s="2107"/>
      <c r="N78" s="2104"/>
      <c r="O78" s="2084"/>
      <c r="P78" s="9"/>
    </row>
    <row r="79" spans="1:16" x14ac:dyDescent="0.25">
      <c r="A79" s="2108" t="s">
        <v>87</v>
      </c>
      <c r="B79" s="415">
        <v>52.08</v>
      </c>
      <c r="C79" s="2120">
        <f>SUM(B79:B81)</f>
        <v>164.76</v>
      </c>
      <c r="D79" s="411" t="s">
        <v>69</v>
      </c>
      <c r="E79" s="2111">
        <f>C79</f>
        <v>164.76</v>
      </c>
      <c r="F79" s="569">
        <f t="shared" si="10"/>
        <v>52.08</v>
      </c>
      <c r="G79" s="2114">
        <v>5</v>
      </c>
      <c r="H79" s="2117">
        <f>G79*E79</f>
        <v>823.8</v>
      </c>
      <c r="I79" s="2096"/>
      <c r="J79" s="1121"/>
      <c r="K79" s="2098"/>
      <c r="L79" s="2100"/>
      <c r="M79" s="2105">
        <f>E79</f>
        <v>164.76</v>
      </c>
      <c r="N79" s="2102">
        <v>2</v>
      </c>
      <c r="O79" s="2082">
        <f>M79*N79</f>
        <v>329.52</v>
      </c>
      <c r="P79" s="9"/>
    </row>
    <row r="80" spans="1:16" x14ac:dyDescent="0.25">
      <c r="A80" s="2109"/>
      <c r="B80" s="237">
        <v>36.39</v>
      </c>
      <c r="C80" s="2121"/>
      <c r="D80" s="412" t="s">
        <v>69</v>
      </c>
      <c r="E80" s="2112"/>
      <c r="F80" s="1172">
        <f t="shared" si="10"/>
        <v>36.39</v>
      </c>
      <c r="G80" s="2115"/>
      <c r="H80" s="2118"/>
      <c r="I80" s="2125"/>
      <c r="J80" s="520"/>
      <c r="K80" s="2126"/>
      <c r="L80" s="2127"/>
      <c r="M80" s="2106"/>
      <c r="N80" s="2103"/>
      <c r="O80" s="2083"/>
      <c r="P80" s="9"/>
    </row>
    <row r="81" spans="1:16" ht="15.75" thickBot="1" x14ac:dyDescent="0.3">
      <c r="A81" s="2110"/>
      <c r="B81" s="416">
        <v>76.290000000000006</v>
      </c>
      <c r="C81" s="2122"/>
      <c r="D81" s="413" t="s">
        <v>69</v>
      </c>
      <c r="E81" s="2113"/>
      <c r="F81" s="991">
        <f t="shared" si="10"/>
        <v>76.290000000000006</v>
      </c>
      <c r="G81" s="2116"/>
      <c r="H81" s="2119"/>
      <c r="I81" s="2097"/>
      <c r="J81" s="1127"/>
      <c r="K81" s="2099"/>
      <c r="L81" s="2101"/>
      <c r="M81" s="2107"/>
      <c r="N81" s="2104"/>
      <c r="O81" s="2084"/>
      <c r="P81" s="9"/>
    </row>
    <row r="82" spans="1:16" ht="15.75" thickBot="1" x14ac:dyDescent="0.3">
      <c r="A82" s="652" t="s">
        <v>88</v>
      </c>
      <c r="B82" s="594">
        <v>293.06</v>
      </c>
      <c r="C82" s="616">
        <v>293.06</v>
      </c>
      <c r="D82" s="601" t="s">
        <v>69</v>
      </c>
      <c r="E82" s="257">
        <f>C82</f>
        <v>293.06</v>
      </c>
      <c r="F82" s="429">
        <f t="shared" si="10"/>
        <v>293.06</v>
      </c>
      <c r="G82" s="258">
        <v>5</v>
      </c>
      <c r="H82" s="1821">
        <f>G82*E82</f>
        <v>1465.3</v>
      </c>
      <c r="I82" s="1372"/>
      <c r="J82" s="648"/>
      <c r="K82" s="630"/>
      <c r="L82" s="848"/>
      <c r="M82" s="634">
        <f>E82</f>
        <v>293.06</v>
      </c>
      <c r="N82" s="632">
        <v>2</v>
      </c>
      <c r="O82" s="633">
        <f>M82*N82</f>
        <v>586.12</v>
      </c>
      <c r="P82" s="9"/>
    </row>
    <row r="83" spans="1:16" ht="15.75" thickBot="1" x14ac:dyDescent="0.3">
      <c r="A83" s="652" t="s">
        <v>89</v>
      </c>
      <c r="B83" s="594">
        <v>261.20999999999998</v>
      </c>
      <c r="C83" s="616">
        <v>261.20999999999998</v>
      </c>
      <c r="D83" s="601" t="s">
        <v>69</v>
      </c>
      <c r="E83" s="257">
        <f>C83</f>
        <v>261.20999999999998</v>
      </c>
      <c r="F83" s="429">
        <f>E83</f>
        <v>261.20999999999998</v>
      </c>
      <c r="G83" s="258">
        <v>5</v>
      </c>
      <c r="H83" s="1821">
        <f>G83*E83</f>
        <v>1306.05</v>
      </c>
      <c r="I83" s="1372"/>
      <c r="J83" s="648"/>
      <c r="K83" s="630"/>
      <c r="L83" s="848"/>
      <c r="M83" s="259"/>
      <c r="N83" s="260"/>
      <c r="O83" s="261"/>
      <c r="P83" s="9"/>
    </row>
    <row r="84" spans="1:16" x14ac:dyDescent="0.25">
      <c r="A84" s="2108" t="s">
        <v>90</v>
      </c>
      <c r="B84" s="415">
        <v>240.43</v>
      </c>
      <c r="C84" s="2120">
        <f>SUM(B84:B90)</f>
        <v>543.80999999999995</v>
      </c>
      <c r="D84" s="411" t="s">
        <v>69</v>
      </c>
      <c r="E84" s="2111">
        <f>C84</f>
        <v>543.80999999999995</v>
      </c>
      <c r="F84" s="569">
        <f>B84</f>
        <v>240.43</v>
      </c>
      <c r="G84" s="2114">
        <v>5</v>
      </c>
      <c r="H84" s="2117">
        <f>G84*E84</f>
        <v>2719.0499999999997</v>
      </c>
      <c r="I84" s="2096"/>
      <c r="J84" s="1121"/>
      <c r="K84" s="2098"/>
      <c r="L84" s="2100"/>
      <c r="M84" s="2105">
        <f>C84</f>
        <v>543.80999999999995</v>
      </c>
      <c r="N84" s="2102">
        <v>2</v>
      </c>
      <c r="O84" s="2082">
        <f>M84*N84</f>
        <v>1087.6199999999999</v>
      </c>
      <c r="P84" s="9"/>
    </row>
    <row r="85" spans="1:16" x14ac:dyDescent="0.25">
      <c r="A85" s="2109"/>
      <c r="B85" s="237">
        <v>59.71</v>
      </c>
      <c r="C85" s="2123"/>
      <c r="D85" s="412" t="s">
        <v>69</v>
      </c>
      <c r="E85" s="2112"/>
      <c r="F85" s="1172">
        <f t="shared" ref="F85:F90" si="11">B85</f>
        <v>59.71</v>
      </c>
      <c r="G85" s="2115"/>
      <c r="H85" s="2118"/>
      <c r="I85" s="2125"/>
      <c r="J85" s="520"/>
      <c r="K85" s="2126"/>
      <c r="L85" s="2127"/>
      <c r="M85" s="2106"/>
      <c r="N85" s="2103"/>
      <c r="O85" s="2083"/>
      <c r="P85" s="9"/>
    </row>
    <row r="86" spans="1:16" x14ac:dyDescent="0.25">
      <c r="A86" s="2109"/>
      <c r="B86" s="237">
        <v>54.57</v>
      </c>
      <c r="C86" s="2123"/>
      <c r="D86" s="412" t="s">
        <v>69</v>
      </c>
      <c r="E86" s="2112"/>
      <c r="F86" s="1172">
        <f t="shared" si="11"/>
        <v>54.57</v>
      </c>
      <c r="G86" s="2115"/>
      <c r="H86" s="2118"/>
      <c r="I86" s="2125"/>
      <c r="J86" s="520"/>
      <c r="K86" s="2126"/>
      <c r="L86" s="2127"/>
      <c r="M86" s="2106"/>
      <c r="N86" s="2103"/>
      <c r="O86" s="2083"/>
      <c r="P86" s="9"/>
    </row>
    <row r="87" spans="1:16" x14ac:dyDescent="0.25">
      <c r="A87" s="2109"/>
      <c r="B87" s="237">
        <v>23.51</v>
      </c>
      <c r="C87" s="2123"/>
      <c r="D87" s="412" t="s">
        <v>69</v>
      </c>
      <c r="E87" s="2112"/>
      <c r="F87" s="1172">
        <f t="shared" si="11"/>
        <v>23.51</v>
      </c>
      <c r="G87" s="2115"/>
      <c r="H87" s="2118"/>
      <c r="I87" s="2125"/>
      <c r="J87" s="520"/>
      <c r="K87" s="2126"/>
      <c r="L87" s="2127"/>
      <c r="M87" s="2106"/>
      <c r="N87" s="2103"/>
      <c r="O87" s="2083"/>
      <c r="P87" s="9"/>
    </row>
    <row r="88" spans="1:16" x14ac:dyDescent="0.25">
      <c r="A88" s="2109"/>
      <c r="B88" s="237">
        <v>80.349999999999994</v>
      </c>
      <c r="C88" s="2123"/>
      <c r="D88" s="412" t="s">
        <v>69</v>
      </c>
      <c r="E88" s="2112"/>
      <c r="F88" s="1172">
        <f t="shared" si="11"/>
        <v>80.349999999999994</v>
      </c>
      <c r="G88" s="2115"/>
      <c r="H88" s="2118"/>
      <c r="I88" s="2125"/>
      <c r="J88" s="520"/>
      <c r="K88" s="2126"/>
      <c r="L88" s="2127"/>
      <c r="M88" s="2106"/>
      <c r="N88" s="2103"/>
      <c r="O88" s="2083"/>
      <c r="P88" s="9"/>
    </row>
    <row r="89" spans="1:16" x14ac:dyDescent="0.25">
      <c r="A89" s="2109"/>
      <c r="B89" s="237">
        <v>12.79</v>
      </c>
      <c r="C89" s="2123"/>
      <c r="D89" s="412" t="s">
        <v>69</v>
      </c>
      <c r="E89" s="2112"/>
      <c r="F89" s="1172">
        <f t="shared" si="11"/>
        <v>12.79</v>
      </c>
      <c r="G89" s="2115"/>
      <c r="H89" s="2118"/>
      <c r="I89" s="2125"/>
      <c r="J89" s="520"/>
      <c r="K89" s="2126"/>
      <c r="L89" s="2127"/>
      <c r="M89" s="2106"/>
      <c r="N89" s="2103"/>
      <c r="O89" s="2083"/>
      <c r="P89" s="9"/>
    </row>
    <row r="90" spans="1:16" ht="15.75" thickBot="1" x14ac:dyDescent="0.3">
      <c r="A90" s="2110"/>
      <c r="B90" s="416">
        <v>72.45</v>
      </c>
      <c r="C90" s="2124"/>
      <c r="D90" s="413" t="s">
        <v>69</v>
      </c>
      <c r="E90" s="2113"/>
      <c r="F90" s="991">
        <f t="shared" si="11"/>
        <v>72.45</v>
      </c>
      <c r="G90" s="2116"/>
      <c r="H90" s="2119"/>
      <c r="I90" s="2097"/>
      <c r="J90" s="1127"/>
      <c r="K90" s="2099"/>
      <c r="L90" s="2101"/>
      <c r="M90" s="2107"/>
      <c r="N90" s="2104"/>
      <c r="O90" s="2084"/>
      <c r="P90" s="9"/>
    </row>
    <row r="91" spans="1:16" x14ac:dyDescent="0.25">
      <c r="A91" s="2108" t="s">
        <v>91</v>
      </c>
      <c r="B91" s="415">
        <v>1511.44</v>
      </c>
      <c r="C91" s="2120">
        <f>SUM(B91:B96)</f>
        <v>7627.0199999999995</v>
      </c>
      <c r="D91" s="411" t="s">
        <v>69</v>
      </c>
      <c r="E91" s="2111">
        <f>C91</f>
        <v>7627.0199999999995</v>
      </c>
      <c r="F91" s="569">
        <f>B91</f>
        <v>1511.44</v>
      </c>
      <c r="G91" s="2114">
        <v>2</v>
      </c>
      <c r="H91" s="2117">
        <f>G91*E91</f>
        <v>15254.039999999999</v>
      </c>
      <c r="I91" s="2096"/>
      <c r="J91" s="1121"/>
      <c r="K91" s="2098"/>
      <c r="L91" s="2100"/>
      <c r="M91" s="2132"/>
      <c r="N91" s="2130"/>
      <c r="O91" s="2128"/>
      <c r="P91" s="9"/>
    </row>
    <row r="92" spans="1:16" x14ac:dyDescent="0.25">
      <c r="A92" s="2109"/>
      <c r="B92" s="237">
        <v>1297.6400000000001</v>
      </c>
      <c r="C92" s="2123"/>
      <c r="D92" s="412" t="s">
        <v>69</v>
      </c>
      <c r="E92" s="2112"/>
      <c r="F92" s="1172">
        <f t="shared" ref="F92:F96" si="12">B92</f>
        <v>1297.6400000000001</v>
      </c>
      <c r="G92" s="2115"/>
      <c r="H92" s="2118"/>
      <c r="I92" s="2125"/>
      <c r="J92" s="520"/>
      <c r="K92" s="2126"/>
      <c r="L92" s="2127"/>
      <c r="M92" s="2136"/>
      <c r="N92" s="2135"/>
      <c r="O92" s="2134"/>
      <c r="P92" s="9"/>
    </row>
    <row r="93" spans="1:16" x14ac:dyDescent="0.25">
      <c r="A93" s="2109"/>
      <c r="B93" s="237">
        <v>1515.05</v>
      </c>
      <c r="C93" s="2123"/>
      <c r="D93" s="412" t="s">
        <v>69</v>
      </c>
      <c r="E93" s="2112"/>
      <c r="F93" s="1172">
        <f t="shared" si="12"/>
        <v>1515.05</v>
      </c>
      <c r="G93" s="2115"/>
      <c r="H93" s="2118"/>
      <c r="I93" s="2125"/>
      <c r="J93" s="520"/>
      <c r="K93" s="2126"/>
      <c r="L93" s="2127"/>
      <c r="M93" s="2136"/>
      <c r="N93" s="2135"/>
      <c r="O93" s="2134"/>
      <c r="P93" s="9"/>
    </row>
    <row r="94" spans="1:16" x14ac:dyDescent="0.25">
      <c r="A94" s="2109"/>
      <c r="B94" s="237">
        <v>1877.41</v>
      </c>
      <c r="C94" s="2123"/>
      <c r="D94" s="412" t="s">
        <v>69</v>
      </c>
      <c r="E94" s="2112"/>
      <c r="F94" s="1172">
        <f t="shared" si="12"/>
        <v>1877.41</v>
      </c>
      <c r="G94" s="2115"/>
      <c r="H94" s="2118"/>
      <c r="I94" s="2125"/>
      <c r="J94" s="520"/>
      <c r="K94" s="2126"/>
      <c r="L94" s="2127"/>
      <c r="M94" s="2136"/>
      <c r="N94" s="2135"/>
      <c r="O94" s="2134"/>
      <c r="P94" s="9"/>
    </row>
    <row r="95" spans="1:16" x14ac:dyDescent="0.25">
      <c r="A95" s="2109"/>
      <c r="B95" s="237">
        <v>919.95</v>
      </c>
      <c r="C95" s="2123"/>
      <c r="D95" s="412" t="s">
        <v>69</v>
      </c>
      <c r="E95" s="2112"/>
      <c r="F95" s="1172">
        <f t="shared" si="12"/>
        <v>919.95</v>
      </c>
      <c r="G95" s="2115"/>
      <c r="H95" s="2118"/>
      <c r="I95" s="2125"/>
      <c r="J95" s="520"/>
      <c r="K95" s="2126"/>
      <c r="L95" s="2127"/>
      <c r="M95" s="2136"/>
      <c r="N95" s="2135"/>
      <c r="O95" s="2134"/>
      <c r="P95" s="9"/>
    </row>
    <row r="96" spans="1:16" ht="15.75" thickBot="1" x14ac:dyDescent="0.3">
      <c r="A96" s="2110"/>
      <c r="B96" s="416">
        <v>505.53</v>
      </c>
      <c r="C96" s="2124"/>
      <c r="D96" s="413" t="s">
        <v>69</v>
      </c>
      <c r="E96" s="2113"/>
      <c r="F96" s="991">
        <f t="shared" si="12"/>
        <v>505.53</v>
      </c>
      <c r="G96" s="2116"/>
      <c r="H96" s="2119"/>
      <c r="I96" s="2097"/>
      <c r="J96" s="1127"/>
      <c r="K96" s="2099"/>
      <c r="L96" s="2101"/>
      <c r="M96" s="2133"/>
      <c r="N96" s="2131"/>
      <c r="O96" s="2129"/>
      <c r="P96" s="9"/>
    </row>
    <row r="97" spans="1:16" x14ac:dyDescent="0.25">
      <c r="A97" s="2108" t="s">
        <v>92</v>
      </c>
      <c r="B97" s="415">
        <v>1342.66</v>
      </c>
      <c r="C97" s="2120">
        <f>SUM(B97:B98)</f>
        <v>2485.0500000000002</v>
      </c>
      <c r="D97" s="411" t="s">
        <v>69</v>
      </c>
      <c r="E97" s="2111">
        <f>C97</f>
        <v>2485.0500000000002</v>
      </c>
      <c r="F97" s="569">
        <f>B97</f>
        <v>1342.66</v>
      </c>
      <c r="G97" s="2114">
        <v>2</v>
      </c>
      <c r="H97" s="2117">
        <f>G97*E97</f>
        <v>4970.1000000000004</v>
      </c>
      <c r="I97" s="2096"/>
      <c r="J97" s="1121"/>
      <c r="K97" s="2098"/>
      <c r="L97" s="2100"/>
      <c r="M97" s="2132"/>
      <c r="N97" s="2130"/>
      <c r="O97" s="2128"/>
      <c r="P97" s="9"/>
    </row>
    <row r="98" spans="1:16" ht="15.75" thickBot="1" x14ac:dyDescent="0.3">
      <c r="A98" s="2110"/>
      <c r="B98" s="416">
        <v>1142.3900000000001</v>
      </c>
      <c r="C98" s="2124"/>
      <c r="D98" s="413" t="s">
        <v>69</v>
      </c>
      <c r="E98" s="2113"/>
      <c r="F98" s="991">
        <f>B98</f>
        <v>1142.3900000000001</v>
      </c>
      <c r="G98" s="2116"/>
      <c r="H98" s="2119"/>
      <c r="I98" s="2097"/>
      <c r="J98" s="1127"/>
      <c r="K98" s="2099"/>
      <c r="L98" s="2101"/>
      <c r="M98" s="2133"/>
      <c r="N98" s="2131"/>
      <c r="O98" s="2129"/>
      <c r="P98" s="9"/>
    </row>
    <row r="99" spans="1:16" ht="15.75" thickBot="1" x14ac:dyDescent="0.3">
      <c r="A99" s="652" t="s">
        <v>93</v>
      </c>
      <c r="B99" s="594">
        <v>299.77</v>
      </c>
      <c r="C99" s="616">
        <v>299.77</v>
      </c>
      <c r="D99" s="601" t="s">
        <v>80</v>
      </c>
      <c r="E99" s="257">
        <f>C99</f>
        <v>299.77</v>
      </c>
      <c r="F99" s="429">
        <f>E99</f>
        <v>299.77</v>
      </c>
      <c r="G99" s="258">
        <v>2</v>
      </c>
      <c r="H99" s="1821">
        <f>E99*G99</f>
        <v>599.54</v>
      </c>
      <c r="I99" s="1372"/>
      <c r="J99" s="648"/>
      <c r="K99" s="630"/>
      <c r="L99" s="848"/>
      <c r="M99" s="259"/>
      <c r="N99" s="260"/>
      <c r="O99" s="261"/>
      <c r="P99" s="9"/>
    </row>
    <row r="100" spans="1:16" ht="15.75" thickBot="1" x14ac:dyDescent="0.3">
      <c r="A100" s="652" t="s">
        <v>94</v>
      </c>
      <c r="B100" s="594">
        <v>69.75</v>
      </c>
      <c r="C100" s="275">
        <f>B100</f>
        <v>69.75</v>
      </c>
      <c r="D100" s="601" t="s">
        <v>69</v>
      </c>
      <c r="E100" s="257">
        <f>B100</f>
        <v>69.75</v>
      </c>
      <c r="F100" s="429">
        <f>E100</f>
        <v>69.75</v>
      </c>
      <c r="G100" s="258">
        <v>5</v>
      </c>
      <c r="H100" s="1821">
        <f>E100*G100</f>
        <v>348.75</v>
      </c>
      <c r="I100" s="1372"/>
      <c r="J100" s="648"/>
      <c r="K100" s="630"/>
      <c r="L100" s="848"/>
      <c r="M100" s="634">
        <f>F100</f>
        <v>69.75</v>
      </c>
      <c r="N100" s="632">
        <v>2</v>
      </c>
      <c r="O100" s="633">
        <f>M100*N100</f>
        <v>139.5</v>
      </c>
      <c r="P100" s="9"/>
    </row>
    <row r="101" spans="1:16" ht="15.75" thickBot="1" x14ac:dyDescent="0.3">
      <c r="A101" s="652" t="s">
        <v>95</v>
      </c>
      <c r="B101" s="594">
        <v>52.61</v>
      </c>
      <c r="C101" s="275">
        <f>B101</f>
        <v>52.61</v>
      </c>
      <c r="D101" s="601" t="s">
        <v>69</v>
      </c>
      <c r="E101" s="257">
        <f>C101</f>
        <v>52.61</v>
      </c>
      <c r="F101" s="429">
        <f>E101</f>
        <v>52.61</v>
      </c>
      <c r="G101" s="258">
        <v>5</v>
      </c>
      <c r="H101" s="1821">
        <f>E101*G101</f>
        <v>263.05</v>
      </c>
      <c r="I101" s="1372"/>
      <c r="J101" s="648"/>
      <c r="K101" s="630"/>
      <c r="L101" s="848"/>
      <c r="M101" s="634">
        <f>C101</f>
        <v>52.61</v>
      </c>
      <c r="N101" s="632">
        <v>2</v>
      </c>
      <c r="O101" s="633">
        <f>M101*N101</f>
        <v>105.22</v>
      </c>
      <c r="P101" s="9"/>
    </row>
    <row r="102" spans="1:16" x14ac:dyDescent="0.25">
      <c r="A102" s="2108" t="s">
        <v>96</v>
      </c>
      <c r="B102" s="415">
        <v>16.52</v>
      </c>
      <c r="C102" s="2120">
        <f>SUM(B102:B103)</f>
        <v>29.39</v>
      </c>
      <c r="D102" s="411" t="s">
        <v>69</v>
      </c>
      <c r="E102" s="2111">
        <f>C102</f>
        <v>29.39</v>
      </c>
      <c r="F102" s="569">
        <f>E102</f>
        <v>29.39</v>
      </c>
      <c r="G102" s="2114">
        <v>5</v>
      </c>
      <c r="H102" s="2117">
        <f>E102*G102</f>
        <v>146.94999999999999</v>
      </c>
      <c r="I102" s="1182"/>
      <c r="J102" s="1121"/>
      <c r="K102" s="1802"/>
      <c r="L102" s="1824"/>
      <c r="M102" s="1825"/>
      <c r="N102" s="1803"/>
      <c r="O102" s="1804"/>
      <c r="P102" s="9"/>
    </row>
    <row r="103" spans="1:16" ht="15.75" thickBot="1" x14ac:dyDescent="0.3">
      <c r="A103" s="2110"/>
      <c r="B103" s="416">
        <v>12.87</v>
      </c>
      <c r="C103" s="2122"/>
      <c r="D103" s="413" t="s">
        <v>69</v>
      </c>
      <c r="E103" s="2113"/>
      <c r="F103" s="991">
        <f>B103</f>
        <v>12.87</v>
      </c>
      <c r="G103" s="2116"/>
      <c r="H103" s="2119"/>
      <c r="I103" s="1452"/>
      <c r="J103" s="1127"/>
      <c r="K103" s="1805"/>
      <c r="L103" s="1819"/>
      <c r="M103" s="1820"/>
      <c r="N103" s="1806"/>
      <c r="O103" s="1807"/>
      <c r="P103" s="9"/>
    </row>
    <row r="104" spans="1:16" ht="15.75" thickBot="1" x14ac:dyDescent="0.3">
      <c r="A104" s="652" t="s">
        <v>97</v>
      </c>
      <c r="B104" s="594">
        <v>12.93</v>
      </c>
      <c r="C104" s="275">
        <f>B104</f>
        <v>12.93</v>
      </c>
      <c r="D104" s="601" t="s">
        <v>69</v>
      </c>
      <c r="E104" s="257">
        <f>F104</f>
        <v>12.93</v>
      </c>
      <c r="F104" s="429">
        <f>B104</f>
        <v>12.93</v>
      </c>
      <c r="G104" s="258">
        <v>5</v>
      </c>
      <c r="H104" s="1821">
        <f>E104*G104</f>
        <v>64.650000000000006</v>
      </c>
      <c r="I104" s="1372"/>
      <c r="J104" s="648"/>
      <c r="K104" s="630"/>
      <c r="L104" s="848"/>
      <c r="M104" s="1822"/>
      <c r="N104" s="1823"/>
      <c r="O104" s="847"/>
      <c r="P104" s="9"/>
    </row>
    <row r="105" spans="1:16" ht="15.75" thickBot="1" x14ac:dyDescent="0.3">
      <c r="A105" s="652" t="s">
        <v>98</v>
      </c>
      <c r="B105" s="594">
        <v>25.57</v>
      </c>
      <c r="C105" s="275">
        <f>B105</f>
        <v>25.57</v>
      </c>
      <c r="D105" s="601" t="s">
        <v>69</v>
      </c>
      <c r="E105" s="257">
        <f>C105</f>
        <v>25.57</v>
      </c>
      <c r="F105" s="429">
        <f>B105</f>
        <v>25.57</v>
      </c>
      <c r="G105" s="258">
        <v>5</v>
      </c>
      <c r="H105" s="1821">
        <f>E105*G105</f>
        <v>127.85</v>
      </c>
      <c r="I105" s="1372"/>
      <c r="J105" s="648"/>
      <c r="K105" s="630"/>
      <c r="L105" s="848"/>
      <c r="M105" s="1822"/>
      <c r="N105" s="1823"/>
      <c r="O105" s="847"/>
      <c r="P105" s="9"/>
    </row>
    <row r="106" spans="1:16" ht="15.75" thickBot="1" x14ac:dyDescent="0.3">
      <c r="A106" s="716" t="s">
        <v>29</v>
      </c>
      <c r="B106" s="721">
        <f>SUM(B3:B105)</f>
        <v>23001.96</v>
      </c>
      <c r="C106" s="1817">
        <f>SUM(C3:C105)</f>
        <v>23001.959999999995</v>
      </c>
      <c r="D106" s="724"/>
      <c r="E106" s="718">
        <f>SUM(E3:E105)</f>
        <v>16549.07</v>
      </c>
      <c r="F106" s="726"/>
      <c r="G106" s="726"/>
      <c r="H106" s="720">
        <f>SUM(H3:H105)</f>
        <v>51509.83</v>
      </c>
      <c r="I106" s="715">
        <f>SUM(I3:I105)</f>
        <v>6452.8899999999994</v>
      </c>
      <c r="J106" s="724"/>
      <c r="K106" s="725"/>
      <c r="L106" s="716">
        <f>SUM(L3:L105)</f>
        <v>32264.45</v>
      </c>
      <c r="M106" s="718">
        <f>SUM(M3:M105)</f>
        <v>10758</v>
      </c>
      <c r="N106" s="726"/>
      <c r="O106" s="720">
        <f>SUM(O3:O105)</f>
        <v>21516</v>
      </c>
      <c r="P106" s="9"/>
    </row>
    <row r="107" spans="1:16" x14ac:dyDescent="0.25">
      <c r="B107" s="247"/>
    </row>
    <row r="108" spans="1:16" x14ac:dyDescent="0.25">
      <c r="B108" s="247"/>
      <c r="D108" s="247"/>
    </row>
    <row r="109" spans="1:16" x14ac:dyDescent="0.25">
      <c r="B109" s="247"/>
    </row>
    <row r="110" spans="1:16" x14ac:dyDescent="0.25">
      <c r="B110" s="247"/>
    </row>
  </sheetData>
  <autoFilter ref="A2:L106" xr:uid="{00000000-0009-0000-0000-000002000000}"/>
  <mergeCells count="178">
    <mergeCell ref="A102:A103"/>
    <mergeCell ref="C102:C103"/>
    <mergeCell ref="E102:E103"/>
    <mergeCell ref="G102:G103"/>
    <mergeCell ref="H102:H103"/>
    <mergeCell ref="A56:A58"/>
    <mergeCell ref="C56:C58"/>
    <mergeCell ref="E56:E58"/>
    <mergeCell ref="G56:G58"/>
    <mergeCell ref="H56:H58"/>
    <mergeCell ref="A75:A76"/>
    <mergeCell ref="C77:C78"/>
    <mergeCell ref="A77:A78"/>
    <mergeCell ref="C91:C96"/>
    <mergeCell ref="A91:A96"/>
    <mergeCell ref="A97:A98"/>
    <mergeCell ref="C97:C98"/>
    <mergeCell ref="G64:G66"/>
    <mergeCell ref="H71:H73"/>
    <mergeCell ref="G67:G69"/>
    <mergeCell ref="G71:G73"/>
    <mergeCell ref="E97:E98"/>
    <mergeCell ref="E75:E76"/>
    <mergeCell ref="E77:E78"/>
    <mergeCell ref="E91:E96"/>
    <mergeCell ref="A71:A73"/>
    <mergeCell ref="C71:C73"/>
    <mergeCell ref="C45:C48"/>
    <mergeCell ref="C53:C54"/>
    <mergeCell ref="C64:C66"/>
    <mergeCell ref="A67:A69"/>
    <mergeCell ref="C67:C69"/>
    <mergeCell ref="A45:A48"/>
    <mergeCell ref="A53:A54"/>
    <mergeCell ref="A49:A51"/>
    <mergeCell ref="E64:E66"/>
    <mergeCell ref="A64:A66"/>
    <mergeCell ref="E67:E69"/>
    <mergeCell ref="C75:C76"/>
    <mergeCell ref="E71:E73"/>
    <mergeCell ref="C49:C51"/>
    <mergeCell ref="G3:G20"/>
    <mergeCell ref="N3:N20"/>
    <mergeCell ref="M3:M20"/>
    <mergeCell ref="A21:A42"/>
    <mergeCell ref="M21:M42"/>
    <mergeCell ref="N21:N42"/>
    <mergeCell ref="A43:A44"/>
    <mergeCell ref="C43:C44"/>
    <mergeCell ref="H43:H44"/>
    <mergeCell ref="A3:A20"/>
    <mergeCell ref="E3:E20"/>
    <mergeCell ref="H45:H48"/>
    <mergeCell ref="N49:N51"/>
    <mergeCell ref="M49:M51"/>
    <mergeCell ref="N43:N44"/>
    <mergeCell ref="M43:M44"/>
    <mergeCell ref="N45:N48"/>
    <mergeCell ref="M45:M48"/>
    <mergeCell ref="I45:I48"/>
    <mergeCell ref="K45:K48"/>
    <mergeCell ref="L45:L48"/>
    <mergeCell ref="E1:H1"/>
    <mergeCell ref="H3:H20"/>
    <mergeCell ref="C3:C20"/>
    <mergeCell ref="M1:O1"/>
    <mergeCell ref="E53:E54"/>
    <mergeCell ref="G53:G54"/>
    <mergeCell ref="E45:E48"/>
    <mergeCell ref="G45:G48"/>
    <mergeCell ref="E49:E51"/>
    <mergeCell ref="G49:G51"/>
    <mergeCell ref="O43:O44"/>
    <mergeCell ref="O45:O48"/>
    <mergeCell ref="O49:O51"/>
    <mergeCell ref="O3:O20"/>
    <mergeCell ref="H53:H54"/>
    <mergeCell ref="N53:N54"/>
    <mergeCell ref="M53:M54"/>
    <mergeCell ref="C21:C42"/>
    <mergeCell ref="E21:E42"/>
    <mergeCell ref="G21:G42"/>
    <mergeCell ref="O21:O42"/>
    <mergeCell ref="H21:H42"/>
    <mergeCell ref="E43:E44"/>
    <mergeCell ref="G43:G44"/>
    <mergeCell ref="H67:H69"/>
    <mergeCell ref="N64:N66"/>
    <mergeCell ref="M64:M66"/>
    <mergeCell ref="H49:H51"/>
    <mergeCell ref="O64:O66"/>
    <mergeCell ref="O53:O54"/>
    <mergeCell ref="I49:I51"/>
    <mergeCell ref="K49:K51"/>
    <mergeCell ref="L49:L51"/>
    <mergeCell ref="I53:I54"/>
    <mergeCell ref="K53:K54"/>
    <mergeCell ref="L53:L54"/>
    <mergeCell ref="I64:I66"/>
    <mergeCell ref="K64:K66"/>
    <mergeCell ref="L64:L66"/>
    <mergeCell ref="I67:I69"/>
    <mergeCell ref="K67:K69"/>
    <mergeCell ref="L67:L69"/>
    <mergeCell ref="H64:H66"/>
    <mergeCell ref="N77:N78"/>
    <mergeCell ref="O77:O78"/>
    <mergeCell ref="O75:O76"/>
    <mergeCell ref="N75:N76"/>
    <mergeCell ref="M77:M78"/>
    <mergeCell ref="M75:M76"/>
    <mergeCell ref="H77:H78"/>
    <mergeCell ref="H75:H76"/>
    <mergeCell ref="G77:G78"/>
    <mergeCell ref="G75:G76"/>
    <mergeCell ref="I75:I76"/>
    <mergeCell ref="K75:K76"/>
    <mergeCell ref="L75:L76"/>
    <mergeCell ref="I77:I78"/>
    <mergeCell ref="K77:K78"/>
    <mergeCell ref="L77:L78"/>
    <mergeCell ref="O97:O98"/>
    <mergeCell ref="N97:N98"/>
    <mergeCell ref="M97:M98"/>
    <mergeCell ref="H97:H98"/>
    <mergeCell ref="G97:G98"/>
    <mergeCell ref="O91:O96"/>
    <mergeCell ref="N91:N96"/>
    <mergeCell ref="M91:M96"/>
    <mergeCell ref="H91:H96"/>
    <mergeCell ref="G91:G96"/>
    <mergeCell ref="I97:I98"/>
    <mergeCell ref="K97:K98"/>
    <mergeCell ref="L97:L98"/>
    <mergeCell ref="I91:I96"/>
    <mergeCell ref="K91:K96"/>
    <mergeCell ref="L91:L96"/>
    <mergeCell ref="N84:N90"/>
    <mergeCell ref="O84:O90"/>
    <mergeCell ref="M84:M90"/>
    <mergeCell ref="A79:A81"/>
    <mergeCell ref="E79:E81"/>
    <mergeCell ref="G79:G81"/>
    <mergeCell ref="H79:H81"/>
    <mergeCell ref="C79:C81"/>
    <mergeCell ref="O79:O81"/>
    <mergeCell ref="N79:N81"/>
    <mergeCell ref="M79:M81"/>
    <mergeCell ref="E84:E90"/>
    <mergeCell ref="G84:G90"/>
    <mergeCell ref="H84:H90"/>
    <mergeCell ref="C84:C90"/>
    <mergeCell ref="A84:A90"/>
    <mergeCell ref="I79:I81"/>
    <mergeCell ref="K79:K81"/>
    <mergeCell ref="L79:L81"/>
    <mergeCell ref="I84:I90"/>
    <mergeCell ref="K84:K90"/>
    <mergeCell ref="L84:L90"/>
    <mergeCell ref="O71:O73"/>
    <mergeCell ref="I1:L1"/>
    <mergeCell ref="I3:I20"/>
    <mergeCell ref="K3:K20"/>
    <mergeCell ref="L3:L20"/>
    <mergeCell ref="I21:I42"/>
    <mergeCell ref="K21:K42"/>
    <mergeCell ref="L21:L42"/>
    <mergeCell ref="I43:I44"/>
    <mergeCell ref="K43:K44"/>
    <mergeCell ref="L43:L44"/>
    <mergeCell ref="I71:I73"/>
    <mergeCell ref="K71:K73"/>
    <mergeCell ref="L71:L73"/>
    <mergeCell ref="N71:N73"/>
    <mergeCell ref="M71:M73"/>
    <mergeCell ref="O67:O69"/>
    <mergeCell ref="N67:N69"/>
    <mergeCell ref="M67:M69"/>
  </mergeCells>
  <pageMargins left="0.7" right="0.7" top="0.78740157499999996" bottom="0.78740157499999996" header="0.3" footer="0.3"/>
  <pageSetup paperSize="8" scale="9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>
    <pageSetUpPr fitToPage="1"/>
  </sheetPr>
  <dimension ref="A1:Q57"/>
  <sheetViews>
    <sheetView topLeftCell="A27" zoomScaleNormal="100" workbookViewId="0">
      <selection activeCell="T55" sqref="T55"/>
    </sheetView>
  </sheetViews>
  <sheetFormatPr defaultColWidth="9.140625" defaultRowHeight="12.75" x14ac:dyDescent="0.2"/>
  <cols>
    <col min="1" max="1" width="9.140625" style="8"/>
    <col min="2" max="2" width="18.5703125" style="8" customWidth="1"/>
    <col min="3" max="3" width="16.7109375" style="8" customWidth="1"/>
    <col min="4" max="4" width="24.7109375" style="8" bestFit="1" customWidth="1"/>
    <col min="5" max="12" width="9.140625" style="8"/>
    <col min="13" max="14" width="9.140625" style="7"/>
    <col min="15" max="15" width="14.28515625" style="7" bestFit="1" customWidth="1"/>
    <col min="16" max="16384" width="9.140625" style="7"/>
  </cols>
  <sheetData>
    <row r="1" spans="1:17" ht="13.5" thickBot="1" x14ac:dyDescent="0.25">
      <c r="A1" s="262" t="s">
        <v>0</v>
      </c>
      <c r="B1" s="269" t="s">
        <v>1</v>
      </c>
      <c r="C1" s="233" t="s">
        <v>2</v>
      </c>
      <c r="D1" s="263" t="s">
        <v>5</v>
      </c>
      <c r="E1" s="2250" t="s">
        <v>3</v>
      </c>
      <c r="F1" s="2251"/>
      <c r="G1" s="2252"/>
      <c r="H1" s="2253"/>
      <c r="I1" s="2272" t="s">
        <v>99</v>
      </c>
      <c r="J1" s="2273"/>
      <c r="K1" s="2274"/>
      <c r="L1" s="2275"/>
      <c r="M1" s="2247" t="s">
        <v>4</v>
      </c>
      <c r="N1" s="2248"/>
      <c r="O1" s="2249"/>
    </row>
    <row r="2" spans="1:17" ht="41.25" thickBot="1" x14ac:dyDescent="0.25">
      <c r="A2" s="264"/>
      <c r="B2" s="268"/>
      <c r="C2" s="1799"/>
      <c r="D2" s="264"/>
      <c r="E2" s="265" t="s">
        <v>62</v>
      </c>
      <c r="F2" s="660" t="s">
        <v>65</v>
      </c>
      <c r="G2" s="266" t="s">
        <v>7</v>
      </c>
      <c r="H2" s="267" t="s">
        <v>64</v>
      </c>
      <c r="I2" s="655" t="s">
        <v>62</v>
      </c>
      <c r="J2" s="659" t="s">
        <v>65</v>
      </c>
      <c r="K2" s="656" t="s">
        <v>7</v>
      </c>
      <c r="L2" s="657" t="s">
        <v>64</v>
      </c>
      <c r="M2" s="251" t="s">
        <v>66</v>
      </c>
      <c r="N2" s="252" t="s">
        <v>7</v>
      </c>
      <c r="O2" s="253" t="s">
        <v>67</v>
      </c>
    </row>
    <row r="3" spans="1:17" ht="15" x14ac:dyDescent="0.2">
      <c r="A3" s="2166" t="s">
        <v>100</v>
      </c>
      <c r="B3" s="1798">
        <v>29.3</v>
      </c>
      <c r="C3" s="2193">
        <f>SUM(B3:B12)</f>
        <v>557.36999999999989</v>
      </c>
      <c r="D3" s="278" t="s">
        <v>101</v>
      </c>
      <c r="E3" s="2196">
        <f>C3</f>
        <v>557.36999999999989</v>
      </c>
      <c r="F3" s="620">
        <f>B3</f>
        <v>29.3</v>
      </c>
      <c r="G3" s="2199">
        <v>5</v>
      </c>
      <c r="H3" s="2202">
        <f>E3*G3</f>
        <v>2786.8499999999995</v>
      </c>
      <c r="I3" s="2223"/>
      <c r="J3" s="642"/>
      <c r="K3" s="2180"/>
      <c r="L3" s="2182"/>
      <c r="M3" s="2205">
        <f>E3</f>
        <v>557.36999999999989</v>
      </c>
      <c r="N3" s="2208">
        <v>2</v>
      </c>
      <c r="O3" s="2211">
        <f>M3*N3</f>
        <v>1114.7399999999998</v>
      </c>
    </row>
    <row r="4" spans="1:17" ht="15" x14ac:dyDescent="0.2">
      <c r="A4" s="2167"/>
      <c r="B4" s="237">
        <v>38.32</v>
      </c>
      <c r="C4" s="2194"/>
      <c r="D4" s="236" t="s">
        <v>101</v>
      </c>
      <c r="E4" s="2197"/>
      <c r="F4" s="621">
        <f t="shared" ref="F4:F12" si="0">B4</f>
        <v>38.32</v>
      </c>
      <c r="G4" s="2200"/>
      <c r="H4" s="2203"/>
      <c r="I4" s="2224"/>
      <c r="J4" s="646"/>
      <c r="K4" s="2181"/>
      <c r="L4" s="2183"/>
      <c r="M4" s="2206"/>
      <c r="N4" s="2209"/>
      <c r="O4" s="2212"/>
    </row>
    <row r="5" spans="1:17" ht="15" x14ac:dyDescent="0.2">
      <c r="A5" s="2167"/>
      <c r="B5" s="237">
        <v>82.62</v>
      </c>
      <c r="C5" s="2194"/>
      <c r="D5" s="236" t="s">
        <v>101</v>
      </c>
      <c r="E5" s="2197"/>
      <c r="F5" s="621">
        <f t="shared" si="0"/>
        <v>82.62</v>
      </c>
      <c r="G5" s="2200"/>
      <c r="H5" s="2203"/>
      <c r="I5" s="2224"/>
      <c r="J5" s="646"/>
      <c r="K5" s="2181"/>
      <c r="L5" s="2183"/>
      <c r="M5" s="2206"/>
      <c r="N5" s="2209"/>
      <c r="O5" s="2212"/>
      <c r="Q5" s="8"/>
    </row>
    <row r="6" spans="1:17" ht="15" x14ac:dyDescent="0.2">
      <c r="A6" s="2167"/>
      <c r="B6" s="237">
        <v>49.06</v>
      </c>
      <c r="C6" s="2194"/>
      <c r="D6" s="236" t="s">
        <v>101</v>
      </c>
      <c r="E6" s="2197"/>
      <c r="F6" s="621">
        <f t="shared" si="0"/>
        <v>49.06</v>
      </c>
      <c r="G6" s="2200"/>
      <c r="H6" s="2203"/>
      <c r="I6" s="2224"/>
      <c r="J6" s="646"/>
      <c r="K6" s="2181"/>
      <c r="L6" s="2183"/>
      <c r="M6" s="2206"/>
      <c r="N6" s="2209"/>
      <c r="O6" s="2212"/>
    </row>
    <row r="7" spans="1:17" ht="15" x14ac:dyDescent="0.2">
      <c r="A7" s="2167"/>
      <c r="B7" s="237">
        <v>24.87</v>
      </c>
      <c r="C7" s="2194"/>
      <c r="D7" s="236" t="s">
        <v>101</v>
      </c>
      <c r="E7" s="2197"/>
      <c r="F7" s="621">
        <f t="shared" si="0"/>
        <v>24.87</v>
      </c>
      <c r="G7" s="2200"/>
      <c r="H7" s="2203"/>
      <c r="I7" s="2224"/>
      <c r="J7" s="646"/>
      <c r="K7" s="2181"/>
      <c r="L7" s="2183"/>
      <c r="M7" s="2206"/>
      <c r="N7" s="2209"/>
      <c r="O7" s="2212"/>
    </row>
    <row r="8" spans="1:17" ht="15" x14ac:dyDescent="0.2">
      <c r="A8" s="2167"/>
      <c r="B8" s="237">
        <v>105.34</v>
      </c>
      <c r="C8" s="2194"/>
      <c r="D8" s="236" t="s">
        <v>101</v>
      </c>
      <c r="E8" s="2197"/>
      <c r="F8" s="621">
        <f t="shared" si="0"/>
        <v>105.34</v>
      </c>
      <c r="G8" s="2200"/>
      <c r="H8" s="2203"/>
      <c r="I8" s="2224"/>
      <c r="J8" s="646"/>
      <c r="K8" s="2181"/>
      <c r="L8" s="2183"/>
      <c r="M8" s="2206"/>
      <c r="N8" s="2209"/>
      <c r="O8" s="2212"/>
    </row>
    <row r="9" spans="1:17" ht="15" x14ac:dyDescent="0.2">
      <c r="A9" s="2167"/>
      <c r="B9" s="237">
        <v>54.96</v>
      </c>
      <c r="C9" s="2194"/>
      <c r="D9" s="236" t="s">
        <v>101</v>
      </c>
      <c r="E9" s="2197"/>
      <c r="F9" s="621">
        <f t="shared" si="0"/>
        <v>54.96</v>
      </c>
      <c r="G9" s="2200"/>
      <c r="H9" s="2203"/>
      <c r="I9" s="2224"/>
      <c r="J9" s="646"/>
      <c r="K9" s="2181"/>
      <c r="L9" s="2183"/>
      <c r="M9" s="2206"/>
      <c r="N9" s="2209"/>
      <c r="O9" s="2212"/>
    </row>
    <row r="10" spans="1:17" ht="15" x14ac:dyDescent="0.2">
      <c r="A10" s="2167"/>
      <c r="B10" s="237">
        <v>66.959999999999994</v>
      </c>
      <c r="C10" s="2194"/>
      <c r="D10" s="236" t="s">
        <v>101</v>
      </c>
      <c r="E10" s="2197"/>
      <c r="F10" s="621">
        <f t="shared" si="0"/>
        <v>66.959999999999994</v>
      </c>
      <c r="G10" s="2200"/>
      <c r="H10" s="2203"/>
      <c r="I10" s="2224"/>
      <c r="J10" s="646"/>
      <c r="K10" s="2181"/>
      <c r="L10" s="2183"/>
      <c r="M10" s="2206"/>
      <c r="N10" s="2209"/>
      <c r="O10" s="2212"/>
    </row>
    <row r="11" spans="1:17" ht="15" x14ac:dyDescent="0.2">
      <c r="A11" s="2167"/>
      <c r="B11" s="237">
        <v>31.9</v>
      </c>
      <c r="C11" s="2194"/>
      <c r="D11" s="236" t="s">
        <v>101</v>
      </c>
      <c r="E11" s="2197"/>
      <c r="F11" s="621">
        <f t="shared" si="0"/>
        <v>31.9</v>
      </c>
      <c r="G11" s="2200"/>
      <c r="H11" s="2203"/>
      <c r="I11" s="2224"/>
      <c r="J11" s="646"/>
      <c r="K11" s="2181"/>
      <c r="L11" s="2183"/>
      <c r="M11" s="2206"/>
      <c r="N11" s="2209"/>
      <c r="O11" s="2212"/>
    </row>
    <row r="12" spans="1:17" ht="15.75" thickBot="1" x14ac:dyDescent="0.25">
      <c r="A12" s="2168"/>
      <c r="B12" s="414">
        <v>74.040000000000006</v>
      </c>
      <c r="C12" s="2195"/>
      <c r="D12" s="234" t="s">
        <v>101</v>
      </c>
      <c r="E12" s="2198"/>
      <c r="F12" s="649">
        <f t="shared" si="0"/>
        <v>74.040000000000006</v>
      </c>
      <c r="G12" s="2201"/>
      <c r="H12" s="2204"/>
      <c r="I12" s="2225"/>
      <c r="J12" s="644"/>
      <c r="K12" s="2226"/>
      <c r="L12" s="2227"/>
      <c r="M12" s="2207"/>
      <c r="N12" s="2210"/>
      <c r="O12" s="2213"/>
    </row>
    <row r="13" spans="1:17" ht="15" x14ac:dyDescent="0.2">
      <c r="A13" s="2171" t="s">
        <v>102</v>
      </c>
      <c r="B13" s="415">
        <v>33.229999999999997</v>
      </c>
      <c r="C13" s="2193">
        <f>B13+B14+B15+B16+B17</f>
        <v>316</v>
      </c>
      <c r="D13" s="278" t="s">
        <v>103</v>
      </c>
      <c r="E13" s="2254">
        <f>C13</f>
        <v>316</v>
      </c>
      <c r="F13" s="620">
        <f>B13</f>
        <v>33.229999999999997</v>
      </c>
      <c r="G13" s="2199">
        <v>5</v>
      </c>
      <c r="H13" s="2202">
        <f>E13*G13</f>
        <v>1580</v>
      </c>
      <c r="I13" s="2096"/>
      <c r="J13" s="642"/>
      <c r="K13" s="2180"/>
      <c r="L13" s="2182"/>
      <c r="M13" s="2263">
        <f>C13</f>
        <v>316</v>
      </c>
      <c r="N13" s="2260">
        <v>2</v>
      </c>
      <c r="O13" s="2257">
        <f>N13*M13</f>
        <v>632</v>
      </c>
    </row>
    <row r="14" spans="1:17" ht="15" x14ac:dyDescent="0.2">
      <c r="A14" s="2172"/>
      <c r="B14" s="237">
        <v>87.51</v>
      </c>
      <c r="C14" s="2194"/>
      <c r="D14" s="236" t="s">
        <v>103</v>
      </c>
      <c r="E14" s="2255"/>
      <c r="F14" s="621">
        <f t="shared" ref="F14:F17" si="1">B14</f>
        <v>87.51</v>
      </c>
      <c r="G14" s="2200"/>
      <c r="H14" s="2203"/>
      <c r="I14" s="2276"/>
      <c r="J14" s="665"/>
      <c r="K14" s="2181"/>
      <c r="L14" s="2183"/>
      <c r="M14" s="2264"/>
      <c r="N14" s="2261"/>
      <c r="O14" s="2258"/>
    </row>
    <row r="15" spans="1:17" ht="15" x14ac:dyDescent="0.2">
      <c r="A15" s="2172"/>
      <c r="B15" s="237">
        <v>64.849999999999994</v>
      </c>
      <c r="C15" s="2194"/>
      <c r="D15" s="236" t="s">
        <v>103</v>
      </c>
      <c r="E15" s="2255"/>
      <c r="F15" s="621">
        <f t="shared" si="1"/>
        <v>64.849999999999994</v>
      </c>
      <c r="G15" s="2200"/>
      <c r="H15" s="2203"/>
      <c r="I15" s="2276"/>
      <c r="J15" s="665"/>
      <c r="K15" s="2181"/>
      <c r="L15" s="2183"/>
      <c r="M15" s="2264"/>
      <c r="N15" s="2261"/>
      <c r="O15" s="2258"/>
    </row>
    <row r="16" spans="1:17" ht="15" x14ac:dyDescent="0.2">
      <c r="A16" s="2172"/>
      <c r="B16" s="237">
        <v>24.38</v>
      </c>
      <c r="C16" s="2194"/>
      <c r="D16" s="236" t="s">
        <v>103</v>
      </c>
      <c r="E16" s="2255"/>
      <c r="F16" s="621">
        <f t="shared" si="1"/>
        <v>24.38</v>
      </c>
      <c r="G16" s="2200"/>
      <c r="H16" s="2203"/>
      <c r="I16" s="2276"/>
      <c r="J16" s="665"/>
      <c r="K16" s="2181"/>
      <c r="L16" s="2183"/>
      <c r="M16" s="2264"/>
      <c r="N16" s="2261"/>
      <c r="O16" s="2258"/>
    </row>
    <row r="17" spans="1:15" ht="15.75" thickBot="1" x14ac:dyDescent="0.25">
      <c r="A17" s="2173"/>
      <c r="B17" s="416">
        <v>106.03</v>
      </c>
      <c r="C17" s="2195"/>
      <c r="D17" s="405" t="s">
        <v>103</v>
      </c>
      <c r="E17" s="2256"/>
      <c r="F17" s="649">
        <f t="shared" si="1"/>
        <v>106.03</v>
      </c>
      <c r="G17" s="2201"/>
      <c r="H17" s="2204"/>
      <c r="I17" s="2277"/>
      <c r="J17" s="665"/>
      <c r="K17" s="2226"/>
      <c r="L17" s="2227"/>
      <c r="M17" s="2265"/>
      <c r="N17" s="2262"/>
      <c r="O17" s="2259"/>
    </row>
    <row r="18" spans="1:15" ht="15" x14ac:dyDescent="0.2">
      <c r="A18" s="2166" t="s">
        <v>104</v>
      </c>
      <c r="B18" s="415">
        <v>245.42</v>
      </c>
      <c r="C18" s="2193">
        <f>SUM(B18:B24)</f>
        <v>828.18999999999994</v>
      </c>
      <c r="D18" s="278" t="s">
        <v>105</v>
      </c>
      <c r="E18" s="2196">
        <f>SUM(F18:F24)</f>
        <v>522.67999999999995</v>
      </c>
      <c r="F18" s="620">
        <f>B18</f>
        <v>245.42</v>
      </c>
      <c r="G18" s="2199">
        <v>5</v>
      </c>
      <c r="H18" s="2202">
        <f>G18*E18</f>
        <v>2613.3999999999996</v>
      </c>
      <c r="I18" s="2228">
        <f>SUM(J18:J24)</f>
        <v>305.51</v>
      </c>
      <c r="J18" s="628"/>
      <c r="K18" s="2230">
        <v>5</v>
      </c>
      <c r="L18" s="2232">
        <f>K18*I18</f>
        <v>1527.55</v>
      </c>
      <c r="M18" s="2263">
        <f>C18</f>
        <v>828.18999999999994</v>
      </c>
      <c r="N18" s="2260">
        <v>2</v>
      </c>
      <c r="O18" s="2257">
        <f>N18*M18</f>
        <v>1656.3799999999999</v>
      </c>
    </row>
    <row r="19" spans="1:15" ht="15" x14ac:dyDescent="0.2">
      <c r="A19" s="2167"/>
      <c r="B19" s="237">
        <v>98.74</v>
      </c>
      <c r="C19" s="2194"/>
      <c r="D19" s="236" t="s">
        <v>101</v>
      </c>
      <c r="E19" s="2197"/>
      <c r="F19" s="621">
        <f t="shared" ref="F19:F21" si="2">B19</f>
        <v>98.74</v>
      </c>
      <c r="G19" s="2200"/>
      <c r="H19" s="2203"/>
      <c r="I19" s="2268"/>
      <c r="J19" s="626"/>
      <c r="K19" s="2270"/>
      <c r="L19" s="2271"/>
      <c r="M19" s="2266"/>
      <c r="N19" s="2261"/>
      <c r="O19" s="2258"/>
    </row>
    <row r="20" spans="1:15" ht="15" x14ac:dyDescent="0.2">
      <c r="A20" s="2167"/>
      <c r="B20" s="237">
        <v>39.24</v>
      </c>
      <c r="C20" s="2194"/>
      <c r="D20" s="236" t="s">
        <v>105</v>
      </c>
      <c r="E20" s="2197"/>
      <c r="F20" s="621">
        <f t="shared" si="2"/>
        <v>39.24</v>
      </c>
      <c r="G20" s="2200"/>
      <c r="H20" s="2203"/>
      <c r="I20" s="2268"/>
      <c r="J20" s="626"/>
      <c r="K20" s="2270"/>
      <c r="L20" s="2271"/>
      <c r="M20" s="2266"/>
      <c r="N20" s="2261"/>
      <c r="O20" s="2258"/>
    </row>
    <row r="21" spans="1:15" ht="15" x14ac:dyDescent="0.2">
      <c r="A21" s="2167"/>
      <c r="B21" s="237">
        <v>94.26</v>
      </c>
      <c r="C21" s="2194"/>
      <c r="D21" s="236" t="s">
        <v>101</v>
      </c>
      <c r="E21" s="2197"/>
      <c r="F21" s="621">
        <f t="shared" si="2"/>
        <v>94.26</v>
      </c>
      <c r="G21" s="2200"/>
      <c r="H21" s="2203"/>
      <c r="I21" s="2268"/>
      <c r="J21" s="626"/>
      <c r="K21" s="2270"/>
      <c r="L21" s="2271"/>
      <c r="M21" s="2266"/>
      <c r="N21" s="2261"/>
      <c r="O21" s="2258"/>
    </row>
    <row r="22" spans="1:15" ht="15" x14ac:dyDescent="0.2">
      <c r="A22" s="2167"/>
      <c r="B22" s="237">
        <v>90.59</v>
      </c>
      <c r="C22" s="2194"/>
      <c r="D22" s="236" t="s">
        <v>105</v>
      </c>
      <c r="E22" s="2197"/>
      <c r="F22" s="629"/>
      <c r="G22" s="2200"/>
      <c r="H22" s="2203"/>
      <c r="I22" s="2268"/>
      <c r="J22" s="624">
        <f>B22</f>
        <v>90.59</v>
      </c>
      <c r="K22" s="2270"/>
      <c r="L22" s="2271"/>
      <c r="M22" s="2266"/>
      <c r="N22" s="2261"/>
      <c r="O22" s="2258"/>
    </row>
    <row r="23" spans="1:15" ht="15" x14ac:dyDescent="0.2">
      <c r="A23" s="2167"/>
      <c r="B23" s="239">
        <v>214.92</v>
      </c>
      <c r="C23" s="2194"/>
      <c r="D23" s="238" t="s">
        <v>105</v>
      </c>
      <c r="E23" s="2197"/>
      <c r="F23" s="629"/>
      <c r="G23" s="2200"/>
      <c r="H23" s="2203"/>
      <c r="I23" s="2268"/>
      <c r="J23" s="624">
        <f>B23</f>
        <v>214.92</v>
      </c>
      <c r="K23" s="2270"/>
      <c r="L23" s="2271"/>
      <c r="M23" s="2266"/>
      <c r="N23" s="2261"/>
      <c r="O23" s="2258"/>
    </row>
    <row r="24" spans="1:15" ht="15.75" thickBot="1" x14ac:dyDescent="0.25">
      <c r="A24" s="2168"/>
      <c r="B24" s="416">
        <v>45.02</v>
      </c>
      <c r="C24" s="2195"/>
      <c r="D24" s="405" t="s">
        <v>105</v>
      </c>
      <c r="E24" s="2198"/>
      <c r="F24" s="622">
        <f>B24</f>
        <v>45.02</v>
      </c>
      <c r="G24" s="2201"/>
      <c r="H24" s="2204"/>
      <c r="I24" s="2269"/>
      <c r="J24" s="627"/>
      <c r="K24" s="2231"/>
      <c r="L24" s="2233"/>
      <c r="M24" s="2267"/>
      <c r="N24" s="2262"/>
      <c r="O24" s="2259"/>
    </row>
    <row r="25" spans="1:15" ht="15.75" thickBot="1" x14ac:dyDescent="0.25">
      <c r="A25" s="1655">
        <v>43</v>
      </c>
      <c r="B25" s="594">
        <v>181.5</v>
      </c>
      <c r="C25" s="616">
        <v>181.5</v>
      </c>
      <c r="D25" s="276" t="s">
        <v>106</v>
      </c>
      <c r="E25" s="666"/>
      <c r="F25" s="667"/>
      <c r="G25" s="636"/>
      <c r="H25" s="668"/>
      <c r="I25" s="669">
        <f>C25</f>
        <v>181.5</v>
      </c>
      <c r="J25" s="615">
        <f>I25</f>
        <v>181.5</v>
      </c>
      <c r="K25" s="613">
        <v>5</v>
      </c>
      <c r="L25" s="670">
        <f>I25*K25</f>
        <v>907.5</v>
      </c>
      <c r="M25" s="1790">
        <f>C25</f>
        <v>181.5</v>
      </c>
      <c r="N25" s="255">
        <v>2</v>
      </c>
      <c r="O25" s="256">
        <f>N25*M25</f>
        <v>363</v>
      </c>
    </row>
    <row r="26" spans="1:15" ht="15.75" thickBot="1" x14ac:dyDescent="0.25">
      <c r="A26" s="601">
        <v>44</v>
      </c>
      <c r="B26" s="594">
        <v>190.43</v>
      </c>
      <c r="C26" s="616">
        <v>190.43</v>
      </c>
      <c r="D26" s="244" t="s">
        <v>106</v>
      </c>
      <c r="E26" s="666"/>
      <c r="F26" s="671"/>
      <c r="G26" s="636"/>
      <c r="H26" s="668"/>
      <c r="I26" s="669">
        <f>C26</f>
        <v>190.43</v>
      </c>
      <c r="J26" s="672">
        <f>I26</f>
        <v>190.43</v>
      </c>
      <c r="K26" s="613">
        <v>5</v>
      </c>
      <c r="L26" s="670">
        <f>I26*K26</f>
        <v>952.15000000000009</v>
      </c>
      <c r="M26" s="1790">
        <f>C26</f>
        <v>190.43</v>
      </c>
      <c r="N26" s="255">
        <v>2</v>
      </c>
      <c r="O26" s="256">
        <f>N26*M26</f>
        <v>380.86</v>
      </c>
    </row>
    <row r="27" spans="1:15" ht="15.75" thickBot="1" x14ac:dyDescent="0.25">
      <c r="A27" s="1170">
        <v>1639</v>
      </c>
      <c r="B27" s="654">
        <v>64.42</v>
      </c>
      <c r="C27" s="1419">
        <v>64.42</v>
      </c>
      <c r="D27" s="277" t="s">
        <v>106</v>
      </c>
      <c r="E27" s="673">
        <f>C27</f>
        <v>64.42</v>
      </c>
      <c r="F27" s="619">
        <f>E27</f>
        <v>64.42</v>
      </c>
      <c r="G27" s="420">
        <v>5</v>
      </c>
      <c r="H27" s="661">
        <f>E27*G27</f>
        <v>322.10000000000002</v>
      </c>
      <c r="I27" s="674"/>
      <c r="J27" s="675"/>
      <c r="K27" s="643"/>
      <c r="L27" s="662"/>
      <c r="M27" s="1791">
        <f>C27</f>
        <v>64.42</v>
      </c>
      <c r="N27" s="570">
        <v>2</v>
      </c>
      <c r="O27" s="567">
        <f>N27*M27</f>
        <v>128.84</v>
      </c>
    </row>
    <row r="28" spans="1:15" ht="15" x14ac:dyDescent="0.2">
      <c r="A28" s="2166">
        <v>1640</v>
      </c>
      <c r="B28" s="415">
        <v>43.35</v>
      </c>
      <c r="C28" s="2120">
        <f>SUM(B28:B33)</f>
        <v>225.16000000000003</v>
      </c>
      <c r="D28" s="278" t="s">
        <v>101</v>
      </c>
      <c r="E28" s="2278"/>
      <c r="F28" s="638"/>
      <c r="G28" s="2281"/>
      <c r="H28" s="2284"/>
      <c r="I28" s="2228">
        <f>SUM(J28:J33)</f>
        <v>225.16000000000003</v>
      </c>
      <c r="J28" s="623">
        <f>B28</f>
        <v>43.35</v>
      </c>
      <c r="K28" s="2230">
        <v>5</v>
      </c>
      <c r="L28" s="2232">
        <f>I28*K28</f>
        <v>1125.8000000000002</v>
      </c>
      <c r="M28" s="2263">
        <f>C28</f>
        <v>225.16000000000003</v>
      </c>
      <c r="N28" s="2260">
        <v>2</v>
      </c>
      <c r="O28" s="2257">
        <f>N28*M28</f>
        <v>450.32000000000005</v>
      </c>
    </row>
    <row r="29" spans="1:15" ht="15" x14ac:dyDescent="0.2">
      <c r="A29" s="2167"/>
      <c r="B29" s="237">
        <v>53.55</v>
      </c>
      <c r="C29" s="2121"/>
      <c r="D29" s="236" t="s">
        <v>101</v>
      </c>
      <c r="E29" s="2279"/>
      <c r="F29" s="639"/>
      <c r="G29" s="2282"/>
      <c r="H29" s="2285"/>
      <c r="I29" s="2268"/>
      <c r="J29" s="624">
        <f t="shared" ref="J29:J33" si="3">B29</f>
        <v>53.55</v>
      </c>
      <c r="K29" s="2270"/>
      <c r="L29" s="2271"/>
      <c r="M29" s="2266"/>
      <c r="N29" s="2261"/>
      <c r="O29" s="2258"/>
    </row>
    <row r="30" spans="1:15" ht="15" x14ac:dyDescent="0.2">
      <c r="A30" s="2167"/>
      <c r="B30" s="237">
        <v>57.7</v>
      </c>
      <c r="C30" s="2121"/>
      <c r="D30" s="236" t="s">
        <v>101</v>
      </c>
      <c r="E30" s="2279"/>
      <c r="F30" s="639"/>
      <c r="G30" s="2282"/>
      <c r="H30" s="2285"/>
      <c r="I30" s="2268"/>
      <c r="J30" s="624">
        <f t="shared" si="3"/>
        <v>57.7</v>
      </c>
      <c r="K30" s="2270"/>
      <c r="L30" s="2271"/>
      <c r="M30" s="2266"/>
      <c r="N30" s="2261"/>
      <c r="O30" s="2258"/>
    </row>
    <row r="31" spans="1:15" ht="15" customHeight="1" x14ac:dyDescent="0.2">
      <c r="A31" s="2167"/>
      <c r="B31" s="237">
        <v>60.63</v>
      </c>
      <c r="C31" s="2121"/>
      <c r="D31" s="236" t="s">
        <v>101</v>
      </c>
      <c r="E31" s="2279"/>
      <c r="F31" s="639"/>
      <c r="G31" s="2282"/>
      <c r="H31" s="2285"/>
      <c r="I31" s="2268"/>
      <c r="J31" s="624">
        <f t="shared" si="3"/>
        <v>60.63</v>
      </c>
      <c r="K31" s="2270"/>
      <c r="L31" s="2271"/>
      <c r="M31" s="2266"/>
      <c r="N31" s="2261"/>
      <c r="O31" s="2258"/>
    </row>
    <row r="32" spans="1:15" ht="15" customHeight="1" x14ac:dyDescent="0.2">
      <c r="A32" s="2167"/>
      <c r="B32" s="237">
        <v>3.56</v>
      </c>
      <c r="C32" s="2121"/>
      <c r="D32" s="236" t="s">
        <v>101</v>
      </c>
      <c r="E32" s="2279"/>
      <c r="F32" s="639"/>
      <c r="G32" s="2282"/>
      <c r="H32" s="2285"/>
      <c r="I32" s="2268"/>
      <c r="J32" s="624">
        <f t="shared" si="3"/>
        <v>3.56</v>
      </c>
      <c r="K32" s="2270"/>
      <c r="L32" s="2271"/>
      <c r="M32" s="2266"/>
      <c r="N32" s="2261"/>
      <c r="O32" s="2258"/>
    </row>
    <row r="33" spans="1:15" ht="15" customHeight="1" thickBot="1" x14ac:dyDescent="0.25">
      <c r="A33" s="2168"/>
      <c r="B33" s="416">
        <v>6.37</v>
      </c>
      <c r="C33" s="2122"/>
      <c r="D33" s="405" t="s">
        <v>101</v>
      </c>
      <c r="E33" s="2280"/>
      <c r="F33" s="640"/>
      <c r="G33" s="2283"/>
      <c r="H33" s="2286"/>
      <c r="I33" s="2269"/>
      <c r="J33" s="625">
        <f t="shared" si="3"/>
        <v>6.37</v>
      </c>
      <c r="K33" s="2231"/>
      <c r="L33" s="2233"/>
      <c r="M33" s="2267"/>
      <c r="N33" s="2262"/>
      <c r="O33" s="2259"/>
    </row>
    <row r="34" spans="1:15" ht="15.75" thickBot="1" x14ac:dyDescent="0.25">
      <c r="A34" s="326">
        <v>42</v>
      </c>
      <c r="B34" s="653">
        <v>257.5</v>
      </c>
      <c r="C34" s="427">
        <v>257.5</v>
      </c>
      <c r="D34" s="276" t="s">
        <v>107</v>
      </c>
      <c r="E34" s="676">
        <f>C34</f>
        <v>257.5</v>
      </c>
      <c r="F34" s="428">
        <f>E34</f>
        <v>257.5</v>
      </c>
      <c r="G34" s="568">
        <v>5</v>
      </c>
      <c r="H34" s="663">
        <f>E34*G34</f>
        <v>1287.5</v>
      </c>
      <c r="I34" s="677"/>
      <c r="J34" s="650"/>
      <c r="K34" s="645"/>
      <c r="L34" s="664"/>
      <c r="M34" s="1789">
        <f>E34</f>
        <v>257.5</v>
      </c>
      <c r="N34" s="430">
        <v>2</v>
      </c>
      <c r="O34" s="431">
        <f>M34*N34</f>
        <v>515</v>
      </c>
    </row>
    <row r="35" spans="1:15" ht="15.75" thickBot="1" x14ac:dyDescent="0.25">
      <c r="A35" s="601" t="s">
        <v>108</v>
      </c>
      <c r="B35" s="594">
        <v>112.5</v>
      </c>
      <c r="C35" s="1797">
        <v>112.5</v>
      </c>
      <c r="D35" s="244" t="s">
        <v>51</v>
      </c>
      <c r="E35" s="678">
        <f>C35</f>
        <v>112.5</v>
      </c>
      <c r="F35" s="679">
        <f>E35</f>
        <v>112.5</v>
      </c>
      <c r="G35" s="258">
        <v>5</v>
      </c>
      <c r="H35" s="680">
        <f>E35*G35</f>
        <v>562.5</v>
      </c>
      <c r="I35" s="681"/>
      <c r="J35" s="682"/>
      <c r="K35" s="630"/>
      <c r="L35" s="683"/>
      <c r="M35" s="1792">
        <f>E35</f>
        <v>112.5</v>
      </c>
      <c r="N35" s="632">
        <v>2</v>
      </c>
      <c r="O35" s="633">
        <f>M35*N35</f>
        <v>225</v>
      </c>
    </row>
    <row r="36" spans="1:15" ht="15" x14ac:dyDescent="0.2">
      <c r="A36" s="2171" t="s">
        <v>109</v>
      </c>
      <c r="B36" s="415">
        <v>374.83</v>
      </c>
      <c r="C36" s="2120">
        <f>B36+B37</f>
        <v>384.5</v>
      </c>
      <c r="D36" s="278" t="s">
        <v>110</v>
      </c>
      <c r="E36" s="2278"/>
      <c r="F36" s="638"/>
      <c r="G36" s="2281"/>
      <c r="H36" s="2284"/>
      <c r="I36" s="2228">
        <f>SUM(J36:J37)</f>
        <v>384.5</v>
      </c>
      <c r="J36" s="623">
        <f>B36</f>
        <v>374.83</v>
      </c>
      <c r="K36" s="2230">
        <v>5</v>
      </c>
      <c r="L36" s="2232">
        <f>I36*K36</f>
        <v>1922.5</v>
      </c>
      <c r="M36" s="2205">
        <f>I36</f>
        <v>384.5</v>
      </c>
      <c r="N36" s="2208">
        <v>2</v>
      </c>
      <c r="O36" s="2211">
        <f>M36*N36</f>
        <v>769</v>
      </c>
    </row>
    <row r="37" spans="1:15" ht="15.75" thickBot="1" x14ac:dyDescent="0.25">
      <c r="A37" s="2173"/>
      <c r="B37" s="416">
        <v>9.67</v>
      </c>
      <c r="C37" s="2124"/>
      <c r="D37" s="405" t="s">
        <v>110</v>
      </c>
      <c r="E37" s="2289"/>
      <c r="F37" s="684"/>
      <c r="G37" s="2283"/>
      <c r="H37" s="2286"/>
      <c r="I37" s="2229"/>
      <c r="J37" s="625">
        <f>B37</f>
        <v>9.67</v>
      </c>
      <c r="K37" s="2231"/>
      <c r="L37" s="2233"/>
      <c r="M37" s="2207"/>
      <c r="N37" s="2210"/>
      <c r="O37" s="2213"/>
    </row>
    <row r="38" spans="1:15" ht="15" x14ac:dyDescent="0.2">
      <c r="A38" s="2171">
        <v>2126</v>
      </c>
      <c r="B38" s="415">
        <v>718.44</v>
      </c>
      <c r="C38" s="2120">
        <f>B38+B39</f>
        <v>1212.48</v>
      </c>
      <c r="D38" s="278" t="s">
        <v>101</v>
      </c>
      <c r="E38" s="2196">
        <f>C38</f>
        <v>1212.48</v>
      </c>
      <c r="F38" s="620">
        <f>B38</f>
        <v>718.44</v>
      </c>
      <c r="G38" s="2199">
        <v>5</v>
      </c>
      <c r="H38" s="2202">
        <f>G38*E38</f>
        <v>6062.4</v>
      </c>
      <c r="I38" s="2223"/>
      <c r="J38" s="646"/>
      <c r="K38" s="2180"/>
      <c r="L38" s="2182"/>
      <c r="M38" s="2216"/>
      <c r="N38" s="2218"/>
      <c r="O38" s="2191"/>
    </row>
    <row r="39" spans="1:15" ht="15.75" thickBot="1" x14ac:dyDescent="0.25">
      <c r="A39" s="2235"/>
      <c r="B39" s="239">
        <v>494.04</v>
      </c>
      <c r="C39" s="2236"/>
      <c r="D39" s="238" t="s">
        <v>101</v>
      </c>
      <c r="E39" s="2288"/>
      <c r="F39" s="622">
        <f>B39</f>
        <v>494.04</v>
      </c>
      <c r="G39" s="2200"/>
      <c r="H39" s="2203"/>
      <c r="I39" s="2234"/>
      <c r="J39" s="665"/>
      <c r="K39" s="2181"/>
      <c r="L39" s="2183"/>
      <c r="M39" s="2217"/>
      <c r="N39" s="2219"/>
      <c r="O39" s="2192"/>
    </row>
    <row r="40" spans="1:15" ht="15.75" thickBot="1" x14ac:dyDescent="0.25">
      <c r="A40" s="601">
        <v>112</v>
      </c>
      <c r="B40" s="594">
        <v>16.91</v>
      </c>
      <c r="C40" s="275">
        <f>B40</f>
        <v>16.91</v>
      </c>
      <c r="D40" s="244" t="s">
        <v>33</v>
      </c>
      <c r="E40" s="635"/>
      <c r="F40" s="728"/>
      <c r="G40" s="636"/>
      <c r="H40" s="668"/>
      <c r="I40" s="1794">
        <f>J40</f>
        <v>16.91</v>
      </c>
      <c r="J40" s="614">
        <f>B40</f>
        <v>16.91</v>
      </c>
      <c r="K40" s="613">
        <v>5</v>
      </c>
      <c r="L40" s="670">
        <f>I40*K40</f>
        <v>84.55</v>
      </c>
      <c r="M40" s="658">
        <f>J40</f>
        <v>16.91</v>
      </c>
      <c r="N40" s="632">
        <v>2</v>
      </c>
      <c r="O40" s="633">
        <f>M40*N40</f>
        <v>33.82</v>
      </c>
    </row>
    <row r="41" spans="1:15" ht="15.75" thickBot="1" x14ac:dyDescent="0.25">
      <c r="A41" s="326">
        <v>41</v>
      </c>
      <c r="B41" s="653">
        <v>93.9</v>
      </c>
      <c r="C41" s="325">
        <f>B41</f>
        <v>93.9</v>
      </c>
      <c r="D41" s="276" t="s">
        <v>33</v>
      </c>
      <c r="E41" s="1788"/>
      <c r="F41" s="728"/>
      <c r="G41" s="641"/>
      <c r="H41" s="1183"/>
      <c r="I41" s="1795">
        <f>B41</f>
        <v>93.9</v>
      </c>
      <c r="J41" s="685">
        <f>I41</f>
        <v>93.9</v>
      </c>
      <c r="K41" s="686">
        <v>5</v>
      </c>
      <c r="L41" s="1181">
        <f>I41*K41</f>
        <v>469.5</v>
      </c>
      <c r="M41" s="1793">
        <f>I41</f>
        <v>93.9</v>
      </c>
      <c r="N41" s="430">
        <v>2</v>
      </c>
      <c r="O41" s="431">
        <f>M41*N41</f>
        <v>187.8</v>
      </c>
    </row>
    <row r="42" spans="1:15" ht="15" x14ac:dyDescent="0.2">
      <c r="A42" s="2237" t="s">
        <v>111</v>
      </c>
      <c r="B42" s="235">
        <v>19.239999999999998</v>
      </c>
      <c r="C42" s="2238">
        <f>SUM(B42:B46)</f>
        <v>160.1</v>
      </c>
      <c r="D42" s="234" t="s">
        <v>33</v>
      </c>
      <c r="E42" s="2240">
        <f>C42</f>
        <v>160.1</v>
      </c>
      <c r="F42" s="687">
        <f>B42</f>
        <v>19.239999999999998</v>
      </c>
      <c r="G42" s="2242">
        <v>5</v>
      </c>
      <c r="H42" s="2244">
        <f>E42*G42</f>
        <v>800.5</v>
      </c>
      <c r="I42" s="2184"/>
      <c r="J42" s="729"/>
      <c r="K42" s="2186"/>
      <c r="L42" s="2188"/>
      <c r="M42" s="2220">
        <f>E42</f>
        <v>160.1</v>
      </c>
      <c r="N42" s="2209">
        <v>2</v>
      </c>
      <c r="O42" s="2212">
        <f>M42*N42</f>
        <v>320.2</v>
      </c>
    </row>
    <row r="43" spans="1:15" ht="15" x14ac:dyDescent="0.2">
      <c r="A43" s="2172"/>
      <c r="B43" s="237">
        <v>26.29</v>
      </c>
      <c r="C43" s="2121"/>
      <c r="D43" s="236" t="s">
        <v>33</v>
      </c>
      <c r="E43" s="2112"/>
      <c r="F43" s="687">
        <f t="shared" ref="F43:F46" si="4">B43</f>
        <v>26.29</v>
      </c>
      <c r="G43" s="2115"/>
      <c r="H43" s="2245"/>
      <c r="I43" s="2125"/>
      <c r="J43" s="520"/>
      <c r="K43" s="2126"/>
      <c r="L43" s="2189"/>
      <c r="M43" s="2206"/>
      <c r="N43" s="2209"/>
      <c r="O43" s="2212"/>
    </row>
    <row r="44" spans="1:15" ht="15" x14ac:dyDescent="0.2">
      <c r="A44" s="2172"/>
      <c r="B44" s="237">
        <v>80.349999999999994</v>
      </c>
      <c r="C44" s="2121"/>
      <c r="D44" s="236" t="s">
        <v>33</v>
      </c>
      <c r="E44" s="2112"/>
      <c r="F44" s="687">
        <f t="shared" si="4"/>
        <v>80.349999999999994</v>
      </c>
      <c r="G44" s="2115"/>
      <c r="H44" s="2245"/>
      <c r="I44" s="2125"/>
      <c r="J44" s="520"/>
      <c r="K44" s="2126"/>
      <c r="L44" s="2189"/>
      <c r="M44" s="2206"/>
      <c r="N44" s="2209"/>
      <c r="O44" s="2212"/>
    </row>
    <row r="45" spans="1:15" ht="15" x14ac:dyDescent="0.2">
      <c r="A45" s="2172"/>
      <c r="B45" s="237">
        <v>11.97</v>
      </c>
      <c r="C45" s="2121"/>
      <c r="D45" s="236" t="s">
        <v>33</v>
      </c>
      <c r="E45" s="2112"/>
      <c r="F45" s="687">
        <f t="shared" si="4"/>
        <v>11.97</v>
      </c>
      <c r="G45" s="2115"/>
      <c r="H45" s="2245"/>
      <c r="I45" s="2125"/>
      <c r="J45" s="520"/>
      <c r="K45" s="2126"/>
      <c r="L45" s="2189"/>
      <c r="M45" s="2206"/>
      <c r="N45" s="2209"/>
      <c r="O45" s="2212"/>
    </row>
    <row r="46" spans="1:15" ht="15.75" thickBot="1" x14ac:dyDescent="0.25">
      <c r="A46" s="2235"/>
      <c r="B46" s="239">
        <v>22.25</v>
      </c>
      <c r="C46" s="2239"/>
      <c r="D46" s="238" t="s">
        <v>33</v>
      </c>
      <c r="E46" s="2241"/>
      <c r="F46" s="687">
        <f t="shared" si="4"/>
        <v>22.25</v>
      </c>
      <c r="G46" s="2243"/>
      <c r="H46" s="2246"/>
      <c r="I46" s="2185"/>
      <c r="J46" s="730"/>
      <c r="K46" s="2187"/>
      <c r="L46" s="2190"/>
      <c r="M46" s="2206"/>
      <c r="N46" s="2209"/>
      <c r="O46" s="2212"/>
    </row>
    <row r="47" spans="1:15" ht="15.75" thickBot="1" x14ac:dyDescent="0.25">
      <c r="A47" s="601" t="s">
        <v>112</v>
      </c>
      <c r="B47" s="594">
        <v>71.19</v>
      </c>
      <c r="C47" s="275">
        <f>B47</f>
        <v>71.19</v>
      </c>
      <c r="D47" s="244" t="s">
        <v>33</v>
      </c>
      <c r="E47" s="257">
        <f>C47</f>
        <v>71.19</v>
      </c>
      <c r="F47" s="429">
        <f>B47</f>
        <v>71.19</v>
      </c>
      <c r="G47" s="258">
        <v>5</v>
      </c>
      <c r="H47" s="680">
        <f>E47*G47</f>
        <v>355.95</v>
      </c>
      <c r="I47" s="1372"/>
      <c r="J47" s="651"/>
      <c r="K47" s="630"/>
      <c r="L47" s="683"/>
      <c r="M47" s="658">
        <f>C47</f>
        <v>71.19</v>
      </c>
      <c r="N47" s="632">
        <v>2</v>
      </c>
      <c r="O47" s="633">
        <f>M47*N47</f>
        <v>142.38</v>
      </c>
    </row>
    <row r="48" spans="1:15" ht="15" x14ac:dyDescent="0.2">
      <c r="A48" s="2171" t="s">
        <v>113</v>
      </c>
      <c r="B48" s="415">
        <v>99.89</v>
      </c>
      <c r="C48" s="2120">
        <f>SUM(B48:B49)</f>
        <v>137.34</v>
      </c>
      <c r="D48" s="278" t="s">
        <v>69</v>
      </c>
      <c r="E48" s="2142"/>
      <c r="F48" s="731"/>
      <c r="G48" s="2144"/>
      <c r="H48" s="2214"/>
      <c r="I48" s="2174">
        <f>SUM(J48:J49)</f>
        <v>137.34</v>
      </c>
      <c r="J48" s="623">
        <f t="shared" ref="J48:J53" si="5">B48</f>
        <v>99.89</v>
      </c>
      <c r="K48" s="2176">
        <v>5</v>
      </c>
      <c r="L48" s="2178">
        <f>I48*K48</f>
        <v>686.7</v>
      </c>
      <c r="M48" s="2221">
        <f>I48</f>
        <v>137.34</v>
      </c>
      <c r="N48" s="2102">
        <v>2</v>
      </c>
      <c r="O48" s="2082">
        <f>M48*N48</f>
        <v>274.68</v>
      </c>
    </row>
    <row r="49" spans="1:15" ht="15.75" thickBot="1" x14ac:dyDescent="0.25">
      <c r="A49" s="2173"/>
      <c r="B49" s="416">
        <v>37.450000000000003</v>
      </c>
      <c r="C49" s="2122"/>
      <c r="D49" s="405" t="s">
        <v>69</v>
      </c>
      <c r="E49" s="2143"/>
      <c r="F49" s="732"/>
      <c r="G49" s="2145"/>
      <c r="H49" s="2215"/>
      <c r="I49" s="2175"/>
      <c r="J49" s="625">
        <f t="shared" si="5"/>
        <v>37.450000000000003</v>
      </c>
      <c r="K49" s="2177"/>
      <c r="L49" s="2179"/>
      <c r="M49" s="2222"/>
      <c r="N49" s="2104"/>
      <c r="O49" s="2084"/>
    </row>
    <row r="50" spans="1:15" ht="15" x14ac:dyDescent="0.2">
      <c r="A50" s="2171" t="s">
        <v>114</v>
      </c>
      <c r="B50" s="415">
        <v>41.06</v>
      </c>
      <c r="C50" s="2120">
        <f>SUM(B50:B51)</f>
        <v>66.16</v>
      </c>
      <c r="D50" s="278" t="s">
        <v>69</v>
      </c>
      <c r="E50" s="2142"/>
      <c r="F50" s="731"/>
      <c r="G50" s="2144"/>
      <c r="H50" s="2214"/>
      <c r="I50" s="2174">
        <f>SUM(J50:J51)</f>
        <v>66.16</v>
      </c>
      <c r="J50" s="733">
        <f t="shared" si="5"/>
        <v>41.06</v>
      </c>
      <c r="K50" s="2176">
        <v>5</v>
      </c>
      <c r="L50" s="2178">
        <f>I50*K50</f>
        <v>330.79999999999995</v>
      </c>
      <c r="M50" s="2221">
        <f>I50</f>
        <v>66.16</v>
      </c>
      <c r="N50" s="2102">
        <v>2</v>
      </c>
      <c r="O50" s="2082">
        <f>M50*N50</f>
        <v>132.32</v>
      </c>
    </row>
    <row r="51" spans="1:15" ht="15.75" thickBot="1" x14ac:dyDescent="0.25">
      <c r="A51" s="2173"/>
      <c r="B51" s="416">
        <v>25.1</v>
      </c>
      <c r="C51" s="2122"/>
      <c r="D51" s="405" t="s">
        <v>69</v>
      </c>
      <c r="E51" s="2143"/>
      <c r="F51" s="732"/>
      <c r="G51" s="2145"/>
      <c r="H51" s="2215"/>
      <c r="I51" s="2175"/>
      <c r="J51" s="625">
        <f t="shared" si="5"/>
        <v>25.1</v>
      </c>
      <c r="K51" s="2177"/>
      <c r="L51" s="2179"/>
      <c r="M51" s="2222"/>
      <c r="N51" s="2104"/>
      <c r="O51" s="2084"/>
    </row>
    <row r="52" spans="1:15" ht="15" x14ac:dyDescent="0.2">
      <c r="A52" s="2171">
        <v>2123</v>
      </c>
      <c r="B52" s="415">
        <v>56.06</v>
      </c>
      <c r="C52" s="2193">
        <f>SUM(B52:B53)</f>
        <v>109.98</v>
      </c>
      <c r="D52" s="278" t="s">
        <v>69</v>
      </c>
      <c r="E52" s="2142"/>
      <c r="F52" s="731"/>
      <c r="G52" s="2144"/>
      <c r="H52" s="2214"/>
      <c r="I52" s="2174">
        <f>SUM(J52:J53)</f>
        <v>109.98</v>
      </c>
      <c r="J52" s="623">
        <f t="shared" si="5"/>
        <v>56.06</v>
      </c>
      <c r="K52" s="2176">
        <v>5</v>
      </c>
      <c r="L52" s="2178">
        <f t="shared" ref="L52" si="6">I52*K52</f>
        <v>549.9</v>
      </c>
      <c r="M52" s="2216"/>
      <c r="N52" s="2218"/>
      <c r="O52" s="2191"/>
    </row>
    <row r="53" spans="1:15" ht="15.75" thickBot="1" x14ac:dyDescent="0.25">
      <c r="A53" s="2173"/>
      <c r="B53" s="416">
        <v>53.92</v>
      </c>
      <c r="C53" s="2195"/>
      <c r="D53" s="405" t="s">
        <v>69</v>
      </c>
      <c r="E53" s="2143"/>
      <c r="F53" s="732"/>
      <c r="G53" s="2145"/>
      <c r="H53" s="2215"/>
      <c r="I53" s="2175"/>
      <c r="J53" s="734">
        <f t="shared" si="5"/>
        <v>53.92</v>
      </c>
      <c r="K53" s="2177"/>
      <c r="L53" s="2179"/>
      <c r="M53" s="2217"/>
      <c r="N53" s="2219"/>
      <c r="O53" s="2192"/>
    </row>
    <row r="54" spans="1:15" s="12" customFormat="1" ht="13.5" thickBot="1" x14ac:dyDescent="0.25">
      <c r="A54" s="1796" t="s">
        <v>29</v>
      </c>
      <c r="B54" s="226">
        <f>SUM(B3:B53)</f>
        <v>4985.630000000001</v>
      </c>
      <c r="C54" s="1800">
        <f>SUM(C3:C53)</f>
        <v>4985.6299999999983</v>
      </c>
      <c r="D54" s="1801"/>
      <c r="E54" s="1876">
        <f>SUM(E3:E53)</f>
        <v>3274.24</v>
      </c>
      <c r="F54" s="1877"/>
      <c r="G54" s="1878"/>
      <c r="H54" s="1879">
        <f>SUM(H3:H53)</f>
        <v>16371.199999999999</v>
      </c>
      <c r="I54" s="1880">
        <f>SUM(I3:I53)</f>
        <v>1711.3900000000003</v>
      </c>
      <c r="J54" s="1881"/>
      <c r="K54" s="1882"/>
      <c r="L54" s="1879">
        <f>SUM(L3:L53)</f>
        <v>8556.9500000000007</v>
      </c>
      <c r="M54" s="1883">
        <f>SUM(M3:M53)</f>
        <v>3663.1699999999996</v>
      </c>
      <c r="N54" s="1884"/>
      <c r="O54" s="1885">
        <f>SUM(O3:O53)</f>
        <v>7326.3399999999992</v>
      </c>
    </row>
    <row r="56" spans="1:15" x14ac:dyDescent="0.2">
      <c r="D56" s="2287"/>
      <c r="E56" s="2287"/>
    </row>
    <row r="57" spans="1:15" x14ac:dyDescent="0.2">
      <c r="D57" s="2287"/>
      <c r="E57" s="2287"/>
    </row>
  </sheetData>
  <autoFilter ref="A2:L54" xr:uid="{00000000-0009-0000-0000-000003000000}"/>
  <mergeCells count="115">
    <mergeCell ref="A36:A37"/>
    <mergeCell ref="C36:C37"/>
    <mergeCell ref="C13:C17"/>
    <mergeCell ref="A13:A17"/>
    <mergeCell ref="A18:A24"/>
    <mergeCell ref="C18:C24"/>
    <mergeCell ref="H36:H37"/>
    <mergeCell ref="H38:H39"/>
    <mergeCell ref="G36:G37"/>
    <mergeCell ref="G38:G39"/>
    <mergeCell ref="M18:M24"/>
    <mergeCell ref="N18:N24"/>
    <mergeCell ref="O18:O24"/>
    <mergeCell ref="A28:A33"/>
    <mergeCell ref="C28:C33"/>
    <mergeCell ref="E28:E33"/>
    <mergeCell ref="G28:G33"/>
    <mergeCell ref="H28:H33"/>
    <mergeCell ref="D56:D57"/>
    <mergeCell ref="E56:E57"/>
    <mergeCell ref="A48:A49"/>
    <mergeCell ref="A50:A51"/>
    <mergeCell ref="C50:C51"/>
    <mergeCell ref="C48:C49"/>
    <mergeCell ref="A52:A53"/>
    <mergeCell ref="C52:C53"/>
    <mergeCell ref="E38:E39"/>
    <mergeCell ref="E36:E37"/>
    <mergeCell ref="O38:O39"/>
    <mergeCell ref="O36:O37"/>
    <mergeCell ref="N38:N39"/>
    <mergeCell ref="N36:N37"/>
    <mergeCell ref="M38:M39"/>
    <mergeCell ref="M36:M37"/>
    <mergeCell ref="M1:O1"/>
    <mergeCell ref="E1:H1"/>
    <mergeCell ref="E13:E17"/>
    <mergeCell ref="O13:O17"/>
    <mergeCell ref="N13:N17"/>
    <mergeCell ref="M13:M17"/>
    <mergeCell ref="H13:H17"/>
    <mergeCell ref="G13:G17"/>
    <mergeCell ref="M28:M33"/>
    <mergeCell ref="N28:N33"/>
    <mergeCell ref="O28:O33"/>
    <mergeCell ref="E18:E24"/>
    <mergeCell ref="G18:G24"/>
    <mergeCell ref="H18:H24"/>
    <mergeCell ref="I28:I33"/>
    <mergeCell ref="K28:K33"/>
    <mergeCell ref="L28:L33"/>
    <mergeCell ref="I1:L1"/>
    <mergeCell ref="I13:I17"/>
    <mergeCell ref="K13:K17"/>
    <mergeCell ref="L13:L17"/>
    <mergeCell ref="I18:I24"/>
    <mergeCell ref="K18:K24"/>
    <mergeCell ref="L18:L24"/>
    <mergeCell ref="K36:K37"/>
    <mergeCell ref="L36:L37"/>
    <mergeCell ref="I38:I39"/>
    <mergeCell ref="A38:A39"/>
    <mergeCell ref="C38:C39"/>
    <mergeCell ref="N50:N51"/>
    <mergeCell ref="O50:O51"/>
    <mergeCell ref="E48:E49"/>
    <mergeCell ref="G48:G49"/>
    <mergeCell ref="H48:H49"/>
    <mergeCell ref="M48:M49"/>
    <mergeCell ref="N48:N49"/>
    <mergeCell ref="O48:O49"/>
    <mergeCell ref="I48:I49"/>
    <mergeCell ref="K48:K49"/>
    <mergeCell ref="L48:L49"/>
    <mergeCell ref="I50:I51"/>
    <mergeCell ref="K50:K51"/>
    <mergeCell ref="L50:L51"/>
    <mergeCell ref="A42:A46"/>
    <mergeCell ref="C42:C46"/>
    <mergeCell ref="E42:E46"/>
    <mergeCell ref="G42:G46"/>
    <mergeCell ref="H42:H46"/>
    <mergeCell ref="A3:A12"/>
    <mergeCell ref="C3:C12"/>
    <mergeCell ref="E3:E12"/>
    <mergeCell ref="G3:G12"/>
    <mergeCell ref="H3:H12"/>
    <mergeCell ref="M3:M12"/>
    <mergeCell ref="N3:N12"/>
    <mergeCell ref="O3:O12"/>
    <mergeCell ref="E52:E53"/>
    <mergeCell ref="G52:G53"/>
    <mergeCell ref="H52:H53"/>
    <mergeCell ref="M52:M53"/>
    <mergeCell ref="N52:N53"/>
    <mergeCell ref="M42:M46"/>
    <mergeCell ref="N42:N46"/>
    <mergeCell ref="O42:O46"/>
    <mergeCell ref="E50:E51"/>
    <mergeCell ref="G50:G51"/>
    <mergeCell ref="H50:H51"/>
    <mergeCell ref="M50:M51"/>
    <mergeCell ref="I3:I12"/>
    <mergeCell ref="K3:K12"/>
    <mergeCell ref="L3:L12"/>
    <mergeCell ref="I36:I37"/>
    <mergeCell ref="I52:I53"/>
    <mergeCell ref="K52:K53"/>
    <mergeCell ref="L52:L53"/>
    <mergeCell ref="K38:K39"/>
    <mergeCell ref="L38:L39"/>
    <mergeCell ref="I42:I46"/>
    <mergeCell ref="K42:K46"/>
    <mergeCell ref="L42:L46"/>
    <mergeCell ref="O52:O53"/>
  </mergeCells>
  <pageMargins left="0.7" right="0.7" top="0.78740157499999996" bottom="0.78740157499999996" header="0.3" footer="0.3"/>
  <pageSetup paperSize="9" scale="9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5">
    <pageSetUpPr fitToPage="1"/>
  </sheetPr>
  <dimension ref="A1:AB187"/>
  <sheetViews>
    <sheetView zoomScale="67" zoomScaleNormal="67" workbookViewId="0">
      <pane ySplit="1" topLeftCell="A166" activePane="bottomLeft" state="frozen"/>
      <selection activeCell="M32" sqref="M32"/>
      <selection pane="bottomLeft" activeCell="AB187" sqref="AB187"/>
    </sheetView>
  </sheetViews>
  <sheetFormatPr defaultRowHeight="15" x14ac:dyDescent="0.25"/>
  <cols>
    <col min="1" max="1" width="13.28515625" style="9" customWidth="1"/>
    <col min="2" max="3" width="16.140625" style="9" customWidth="1"/>
    <col min="4" max="4" width="20" style="9" bestFit="1" customWidth="1"/>
    <col min="5" max="5" width="32.7109375" style="9" customWidth="1"/>
    <col min="6" max="6" width="14.140625" style="9" bestFit="1" customWidth="1"/>
    <col min="7" max="7" width="9.140625" style="9"/>
    <col min="8" max="8" width="14.28515625" style="9" bestFit="1" customWidth="1"/>
    <col min="9" max="9" width="14.140625" style="9" bestFit="1" customWidth="1"/>
    <col min="10" max="10" width="14.140625" style="9" customWidth="1"/>
    <col min="11" max="11" width="9.140625" style="9"/>
    <col min="12" max="12" width="15.5703125" style="9" bestFit="1" customWidth="1"/>
    <col min="13" max="13" width="14" style="9" customWidth="1"/>
    <col min="14" max="14" width="9.140625" style="9" customWidth="1"/>
    <col min="15" max="15" width="13.140625" customWidth="1"/>
    <col min="16" max="16" width="12" customWidth="1"/>
    <col min="17" max="17" width="9.140625" customWidth="1"/>
    <col min="18" max="18" width="15.28515625" customWidth="1"/>
    <col min="19" max="19" width="12" customWidth="1"/>
    <col min="21" max="21" width="10.42578125" customWidth="1"/>
    <col min="22" max="22" width="13.7109375" customWidth="1"/>
    <col min="23" max="23" width="14.140625" customWidth="1"/>
    <col min="25" max="25" width="13.42578125" customWidth="1"/>
    <col min="26" max="26" width="13.28515625" customWidth="1"/>
    <col min="28" max="28" width="13.7109375" customWidth="1"/>
  </cols>
  <sheetData>
    <row r="1" spans="1:28" ht="43.5" customHeight="1" thickBot="1" x14ac:dyDescent="0.3">
      <c r="A1" s="270" t="s">
        <v>0</v>
      </c>
      <c r="B1" s="1653"/>
      <c r="C1" s="240"/>
      <c r="D1" s="1654" t="s">
        <v>115</v>
      </c>
      <c r="E1" s="271" t="s">
        <v>116</v>
      </c>
      <c r="F1" s="2481" t="s">
        <v>3</v>
      </c>
      <c r="G1" s="2482"/>
      <c r="H1" s="2483"/>
      <c r="I1" s="2467" t="s">
        <v>117</v>
      </c>
      <c r="J1" s="2468"/>
      <c r="K1" s="2469"/>
      <c r="L1" s="2470"/>
      <c r="M1" s="2484" t="s">
        <v>4</v>
      </c>
      <c r="N1" s="2485"/>
      <c r="O1" s="2486"/>
      <c r="P1" s="2487" t="s">
        <v>118</v>
      </c>
      <c r="Q1" s="2488"/>
      <c r="R1" s="2488"/>
      <c r="S1" s="2460" t="s">
        <v>662</v>
      </c>
      <c r="T1" s="2461"/>
      <c r="U1" s="2461"/>
      <c r="V1" s="2462"/>
      <c r="W1" s="2476" t="s">
        <v>119</v>
      </c>
      <c r="X1" s="2477"/>
      <c r="Y1" s="2477"/>
      <c r="Z1" s="2478" t="s">
        <v>120</v>
      </c>
      <c r="AA1" s="2479"/>
      <c r="AB1" s="2480"/>
    </row>
    <row r="2" spans="1:28" ht="63" thickBot="1" x14ac:dyDescent="0.3">
      <c r="A2" s="270"/>
      <c r="B2" s="1653" t="s">
        <v>121</v>
      </c>
      <c r="C2" s="1655" t="s">
        <v>122</v>
      </c>
      <c r="D2" s="240"/>
      <c r="E2" s="1656"/>
      <c r="F2" s="174" t="s">
        <v>123</v>
      </c>
      <c r="G2" s="175" t="s">
        <v>7</v>
      </c>
      <c r="H2" s="176" t="s">
        <v>124</v>
      </c>
      <c r="I2" s="735" t="s">
        <v>123</v>
      </c>
      <c r="J2" s="765" t="s">
        <v>65</v>
      </c>
      <c r="K2" s="736" t="s">
        <v>7</v>
      </c>
      <c r="L2" s="737" t="s">
        <v>124</v>
      </c>
      <c r="M2" s="177" t="s">
        <v>125</v>
      </c>
      <c r="N2" s="178" t="s">
        <v>7</v>
      </c>
      <c r="O2" s="179" t="s">
        <v>126</v>
      </c>
      <c r="P2" s="14" t="s">
        <v>127</v>
      </c>
      <c r="Q2" s="14" t="s">
        <v>7</v>
      </c>
      <c r="R2" s="14" t="s">
        <v>124</v>
      </c>
      <c r="S2" s="1709" t="s">
        <v>123</v>
      </c>
      <c r="T2" s="1000" t="s">
        <v>7</v>
      </c>
      <c r="U2" s="1000" t="s">
        <v>121</v>
      </c>
      <c r="V2" s="1001" t="s">
        <v>124</v>
      </c>
      <c r="W2" s="173" t="s">
        <v>123</v>
      </c>
      <c r="X2" s="15" t="s">
        <v>7</v>
      </c>
      <c r="Y2" s="15" t="s">
        <v>124</v>
      </c>
      <c r="Z2" s="180" t="s">
        <v>123</v>
      </c>
      <c r="AA2" s="181" t="s">
        <v>7</v>
      </c>
      <c r="AB2" s="182" t="s">
        <v>124</v>
      </c>
    </row>
    <row r="3" spans="1:28" ht="15" customHeight="1" thickBot="1" x14ac:dyDescent="0.3">
      <c r="A3" s="277" t="s">
        <v>128</v>
      </c>
      <c r="B3" s="846">
        <v>89.05</v>
      </c>
      <c r="C3" s="846">
        <v>89.05</v>
      </c>
      <c r="D3" s="277" t="s">
        <v>129</v>
      </c>
      <c r="E3" s="277" t="s">
        <v>130</v>
      </c>
      <c r="F3" s="425">
        <f>C3</f>
        <v>89.05</v>
      </c>
      <c r="G3" s="201">
        <v>5</v>
      </c>
      <c r="H3" s="417">
        <f>G3*F3</f>
        <v>445.25</v>
      </c>
      <c r="I3" s="762"/>
      <c r="J3" s="767"/>
      <c r="K3" s="754"/>
      <c r="L3" s="755"/>
      <c r="M3" s="1192">
        <f>C3</f>
        <v>89.05</v>
      </c>
      <c r="N3" s="1193">
        <v>2</v>
      </c>
      <c r="O3" s="1194">
        <f>M3*N3</f>
        <v>178.1</v>
      </c>
      <c r="P3" s="1196"/>
      <c r="Q3" s="1615"/>
      <c r="R3" s="382"/>
      <c r="S3" s="1005"/>
      <c r="T3" s="1006"/>
      <c r="U3" s="1006"/>
      <c r="V3" s="1007"/>
      <c r="W3" s="1198"/>
      <c r="X3" s="122"/>
      <c r="Y3" s="397"/>
      <c r="Z3" s="123"/>
      <c r="AA3" s="124"/>
      <c r="AB3" s="184"/>
    </row>
    <row r="4" spans="1:28" x14ac:dyDescent="0.25">
      <c r="A4" s="2054">
        <v>2076</v>
      </c>
      <c r="B4" s="864">
        <v>41.43</v>
      </c>
      <c r="C4" s="2291">
        <f>B4+B5+B6+B7+B8</f>
        <v>379.63</v>
      </c>
      <c r="D4" s="278" t="s">
        <v>131</v>
      </c>
      <c r="E4" s="278" t="s">
        <v>22</v>
      </c>
      <c r="F4" s="2293">
        <f>C4</f>
        <v>379.63</v>
      </c>
      <c r="G4" s="2295">
        <v>5</v>
      </c>
      <c r="H4" s="1898">
        <f>G4*F4</f>
        <v>1898.15</v>
      </c>
      <c r="I4" s="2338"/>
      <c r="J4" s="757"/>
      <c r="K4" s="2371"/>
      <c r="L4" s="2317"/>
      <c r="M4" s="2420">
        <f>F4</f>
        <v>379.63</v>
      </c>
      <c r="N4" s="2423">
        <v>2</v>
      </c>
      <c r="O4" s="2352">
        <f>M4*2</f>
        <v>759.26</v>
      </c>
      <c r="P4" s="1710"/>
      <c r="Q4" s="1058"/>
      <c r="R4" s="1711"/>
      <c r="S4" s="1737"/>
      <c r="T4" s="1059"/>
      <c r="U4" s="1059"/>
      <c r="V4" s="1738"/>
      <c r="W4" s="1753"/>
      <c r="X4" s="1060"/>
      <c r="Y4" s="1754"/>
      <c r="Z4" s="1633"/>
      <c r="AA4" s="292"/>
      <c r="AB4" s="293"/>
    </row>
    <row r="5" spans="1:28" x14ac:dyDescent="0.25">
      <c r="A5" s="2055"/>
      <c r="B5" s="865">
        <v>91.51</v>
      </c>
      <c r="C5" s="2299"/>
      <c r="D5" s="236" t="s">
        <v>131</v>
      </c>
      <c r="E5" s="236" t="s">
        <v>22</v>
      </c>
      <c r="F5" s="2305"/>
      <c r="G5" s="2302"/>
      <c r="H5" s="1899"/>
      <c r="I5" s="2339"/>
      <c r="J5" s="750"/>
      <c r="K5" s="2374"/>
      <c r="L5" s="2318"/>
      <c r="M5" s="2421"/>
      <c r="N5" s="2424"/>
      <c r="O5" s="2353"/>
      <c r="P5" s="1712"/>
      <c r="Q5" s="1053"/>
      <c r="R5" s="1713"/>
      <c r="S5" s="1739"/>
      <c r="T5" s="1054"/>
      <c r="U5" s="1054"/>
      <c r="V5" s="1740"/>
      <c r="W5" s="1755"/>
      <c r="X5" s="1055"/>
      <c r="Y5" s="1756"/>
      <c r="Z5" s="298"/>
      <c r="AA5" s="299"/>
      <c r="AB5" s="300"/>
    </row>
    <row r="6" spans="1:28" x14ac:dyDescent="0.25">
      <c r="A6" s="2055"/>
      <c r="B6" s="865">
        <v>64.819999999999993</v>
      </c>
      <c r="C6" s="2299"/>
      <c r="D6" s="236" t="s">
        <v>131</v>
      </c>
      <c r="E6" s="236" t="s">
        <v>22</v>
      </c>
      <c r="F6" s="2305"/>
      <c r="G6" s="2302"/>
      <c r="H6" s="1899"/>
      <c r="I6" s="2339"/>
      <c r="J6" s="750"/>
      <c r="K6" s="2374"/>
      <c r="L6" s="2318"/>
      <c r="M6" s="2421"/>
      <c r="N6" s="2424"/>
      <c r="O6" s="2353"/>
      <c r="P6" s="1712"/>
      <c r="Q6" s="1053"/>
      <c r="R6" s="1713"/>
      <c r="S6" s="1739"/>
      <c r="T6" s="1054"/>
      <c r="U6" s="1054"/>
      <c r="V6" s="1740"/>
      <c r="W6" s="1755"/>
      <c r="X6" s="1055"/>
      <c r="Y6" s="1756"/>
      <c r="Z6" s="298"/>
      <c r="AA6" s="299"/>
      <c r="AB6" s="300"/>
    </row>
    <row r="7" spans="1:28" x14ac:dyDescent="0.25">
      <c r="A7" s="2055"/>
      <c r="B7" s="865">
        <v>134.82</v>
      </c>
      <c r="C7" s="2299"/>
      <c r="D7" s="236" t="s">
        <v>131</v>
      </c>
      <c r="E7" s="236" t="s">
        <v>22</v>
      </c>
      <c r="F7" s="2305"/>
      <c r="G7" s="2302"/>
      <c r="H7" s="1899"/>
      <c r="I7" s="2339"/>
      <c r="J7" s="750"/>
      <c r="K7" s="2374"/>
      <c r="L7" s="2318"/>
      <c r="M7" s="2421"/>
      <c r="N7" s="2424"/>
      <c r="O7" s="2353"/>
      <c r="P7" s="1712"/>
      <c r="Q7" s="1053"/>
      <c r="R7" s="1713"/>
      <c r="S7" s="1739"/>
      <c r="T7" s="1054"/>
      <c r="U7" s="1054"/>
      <c r="V7" s="1740"/>
      <c r="W7" s="1755"/>
      <c r="X7" s="1055"/>
      <c r="Y7" s="1756"/>
      <c r="Z7" s="298"/>
      <c r="AA7" s="299"/>
      <c r="AB7" s="300"/>
    </row>
    <row r="8" spans="1:28" ht="15.75" thickBot="1" x14ac:dyDescent="0.3">
      <c r="A8" s="2290"/>
      <c r="B8" s="866">
        <v>47.05</v>
      </c>
      <c r="C8" s="2292"/>
      <c r="D8" s="405" t="s">
        <v>131</v>
      </c>
      <c r="E8" s="405" t="s">
        <v>22</v>
      </c>
      <c r="F8" s="2294"/>
      <c r="G8" s="2296"/>
      <c r="H8" s="1900"/>
      <c r="I8" s="2340"/>
      <c r="J8" s="759"/>
      <c r="K8" s="2372"/>
      <c r="L8" s="2319"/>
      <c r="M8" s="2422"/>
      <c r="N8" s="2425"/>
      <c r="O8" s="2354"/>
      <c r="P8" s="1714"/>
      <c r="Q8" s="1063"/>
      <c r="R8" s="1715"/>
      <c r="S8" s="1741"/>
      <c r="T8" s="1070"/>
      <c r="U8" s="1070"/>
      <c r="V8" s="1742"/>
      <c r="W8" s="1757"/>
      <c r="X8" s="1064"/>
      <c r="Y8" s="1758"/>
      <c r="Z8" s="1781"/>
      <c r="AA8" s="1065"/>
      <c r="AB8" s="1614"/>
    </row>
    <row r="9" spans="1:28" ht="15" customHeight="1" x14ac:dyDescent="0.25">
      <c r="A9" s="2297">
        <v>2096</v>
      </c>
      <c r="B9" s="1333">
        <v>34.36</v>
      </c>
      <c r="C9" s="2298">
        <f>SUM(B9:B13)</f>
        <v>319.48</v>
      </c>
      <c r="D9" s="234" t="s">
        <v>131</v>
      </c>
      <c r="E9" s="234" t="s">
        <v>22</v>
      </c>
      <c r="F9" s="2304">
        <f>C9</f>
        <v>319.48</v>
      </c>
      <c r="G9" s="2301">
        <v>5</v>
      </c>
      <c r="H9" s="1983">
        <f>G9*F9</f>
        <v>1597.4</v>
      </c>
      <c r="I9" s="763"/>
      <c r="J9" s="959"/>
      <c r="K9" s="959"/>
      <c r="L9" s="764"/>
      <c r="M9" s="2471">
        <f>F9</f>
        <v>319.48</v>
      </c>
      <c r="N9" s="2473">
        <v>2</v>
      </c>
      <c r="O9" s="2474">
        <f>M9*N9</f>
        <v>638.96</v>
      </c>
      <c r="P9" s="1716"/>
      <c r="Q9" s="1066"/>
      <c r="R9" s="386"/>
      <c r="S9" s="1025"/>
      <c r="T9" s="1026"/>
      <c r="U9" s="1026"/>
      <c r="V9" s="1027"/>
      <c r="W9" s="1759"/>
      <c r="X9" s="1067"/>
      <c r="Y9" s="401"/>
      <c r="Z9" s="6"/>
      <c r="AA9" s="4"/>
      <c r="AB9" s="187"/>
    </row>
    <row r="10" spans="1:28" ht="15" customHeight="1" x14ac:dyDescent="0.25">
      <c r="A10" s="2055"/>
      <c r="B10" s="865">
        <v>86.86</v>
      </c>
      <c r="C10" s="2299"/>
      <c r="D10" s="236" t="s">
        <v>131</v>
      </c>
      <c r="E10" s="236" t="s">
        <v>22</v>
      </c>
      <c r="F10" s="2305"/>
      <c r="G10" s="2302"/>
      <c r="H10" s="1899"/>
      <c r="I10" s="1187"/>
      <c r="J10" s="750"/>
      <c r="K10" s="750"/>
      <c r="L10" s="1185"/>
      <c r="M10" s="2421"/>
      <c r="N10" s="2424"/>
      <c r="O10" s="2353"/>
      <c r="P10" s="1712"/>
      <c r="Q10" s="1053"/>
      <c r="R10" s="1713"/>
      <c r="S10" s="1739"/>
      <c r="T10" s="1054"/>
      <c r="U10" s="1054"/>
      <c r="V10" s="1740"/>
      <c r="W10" s="1755"/>
      <c r="X10" s="1055"/>
      <c r="Y10" s="1756"/>
      <c r="Z10" s="298"/>
      <c r="AA10" s="299"/>
      <c r="AB10" s="300"/>
    </row>
    <row r="11" spans="1:28" ht="15" customHeight="1" x14ac:dyDescent="0.25">
      <c r="A11" s="2055"/>
      <c r="B11" s="865">
        <v>48.09</v>
      </c>
      <c r="C11" s="2299"/>
      <c r="D11" s="236" t="s">
        <v>131</v>
      </c>
      <c r="E11" s="236" t="s">
        <v>22</v>
      </c>
      <c r="F11" s="2305"/>
      <c r="G11" s="2302"/>
      <c r="H11" s="1899"/>
      <c r="I11" s="1187"/>
      <c r="J11" s="750"/>
      <c r="K11" s="750"/>
      <c r="L11" s="1185"/>
      <c r="M11" s="2421"/>
      <c r="N11" s="2424"/>
      <c r="O11" s="2353"/>
      <c r="P11" s="1712"/>
      <c r="Q11" s="1053"/>
      <c r="R11" s="1713"/>
      <c r="S11" s="1739"/>
      <c r="T11" s="1054"/>
      <c r="U11" s="1054"/>
      <c r="V11" s="1740"/>
      <c r="W11" s="1755"/>
      <c r="X11" s="1055"/>
      <c r="Y11" s="1756"/>
      <c r="Z11" s="298"/>
      <c r="AA11" s="299"/>
      <c r="AB11" s="300"/>
    </row>
    <row r="12" spans="1:28" ht="15" customHeight="1" x14ac:dyDescent="0.25">
      <c r="A12" s="2055"/>
      <c r="B12" s="865">
        <v>16.18</v>
      </c>
      <c r="C12" s="2299"/>
      <c r="D12" s="236" t="s">
        <v>131</v>
      </c>
      <c r="E12" s="236" t="s">
        <v>22</v>
      </c>
      <c r="F12" s="2305"/>
      <c r="G12" s="2302"/>
      <c r="H12" s="1899"/>
      <c r="I12" s="1187"/>
      <c r="J12" s="750"/>
      <c r="K12" s="750"/>
      <c r="L12" s="1185"/>
      <c r="M12" s="2421"/>
      <c r="N12" s="2424"/>
      <c r="O12" s="2353"/>
      <c r="P12" s="1712"/>
      <c r="Q12" s="1053"/>
      <c r="R12" s="1713"/>
      <c r="S12" s="1739"/>
      <c r="T12" s="1054"/>
      <c r="U12" s="1054"/>
      <c r="V12" s="1740"/>
      <c r="W12" s="1755"/>
      <c r="X12" s="1055"/>
      <c r="Y12" s="1756"/>
      <c r="Z12" s="298"/>
      <c r="AA12" s="299"/>
      <c r="AB12" s="300"/>
    </row>
    <row r="13" spans="1:28" ht="15" customHeight="1" thickBot="1" x14ac:dyDescent="0.3">
      <c r="A13" s="2056"/>
      <c r="B13" s="869">
        <v>133.99</v>
      </c>
      <c r="C13" s="2300"/>
      <c r="D13" s="238" t="s">
        <v>131</v>
      </c>
      <c r="E13" s="238" t="s">
        <v>22</v>
      </c>
      <c r="F13" s="2306"/>
      <c r="G13" s="2303"/>
      <c r="H13" s="1954"/>
      <c r="I13" s="1205"/>
      <c r="J13" s="1074"/>
      <c r="K13" s="1074"/>
      <c r="L13" s="1207"/>
      <c r="M13" s="2472"/>
      <c r="N13" s="2451"/>
      <c r="O13" s="2426"/>
      <c r="P13" s="1717"/>
      <c r="Q13" s="1075"/>
      <c r="R13" s="1718"/>
      <c r="S13" s="1743"/>
      <c r="T13" s="1076"/>
      <c r="U13" s="1076"/>
      <c r="V13" s="1744"/>
      <c r="W13" s="1760"/>
      <c r="X13" s="1077"/>
      <c r="Y13" s="1761"/>
      <c r="Z13" s="1782"/>
      <c r="AA13" s="1078"/>
      <c r="AB13" s="1079"/>
    </row>
    <row r="14" spans="1:28" ht="15" customHeight="1" thickBot="1" x14ac:dyDescent="0.3">
      <c r="A14" s="244">
        <v>2116</v>
      </c>
      <c r="B14" s="1403">
        <v>35.31</v>
      </c>
      <c r="C14" s="1403">
        <v>35.31</v>
      </c>
      <c r="D14" s="244" t="s">
        <v>131</v>
      </c>
      <c r="E14" s="244" t="s">
        <v>132</v>
      </c>
      <c r="F14" s="191">
        <f>C14</f>
        <v>35.31</v>
      </c>
      <c r="G14" s="192">
        <v>5</v>
      </c>
      <c r="H14" s="193">
        <f>G14*F14</f>
        <v>176.55</v>
      </c>
      <c r="I14" s="746"/>
      <c r="J14" s="747"/>
      <c r="K14" s="747"/>
      <c r="L14" s="748"/>
      <c r="M14" s="194">
        <f>C14</f>
        <v>35.31</v>
      </c>
      <c r="N14" s="195">
        <v>2</v>
      </c>
      <c r="O14" s="196">
        <f>M14*N14</f>
        <v>70.62</v>
      </c>
      <c r="P14" s="1719"/>
      <c r="Q14" s="1080"/>
      <c r="R14" s="384"/>
      <c r="S14" s="1008"/>
      <c r="T14" s="1009"/>
      <c r="U14" s="1009"/>
      <c r="V14" s="1010"/>
      <c r="W14" s="1762"/>
      <c r="X14" s="1081"/>
      <c r="Y14" s="399"/>
      <c r="Z14" s="131"/>
      <c r="AA14" s="132"/>
      <c r="AB14" s="185"/>
    </row>
    <row r="15" spans="1:28" ht="15" customHeight="1" x14ac:dyDescent="0.25">
      <c r="A15" s="2297">
        <v>2125</v>
      </c>
      <c r="B15" s="1333">
        <v>5.74</v>
      </c>
      <c r="C15" s="2453">
        <f>SUM(B15:B33)</f>
        <v>164.42000000000002</v>
      </c>
      <c r="D15" s="234" t="s">
        <v>129</v>
      </c>
      <c r="E15" s="234" t="s">
        <v>132</v>
      </c>
      <c r="F15" s="2309">
        <f>SUM(B15:B25)</f>
        <v>115.97000000000001</v>
      </c>
      <c r="G15" s="2311">
        <v>5</v>
      </c>
      <c r="H15" s="1913">
        <f>F15*G15</f>
        <v>579.85</v>
      </c>
      <c r="I15" s="763"/>
      <c r="J15" s="959"/>
      <c r="K15" s="959"/>
      <c r="L15" s="764"/>
      <c r="M15" s="2363">
        <f>F15</f>
        <v>115.97000000000001</v>
      </c>
      <c r="N15" s="2475">
        <v>2</v>
      </c>
      <c r="O15" s="2498">
        <f>M15*N15</f>
        <v>231.94000000000003</v>
      </c>
      <c r="P15" s="1716"/>
      <c r="Q15" s="1066"/>
      <c r="R15" s="386"/>
      <c r="S15" s="1025"/>
      <c r="T15" s="1026"/>
      <c r="U15" s="1026"/>
      <c r="V15" s="1027"/>
      <c r="W15" s="1759"/>
      <c r="X15" s="1067"/>
      <c r="Y15" s="401"/>
      <c r="Z15" s="6"/>
      <c r="AA15" s="4"/>
      <c r="AB15" s="187"/>
    </row>
    <row r="16" spans="1:28" ht="15" customHeight="1" x14ac:dyDescent="0.25">
      <c r="A16" s="2297"/>
      <c r="B16" s="1333">
        <v>15.32</v>
      </c>
      <c r="C16" s="2453"/>
      <c r="D16" s="236" t="s">
        <v>129</v>
      </c>
      <c r="E16" s="236" t="s">
        <v>132</v>
      </c>
      <c r="F16" s="2309"/>
      <c r="G16" s="2311"/>
      <c r="H16" s="1913"/>
      <c r="I16" s="763"/>
      <c r="J16" s="959"/>
      <c r="K16" s="959"/>
      <c r="L16" s="764"/>
      <c r="M16" s="2363"/>
      <c r="N16" s="2475"/>
      <c r="O16" s="2498"/>
      <c r="P16" s="1716"/>
      <c r="Q16" s="1066"/>
      <c r="R16" s="386"/>
      <c r="S16" s="1025"/>
      <c r="T16" s="1026"/>
      <c r="U16" s="1026"/>
      <c r="V16" s="1027"/>
      <c r="W16" s="1759"/>
      <c r="X16" s="1067"/>
      <c r="Y16" s="401"/>
      <c r="Z16" s="6"/>
      <c r="AA16" s="4"/>
      <c r="AB16" s="187"/>
    </row>
    <row r="17" spans="1:28" ht="15" customHeight="1" x14ac:dyDescent="0.25">
      <c r="A17" s="2297"/>
      <c r="B17" s="1333">
        <v>9.49</v>
      </c>
      <c r="C17" s="2453"/>
      <c r="D17" s="236" t="s">
        <v>129</v>
      </c>
      <c r="E17" s="236" t="s">
        <v>132</v>
      </c>
      <c r="F17" s="2309"/>
      <c r="G17" s="2311"/>
      <c r="H17" s="1913"/>
      <c r="I17" s="763"/>
      <c r="J17" s="959"/>
      <c r="K17" s="959"/>
      <c r="L17" s="764"/>
      <c r="M17" s="2363"/>
      <c r="N17" s="2475"/>
      <c r="O17" s="2498"/>
      <c r="P17" s="1716"/>
      <c r="Q17" s="1066"/>
      <c r="R17" s="386"/>
      <c r="S17" s="1025"/>
      <c r="T17" s="1026"/>
      <c r="U17" s="1026"/>
      <c r="V17" s="1027"/>
      <c r="W17" s="1759"/>
      <c r="X17" s="1067"/>
      <c r="Y17" s="401"/>
      <c r="Z17" s="6"/>
      <c r="AA17" s="4"/>
      <c r="AB17" s="187"/>
    </row>
    <row r="18" spans="1:28" ht="15" customHeight="1" x14ac:dyDescent="0.25">
      <c r="A18" s="2297"/>
      <c r="B18" s="1333">
        <v>11.39</v>
      </c>
      <c r="C18" s="2453"/>
      <c r="D18" s="236" t="s">
        <v>129</v>
      </c>
      <c r="E18" s="236" t="s">
        <v>132</v>
      </c>
      <c r="F18" s="2309"/>
      <c r="G18" s="2311"/>
      <c r="H18" s="1913"/>
      <c r="I18" s="763"/>
      <c r="J18" s="959"/>
      <c r="K18" s="959"/>
      <c r="L18" s="764"/>
      <c r="M18" s="2363"/>
      <c r="N18" s="2475"/>
      <c r="O18" s="2498"/>
      <c r="P18" s="1716"/>
      <c r="Q18" s="1066"/>
      <c r="R18" s="386"/>
      <c r="S18" s="1025"/>
      <c r="T18" s="1026"/>
      <c r="U18" s="1026"/>
      <c r="V18" s="1027"/>
      <c r="W18" s="1759"/>
      <c r="X18" s="1067"/>
      <c r="Y18" s="401"/>
      <c r="Z18" s="6"/>
      <c r="AA18" s="4"/>
      <c r="AB18" s="187"/>
    </row>
    <row r="19" spans="1:28" ht="15" customHeight="1" x14ac:dyDescent="0.25">
      <c r="A19" s="2297"/>
      <c r="B19" s="1333">
        <v>8.8800000000000008</v>
      </c>
      <c r="C19" s="2453"/>
      <c r="D19" s="236" t="s">
        <v>129</v>
      </c>
      <c r="E19" s="236" t="s">
        <v>132</v>
      </c>
      <c r="F19" s="2309"/>
      <c r="G19" s="2311"/>
      <c r="H19" s="1913"/>
      <c r="I19" s="763"/>
      <c r="J19" s="959"/>
      <c r="K19" s="959"/>
      <c r="L19" s="764"/>
      <c r="M19" s="2363"/>
      <c r="N19" s="2475"/>
      <c r="O19" s="2498"/>
      <c r="P19" s="1716"/>
      <c r="Q19" s="1066"/>
      <c r="R19" s="386"/>
      <c r="S19" s="1025"/>
      <c r="T19" s="1026"/>
      <c r="U19" s="1026"/>
      <c r="V19" s="1027"/>
      <c r="W19" s="1759"/>
      <c r="X19" s="1067"/>
      <c r="Y19" s="401"/>
      <c r="Z19" s="6"/>
      <c r="AA19" s="4"/>
      <c r="AB19" s="187"/>
    </row>
    <row r="20" spans="1:28" ht="15" customHeight="1" x14ac:dyDescent="0.25">
      <c r="A20" s="2297"/>
      <c r="B20" s="1333">
        <v>11.03</v>
      </c>
      <c r="C20" s="2453"/>
      <c r="D20" s="236" t="s">
        <v>129</v>
      </c>
      <c r="E20" s="236" t="s">
        <v>132</v>
      </c>
      <c r="F20" s="2309"/>
      <c r="G20" s="2311"/>
      <c r="H20" s="1913"/>
      <c r="I20" s="763"/>
      <c r="J20" s="959"/>
      <c r="K20" s="959"/>
      <c r="L20" s="764"/>
      <c r="M20" s="2363"/>
      <c r="N20" s="2475"/>
      <c r="O20" s="2498"/>
      <c r="P20" s="1716"/>
      <c r="Q20" s="1066"/>
      <c r="R20" s="386"/>
      <c r="S20" s="1025"/>
      <c r="T20" s="1026"/>
      <c r="U20" s="1026"/>
      <c r="V20" s="1027"/>
      <c r="W20" s="1759"/>
      <c r="X20" s="1067"/>
      <c r="Y20" s="401"/>
      <c r="Z20" s="6"/>
      <c r="AA20" s="4"/>
      <c r="AB20" s="187"/>
    </row>
    <row r="21" spans="1:28" ht="15" customHeight="1" x14ac:dyDescent="0.25">
      <c r="A21" s="2297"/>
      <c r="B21" s="1333">
        <v>11.31</v>
      </c>
      <c r="C21" s="2453"/>
      <c r="D21" s="236" t="s">
        <v>129</v>
      </c>
      <c r="E21" s="236" t="s">
        <v>132</v>
      </c>
      <c r="F21" s="2309"/>
      <c r="G21" s="2311"/>
      <c r="H21" s="1913"/>
      <c r="I21" s="763"/>
      <c r="J21" s="959"/>
      <c r="K21" s="959"/>
      <c r="L21" s="764"/>
      <c r="M21" s="2363"/>
      <c r="N21" s="2475"/>
      <c r="O21" s="2498"/>
      <c r="P21" s="1716"/>
      <c r="Q21" s="1066"/>
      <c r="R21" s="386"/>
      <c r="S21" s="1025"/>
      <c r="T21" s="1026"/>
      <c r="U21" s="1026"/>
      <c r="V21" s="1027"/>
      <c r="W21" s="1759"/>
      <c r="X21" s="1067"/>
      <c r="Y21" s="401"/>
      <c r="Z21" s="6"/>
      <c r="AA21" s="4"/>
      <c r="AB21" s="187"/>
    </row>
    <row r="22" spans="1:28" ht="15" customHeight="1" x14ac:dyDescent="0.25">
      <c r="A22" s="2297"/>
      <c r="B22" s="1333">
        <v>9.77</v>
      </c>
      <c r="C22" s="2453"/>
      <c r="D22" s="236" t="s">
        <v>129</v>
      </c>
      <c r="E22" s="236" t="s">
        <v>132</v>
      </c>
      <c r="F22" s="2309"/>
      <c r="G22" s="2311"/>
      <c r="H22" s="1913"/>
      <c r="I22" s="763"/>
      <c r="J22" s="959"/>
      <c r="K22" s="959"/>
      <c r="L22" s="764"/>
      <c r="M22" s="2363"/>
      <c r="N22" s="2475"/>
      <c r="O22" s="2498"/>
      <c r="P22" s="1716"/>
      <c r="Q22" s="1066"/>
      <c r="R22" s="386"/>
      <c r="S22" s="1025"/>
      <c r="T22" s="1026"/>
      <c r="U22" s="1026"/>
      <c r="V22" s="1027"/>
      <c r="W22" s="1759"/>
      <c r="X22" s="1067"/>
      <c r="Y22" s="401"/>
      <c r="Z22" s="6"/>
      <c r="AA22" s="4"/>
      <c r="AB22" s="187"/>
    </row>
    <row r="23" spans="1:28" ht="15" customHeight="1" x14ac:dyDescent="0.25">
      <c r="A23" s="2297"/>
      <c r="B23" s="1333">
        <v>9.43</v>
      </c>
      <c r="C23" s="2453"/>
      <c r="D23" s="236" t="s">
        <v>129</v>
      </c>
      <c r="E23" s="236" t="s">
        <v>132</v>
      </c>
      <c r="F23" s="2309"/>
      <c r="G23" s="2311"/>
      <c r="H23" s="1913"/>
      <c r="I23" s="763"/>
      <c r="J23" s="959"/>
      <c r="K23" s="959"/>
      <c r="L23" s="764"/>
      <c r="M23" s="2363"/>
      <c r="N23" s="2475"/>
      <c r="O23" s="2498"/>
      <c r="P23" s="1716"/>
      <c r="Q23" s="1066"/>
      <c r="R23" s="386"/>
      <c r="S23" s="1025"/>
      <c r="T23" s="1026"/>
      <c r="U23" s="1026"/>
      <c r="V23" s="1027"/>
      <c r="W23" s="1759"/>
      <c r="X23" s="1067"/>
      <c r="Y23" s="401"/>
      <c r="Z23" s="6"/>
      <c r="AA23" s="4"/>
      <c r="AB23" s="187"/>
    </row>
    <row r="24" spans="1:28" ht="15" customHeight="1" x14ac:dyDescent="0.25">
      <c r="A24" s="2297"/>
      <c r="B24" s="1333">
        <v>10.87</v>
      </c>
      <c r="C24" s="2453"/>
      <c r="D24" s="236" t="s">
        <v>129</v>
      </c>
      <c r="E24" s="236" t="s">
        <v>132</v>
      </c>
      <c r="F24" s="2309"/>
      <c r="G24" s="2311"/>
      <c r="H24" s="1913"/>
      <c r="I24" s="763"/>
      <c r="J24" s="959"/>
      <c r="K24" s="959"/>
      <c r="L24" s="764"/>
      <c r="M24" s="2363"/>
      <c r="N24" s="2475"/>
      <c r="O24" s="2498"/>
      <c r="P24" s="1716"/>
      <c r="Q24" s="1066"/>
      <c r="R24" s="386"/>
      <c r="S24" s="1025"/>
      <c r="T24" s="1026"/>
      <c r="U24" s="1026"/>
      <c r="V24" s="1027"/>
      <c r="W24" s="1759"/>
      <c r="X24" s="1067"/>
      <c r="Y24" s="401"/>
      <c r="Z24" s="6"/>
      <c r="AA24" s="4"/>
      <c r="AB24" s="187"/>
    </row>
    <row r="25" spans="1:28" ht="15" customHeight="1" x14ac:dyDescent="0.25">
      <c r="A25" s="2297"/>
      <c r="B25" s="1333">
        <v>12.74</v>
      </c>
      <c r="C25" s="2453"/>
      <c r="D25" s="236" t="s">
        <v>129</v>
      </c>
      <c r="E25" s="236" t="s">
        <v>132</v>
      </c>
      <c r="F25" s="2304"/>
      <c r="G25" s="2301"/>
      <c r="H25" s="1983"/>
      <c r="I25" s="763"/>
      <c r="J25" s="959"/>
      <c r="K25" s="959"/>
      <c r="L25" s="764"/>
      <c r="M25" s="2500"/>
      <c r="N25" s="2475"/>
      <c r="O25" s="2499"/>
      <c r="P25" s="1716"/>
      <c r="Q25" s="1066"/>
      <c r="R25" s="386"/>
      <c r="S25" s="1025"/>
      <c r="T25" s="1026"/>
      <c r="U25" s="1026"/>
      <c r="V25" s="1027"/>
      <c r="W25" s="1759"/>
      <c r="X25" s="1067"/>
      <c r="Y25" s="401"/>
      <c r="Z25" s="6"/>
      <c r="AA25" s="4"/>
      <c r="AB25" s="187"/>
    </row>
    <row r="26" spans="1:28" x14ac:dyDescent="0.25">
      <c r="A26" s="2055"/>
      <c r="B26" s="865">
        <v>6.15</v>
      </c>
      <c r="C26" s="2453"/>
      <c r="D26" s="236" t="s">
        <v>129</v>
      </c>
      <c r="E26" s="236" t="s">
        <v>132</v>
      </c>
      <c r="F26" s="1658"/>
      <c r="G26" s="1068"/>
      <c r="H26" s="1659"/>
      <c r="I26" s="786"/>
      <c r="J26" s="750"/>
      <c r="K26" s="787"/>
      <c r="L26" s="788"/>
      <c r="M26" s="1686"/>
      <c r="N26" s="1069"/>
      <c r="O26" s="1687"/>
      <c r="P26" s="1712"/>
      <c r="Q26" s="1053"/>
      <c r="R26" s="1713"/>
      <c r="S26" s="1745">
        <f>B26</f>
        <v>6.15</v>
      </c>
      <c r="T26" s="2465">
        <v>5</v>
      </c>
      <c r="U26" s="1011">
        <f t="shared" ref="U26" si="0">S26*T26</f>
        <v>30.75</v>
      </c>
      <c r="V26" s="2463">
        <f>SUM(U26:U33)</f>
        <v>242.25</v>
      </c>
      <c r="W26" s="1755"/>
      <c r="X26" s="1055"/>
      <c r="Y26" s="1756"/>
      <c r="Z26" s="298"/>
      <c r="AA26" s="1049"/>
      <c r="AB26" s="1050"/>
    </row>
    <row r="27" spans="1:28" x14ac:dyDescent="0.25">
      <c r="A27" s="2055"/>
      <c r="B27" s="865">
        <v>6.09</v>
      </c>
      <c r="C27" s="2453"/>
      <c r="D27" s="236" t="s">
        <v>129</v>
      </c>
      <c r="E27" s="236" t="s">
        <v>132</v>
      </c>
      <c r="F27" s="1658"/>
      <c r="G27" s="1068"/>
      <c r="H27" s="1659"/>
      <c r="I27" s="786"/>
      <c r="J27" s="750"/>
      <c r="K27" s="787"/>
      <c r="L27" s="788"/>
      <c r="M27" s="1686"/>
      <c r="N27" s="1069"/>
      <c r="O27" s="1687"/>
      <c r="P27" s="1712"/>
      <c r="Q27" s="1053"/>
      <c r="R27" s="1713"/>
      <c r="S27" s="1745">
        <f t="shared" ref="S27:S33" si="1">B27</f>
        <v>6.09</v>
      </c>
      <c r="T27" s="2465"/>
      <c r="U27" s="1011">
        <f>S27*T26</f>
        <v>30.45</v>
      </c>
      <c r="V27" s="2463"/>
      <c r="W27" s="1755"/>
      <c r="X27" s="1055"/>
      <c r="Y27" s="1756"/>
      <c r="Z27" s="298"/>
      <c r="AA27" s="1049"/>
      <c r="AB27" s="1050"/>
    </row>
    <row r="28" spans="1:28" x14ac:dyDescent="0.25">
      <c r="A28" s="2055"/>
      <c r="B28" s="865">
        <v>6.49</v>
      </c>
      <c r="C28" s="2453"/>
      <c r="D28" s="236" t="s">
        <v>129</v>
      </c>
      <c r="E28" s="236" t="s">
        <v>132</v>
      </c>
      <c r="F28" s="1658"/>
      <c r="G28" s="1068"/>
      <c r="H28" s="1659"/>
      <c r="I28" s="786"/>
      <c r="J28" s="750"/>
      <c r="K28" s="787"/>
      <c r="L28" s="788"/>
      <c r="M28" s="1686"/>
      <c r="N28" s="1069"/>
      <c r="O28" s="1687"/>
      <c r="P28" s="1712"/>
      <c r="Q28" s="1053"/>
      <c r="R28" s="1713"/>
      <c r="S28" s="1745">
        <f t="shared" si="1"/>
        <v>6.49</v>
      </c>
      <c r="T28" s="2465"/>
      <c r="U28" s="1011">
        <f>S28*T26</f>
        <v>32.450000000000003</v>
      </c>
      <c r="V28" s="2463"/>
      <c r="W28" s="1755"/>
      <c r="X28" s="1055"/>
      <c r="Y28" s="1756"/>
      <c r="Z28" s="298"/>
      <c r="AA28" s="1049"/>
      <c r="AB28" s="1050"/>
    </row>
    <row r="29" spans="1:28" x14ac:dyDescent="0.25">
      <c r="A29" s="2055"/>
      <c r="B29" s="865">
        <v>5.97</v>
      </c>
      <c r="C29" s="2453"/>
      <c r="D29" s="236" t="s">
        <v>129</v>
      </c>
      <c r="E29" s="236" t="s">
        <v>132</v>
      </c>
      <c r="F29" s="1083"/>
      <c r="G29" s="1056"/>
      <c r="H29" s="1660"/>
      <c r="I29" s="1187"/>
      <c r="J29" s="750"/>
      <c r="K29" s="750"/>
      <c r="L29" s="1185"/>
      <c r="M29" s="1688"/>
      <c r="N29" s="1057"/>
      <c r="O29" s="1084"/>
      <c r="P29" s="1712"/>
      <c r="Q29" s="1053"/>
      <c r="R29" s="1713"/>
      <c r="S29" s="1745">
        <f t="shared" si="1"/>
        <v>5.97</v>
      </c>
      <c r="T29" s="2465"/>
      <c r="U29" s="1011">
        <f>S29*T26</f>
        <v>29.849999999999998</v>
      </c>
      <c r="V29" s="2463"/>
      <c r="W29" s="1755"/>
      <c r="X29" s="1055"/>
      <c r="Y29" s="1756"/>
      <c r="Z29" s="298"/>
      <c r="AA29" s="1049"/>
      <c r="AB29" s="1050"/>
    </row>
    <row r="30" spans="1:28" x14ac:dyDescent="0.25">
      <c r="A30" s="2055"/>
      <c r="B30" s="865">
        <v>5.52</v>
      </c>
      <c r="C30" s="2453"/>
      <c r="D30" s="236" t="s">
        <v>129</v>
      </c>
      <c r="E30" s="236" t="s">
        <v>132</v>
      </c>
      <c r="F30" s="1083"/>
      <c r="G30" s="1056"/>
      <c r="H30" s="1660"/>
      <c r="I30" s="1187"/>
      <c r="J30" s="750"/>
      <c r="K30" s="750"/>
      <c r="L30" s="1185"/>
      <c r="M30" s="1688"/>
      <c r="N30" s="1057"/>
      <c r="O30" s="1084"/>
      <c r="P30" s="1712"/>
      <c r="Q30" s="1053"/>
      <c r="R30" s="1713"/>
      <c r="S30" s="1745">
        <f t="shared" si="1"/>
        <v>5.52</v>
      </c>
      <c r="T30" s="2465"/>
      <c r="U30" s="1011">
        <f>S30*T26</f>
        <v>27.599999999999998</v>
      </c>
      <c r="V30" s="2463"/>
      <c r="W30" s="1755"/>
      <c r="X30" s="1055"/>
      <c r="Y30" s="1756"/>
      <c r="Z30" s="298"/>
      <c r="AA30" s="1049"/>
      <c r="AB30" s="1050"/>
    </row>
    <row r="31" spans="1:28" x14ac:dyDescent="0.25">
      <c r="A31" s="2055"/>
      <c r="B31" s="865">
        <v>6.18</v>
      </c>
      <c r="C31" s="2453"/>
      <c r="D31" s="236" t="s">
        <v>129</v>
      </c>
      <c r="E31" s="236" t="s">
        <v>132</v>
      </c>
      <c r="F31" s="1083"/>
      <c r="G31" s="1056"/>
      <c r="H31" s="1660"/>
      <c r="I31" s="1187"/>
      <c r="J31" s="750"/>
      <c r="K31" s="750"/>
      <c r="L31" s="1185"/>
      <c r="M31" s="1688"/>
      <c r="N31" s="1057"/>
      <c r="O31" s="1084"/>
      <c r="P31" s="1712"/>
      <c r="Q31" s="1053"/>
      <c r="R31" s="1713"/>
      <c r="S31" s="1745">
        <f t="shared" si="1"/>
        <v>6.18</v>
      </c>
      <c r="T31" s="2465"/>
      <c r="U31" s="1011">
        <f>S31*T26</f>
        <v>30.9</v>
      </c>
      <c r="V31" s="2463"/>
      <c r="W31" s="1755"/>
      <c r="X31" s="1055"/>
      <c r="Y31" s="1756"/>
      <c r="Z31" s="298"/>
      <c r="AA31" s="1049"/>
      <c r="AB31" s="1050"/>
    </row>
    <row r="32" spans="1:28" x14ac:dyDescent="0.25">
      <c r="A32" s="2055"/>
      <c r="B32" s="865">
        <v>6.2</v>
      </c>
      <c r="C32" s="2453"/>
      <c r="D32" s="236" t="s">
        <v>129</v>
      </c>
      <c r="E32" s="236" t="s">
        <v>132</v>
      </c>
      <c r="F32" s="1083"/>
      <c r="G32" s="1056"/>
      <c r="H32" s="1660"/>
      <c r="I32" s="1187"/>
      <c r="J32" s="750"/>
      <c r="K32" s="750"/>
      <c r="L32" s="1185"/>
      <c r="M32" s="1688"/>
      <c r="N32" s="1057"/>
      <c r="O32" s="1084"/>
      <c r="P32" s="1712"/>
      <c r="Q32" s="1053"/>
      <c r="R32" s="1713"/>
      <c r="S32" s="1745">
        <f t="shared" si="1"/>
        <v>6.2</v>
      </c>
      <c r="T32" s="2465"/>
      <c r="U32" s="1011">
        <f>S32*T26</f>
        <v>31</v>
      </c>
      <c r="V32" s="2463"/>
      <c r="W32" s="1755"/>
      <c r="X32" s="1055"/>
      <c r="Y32" s="1756"/>
      <c r="Z32" s="298"/>
      <c r="AA32" s="1049"/>
      <c r="AB32" s="1050"/>
    </row>
    <row r="33" spans="1:28" ht="15" customHeight="1" thickBot="1" x14ac:dyDescent="0.3">
      <c r="A33" s="2290"/>
      <c r="B33" s="866">
        <v>5.85</v>
      </c>
      <c r="C33" s="2454"/>
      <c r="D33" s="405" t="s">
        <v>129</v>
      </c>
      <c r="E33" s="405" t="s">
        <v>132</v>
      </c>
      <c r="F33" s="1085"/>
      <c r="G33" s="1061"/>
      <c r="H33" s="1661"/>
      <c r="I33" s="1188"/>
      <c r="J33" s="759"/>
      <c r="K33" s="759"/>
      <c r="L33" s="1186"/>
      <c r="M33" s="1689"/>
      <c r="N33" s="1062"/>
      <c r="O33" s="1086"/>
      <c r="P33" s="1714"/>
      <c r="Q33" s="1063"/>
      <c r="R33" s="1715"/>
      <c r="S33" s="1746">
        <f t="shared" si="1"/>
        <v>5.85</v>
      </c>
      <c r="T33" s="2466"/>
      <c r="U33" s="1012">
        <f>S33*T26</f>
        <v>29.25</v>
      </c>
      <c r="V33" s="2464"/>
      <c r="W33" s="1757"/>
      <c r="X33" s="1064"/>
      <c r="Y33" s="1758"/>
      <c r="Z33" s="1781"/>
      <c r="AA33" s="1051"/>
      <c r="AB33" s="1052"/>
    </row>
    <row r="34" spans="1:28" ht="15" customHeight="1" thickBot="1" x14ac:dyDescent="0.3">
      <c r="A34" s="781" t="s">
        <v>133</v>
      </c>
      <c r="B34" s="1213">
        <v>168.61</v>
      </c>
      <c r="C34" s="1213">
        <v>168.61</v>
      </c>
      <c r="D34" s="276" t="s">
        <v>129</v>
      </c>
      <c r="E34" s="276" t="s">
        <v>134</v>
      </c>
      <c r="F34" s="204">
        <f>C34</f>
        <v>168.61</v>
      </c>
      <c r="G34" s="205">
        <v>5</v>
      </c>
      <c r="H34" s="206">
        <f>G34*F34</f>
        <v>843.05000000000007</v>
      </c>
      <c r="I34" s="741"/>
      <c r="J34" s="768"/>
      <c r="K34" s="742"/>
      <c r="L34" s="743"/>
      <c r="M34" s="950">
        <f>C34</f>
        <v>168.61</v>
      </c>
      <c r="N34" s="951">
        <v>2</v>
      </c>
      <c r="O34" s="952">
        <f>N34*M34</f>
        <v>337.22</v>
      </c>
      <c r="P34" s="1197"/>
      <c r="Q34" s="125"/>
      <c r="R34" s="385"/>
      <c r="S34" s="1023"/>
      <c r="T34" s="1024"/>
      <c r="U34" s="1024"/>
      <c r="V34" s="1022"/>
      <c r="W34" s="1200"/>
      <c r="X34" s="126"/>
      <c r="Y34" s="400"/>
      <c r="Z34" s="127"/>
      <c r="AA34" s="128"/>
      <c r="AB34" s="186"/>
    </row>
    <row r="35" spans="1:28" s="471" customFormat="1" ht="15" customHeight="1" thickBot="1" x14ac:dyDescent="0.3">
      <c r="A35" s="278">
        <v>2406</v>
      </c>
      <c r="B35" s="864">
        <v>115.55</v>
      </c>
      <c r="C35" s="864">
        <f>B35</f>
        <v>115.55</v>
      </c>
      <c r="D35" s="278" t="s">
        <v>135</v>
      </c>
      <c r="E35" s="278" t="s">
        <v>136</v>
      </c>
      <c r="F35" s="460"/>
      <c r="G35" s="461"/>
      <c r="H35" s="462"/>
      <c r="I35" s="744"/>
      <c r="J35" s="770"/>
      <c r="K35" s="647"/>
      <c r="L35" s="631"/>
      <c r="M35" s="463"/>
      <c r="N35" s="464"/>
      <c r="O35" s="465"/>
      <c r="P35" s="340"/>
      <c r="Q35" s="341"/>
      <c r="R35" s="335"/>
      <c r="S35" s="1013"/>
      <c r="T35" s="1014"/>
      <c r="U35" s="1014"/>
      <c r="V35" s="1015"/>
      <c r="W35" s="1763"/>
      <c r="X35" s="466"/>
      <c r="Y35" s="467"/>
      <c r="Z35" s="468">
        <f>B35</f>
        <v>115.55</v>
      </c>
      <c r="AA35" s="469">
        <v>5</v>
      </c>
      <c r="AB35" s="470">
        <f>Z35*AA35</f>
        <v>577.75</v>
      </c>
    </row>
    <row r="36" spans="1:28" x14ac:dyDescent="0.25">
      <c r="A36" s="2054">
        <v>2273</v>
      </c>
      <c r="B36" s="864">
        <v>163.81</v>
      </c>
      <c r="C36" s="2452">
        <f>B36+B37</f>
        <v>279.09000000000003</v>
      </c>
      <c r="D36" s="278" t="s">
        <v>137</v>
      </c>
      <c r="E36" s="278" t="s">
        <v>22</v>
      </c>
      <c r="F36" s="2293">
        <f>C36</f>
        <v>279.09000000000003</v>
      </c>
      <c r="G36" s="2310">
        <v>5</v>
      </c>
      <c r="H36" s="1898">
        <f>G36*F36</f>
        <v>1395.4500000000003</v>
      </c>
      <c r="I36" s="2338"/>
      <c r="J36" s="767"/>
      <c r="K36" s="2314"/>
      <c r="L36" s="2317"/>
      <c r="M36" s="2356">
        <f>F36</f>
        <v>279.09000000000003</v>
      </c>
      <c r="N36" s="2350">
        <v>2</v>
      </c>
      <c r="O36" s="2352">
        <f>M36*N36</f>
        <v>558.18000000000006</v>
      </c>
      <c r="P36" s="1195"/>
      <c r="Q36" s="121"/>
      <c r="R36" s="382"/>
      <c r="S36" s="1005"/>
      <c r="T36" s="1006"/>
      <c r="U36" s="1006"/>
      <c r="V36" s="1007"/>
      <c r="W36" s="1198"/>
      <c r="X36" s="122"/>
      <c r="Y36" s="397"/>
      <c r="Z36" s="123"/>
      <c r="AA36" s="124"/>
      <c r="AB36" s="184"/>
    </row>
    <row r="37" spans="1:28" ht="15.75" thickBot="1" x14ac:dyDescent="0.3">
      <c r="A37" s="2056"/>
      <c r="B37" s="869">
        <v>115.28</v>
      </c>
      <c r="C37" s="2453"/>
      <c r="D37" s="238" t="s">
        <v>137</v>
      </c>
      <c r="E37" s="238" t="s">
        <v>22</v>
      </c>
      <c r="F37" s="2306"/>
      <c r="G37" s="2311"/>
      <c r="H37" s="1954"/>
      <c r="I37" s="2429"/>
      <c r="J37" s="766"/>
      <c r="K37" s="2315"/>
      <c r="L37" s="2428"/>
      <c r="M37" s="2357"/>
      <c r="N37" s="2355"/>
      <c r="O37" s="2426"/>
      <c r="P37" s="1196"/>
      <c r="Q37" s="1615"/>
      <c r="R37" s="383"/>
      <c r="S37" s="1002"/>
      <c r="T37" s="1003"/>
      <c r="U37" s="1003"/>
      <c r="V37" s="1004"/>
      <c r="W37" s="1199"/>
      <c r="X37" s="1616"/>
      <c r="Y37" s="398"/>
      <c r="Z37" s="5"/>
      <c r="AA37" s="3"/>
      <c r="AB37" s="183"/>
    </row>
    <row r="38" spans="1:28" ht="15" customHeight="1" x14ac:dyDescent="0.25">
      <c r="A38" s="2054">
        <v>2510</v>
      </c>
      <c r="B38" s="864">
        <v>917.19</v>
      </c>
      <c r="C38" s="2291">
        <f>SUM(B38:B40)</f>
        <v>1396.63</v>
      </c>
      <c r="D38" s="278" t="s">
        <v>135</v>
      </c>
      <c r="E38" s="278" t="s">
        <v>138</v>
      </c>
      <c r="F38" s="1662"/>
      <c r="G38" s="1072"/>
      <c r="H38" s="1663"/>
      <c r="I38" s="1204">
        <f>B38</f>
        <v>917.19</v>
      </c>
      <c r="J38" s="749">
        <f>B38</f>
        <v>917.19</v>
      </c>
      <c r="K38" s="749">
        <v>5</v>
      </c>
      <c r="L38" s="745">
        <f>I38*K38</f>
        <v>4585.9500000000007</v>
      </c>
      <c r="M38" s="2362">
        <f>C38</f>
        <v>1396.63</v>
      </c>
      <c r="N38" s="2431">
        <v>2</v>
      </c>
      <c r="O38" s="2433">
        <f>M38*N38</f>
        <v>2793.26</v>
      </c>
      <c r="P38" s="1710"/>
      <c r="Q38" s="1058"/>
      <c r="R38" s="1711"/>
      <c r="S38" s="1737"/>
      <c r="T38" s="1059"/>
      <c r="U38" s="1059"/>
      <c r="V38" s="1738"/>
      <c r="W38" s="1753"/>
      <c r="X38" s="1060"/>
      <c r="Y38" s="1754"/>
      <c r="Z38" s="1633"/>
      <c r="AA38" s="292"/>
      <c r="AB38" s="293"/>
    </row>
    <row r="39" spans="1:28" ht="15" customHeight="1" x14ac:dyDescent="0.25">
      <c r="A39" s="2071"/>
      <c r="B39" s="1212">
        <v>273.27</v>
      </c>
      <c r="C39" s="2453"/>
      <c r="D39" s="274" t="s">
        <v>135</v>
      </c>
      <c r="E39" s="274" t="s">
        <v>139</v>
      </c>
      <c r="F39" s="1664">
        <f>B39</f>
        <v>273.27</v>
      </c>
      <c r="G39" s="1282">
        <v>5</v>
      </c>
      <c r="H39" s="1665">
        <f>F39*G39</f>
        <v>1366.35</v>
      </c>
      <c r="I39" s="738"/>
      <c r="J39" s="739"/>
      <c r="K39" s="739"/>
      <c r="L39" s="740"/>
      <c r="M39" s="2363"/>
      <c r="N39" s="2475"/>
      <c r="O39" s="2498"/>
      <c r="P39" s="1196"/>
      <c r="Q39" s="1154"/>
      <c r="R39" s="383"/>
      <c r="S39" s="1002"/>
      <c r="T39" s="1003"/>
      <c r="U39" s="1003"/>
      <c r="V39" s="1004"/>
      <c r="W39" s="1199"/>
      <c r="X39" s="1155"/>
      <c r="Y39" s="398"/>
      <c r="Z39" s="5"/>
      <c r="AA39" s="3"/>
      <c r="AB39" s="183"/>
    </row>
    <row r="40" spans="1:28" ht="15" customHeight="1" thickBot="1" x14ac:dyDescent="0.3">
      <c r="A40" s="2056"/>
      <c r="B40" s="869">
        <v>206.17</v>
      </c>
      <c r="C40" s="2300"/>
      <c r="D40" s="238" t="s">
        <v>135</v>
      </c>
      <c r="E40" s="238" t="s">
        <v>139</v>
      </c>
      <c r="F40" s="1666"/>
      <c r="G40" s="1082"/>
      <c r="H40" s="1667"/>
      <c r="I40" s="1680"/>
      <c r="J40" s="1074"/>
      <c r="K40" s="1101"/>
      <c r="L40" s="1681"/>
      <c r="M40" s="2430"/>
      <c r="N40" s="2432"/>
      <c r="O40" s="2434"/>
      <c r="P40" s="1717"/>
      <c r="Q40" s="1075"/>
      <c r="R40" s="1718"/>
      <c r="S40" s="1747">
        <f>B40</f>
        <v>206.17</v>
      </c>
      <c r="T40" s="1283">
        <v>5</v>
      </c>
      <c r="U40" s="1283">
        <f>S40*T40</f>
        <v>1030.8499999999999</v>
      </c>
      <c r="V40" s="1748">
        <f>U40</f>
        <v>1030.8499999999999</v>
      </c>
      <c r="W40" s="1764">
        <f>B40</f>
        <v>206.17</v>
      </c>
      <c r="X40" s="1102">
        <v>1</v>
      </c>
      <c r="Y40" s="1765">
        <f>W40*X40</f>
        <v>206.17</v>
      </c>
      <c r="Z40" s="1783"/>
      <c r="AA40" s="949"/>
      <c r="AB40" s="960"/>
    </row>
    <row r="41" spans="1:28" x14ac:dyDescent="0.25">
      <c r="A41" s="2054" t="s">
        <v>140</v>
      </c>
      <c r="B41" s="864">
        <v>206.17</v>
      </c>
      <c r="C41" s="2452">
        <f>SUM(B41:B44)</f>
        <v>523.29</v>
      </c>
      <c r="D41" s="278" t="s">
        <v>141</v>
      </c>
      <c r="E41" s="278" t="s">
        <v>142</v>
      </c>
      <c r="F41" s="197">
        <f>B41</f>
        <v>206.17</v>
      </c>
      <c r="G41" s="2295">
        <v>5</v>
      </c>
      <c r="H41" s="1898">
        <f>G41*F41</f>
        <v>1030.8499999999999</v>
      </c>
      <c r="I41" s="753"/>
      <c r="J41" s="757"/>
      <c r="K41" s="757"/>
      <c r="L41" s="758"/>
      <c r="M41" s="198">
        <f>F41</f>
        <v>206.17</v>
      </c>
      <c r="N41" s="2364">
        <v>2</v>
      </c>
      <c r="O41" s="2367">
        <f>M41*N41</f>
        <v>412.34</v>
      </c>
      <c r="P41" s="1710"/>
      <c r="Q41" s="1058"/>
      <c r="R41" s="1711"/>
      <c r="S41" s="1737"/>
      <c r="T41" s="1059"/>
      <c r="U41" s="1059"/>
      <c r="V41" s="1738"/>
      <c r="W41" s="1753"/>
      <c r="X41" s="1060"/>
      <c r="Y41" s="1754"/>
      <c r="Z41" s="1633"/>
      <c r="AA41" s="292"/>
      <c r="AB41" s="293"/>
    </row>
    <row r="42" spans="1:28" x14ac:dyDescent="0.25">
      <c r="A42" s="2055"/>
      <c r="B42" s="865">
        <v>297.05</v>
      </c>
      <c r="C42" s="2453"/>
      <c r="D42" s="236" t="s">
        <v>141</v>
      </c>
      <c r="E42" s="236" t="s">
        <v>142</v>
      </c>
      <c r="F42" s="953">
        <f>B42</f>
        <v>297.05</v>
      </c>
      <c r="G42" s="2302"/>
      <c r="H42" s="1899"/>
      <c r="I42" s="1187"/>
      <c r="J42" s="750"/>
      <c r="K42" s="750"/>
      <c r="L42" s="1185"/>
      <c r="M42" s="1690">
        <f>F42</f>
        <v>297.05</v>
      </c>
      <c r="N42" s="2365"/>
      <c r="O42" s="2368"/>
      <c r="P42" s="1712"/>
      <c r="Q42" s="1053"/>
      <c r="R42" s="1713"/>
      <c r="S42" s="1739"/>
      <c r="T42" s="1054"/>
      <c r="U42" s="1054"/>
      <c r="V42" s="1740"/>
      <c r="W42" s="1755"/>
      <c r="X42" s="1055"/>
      <c r="Y42" s="1756"/>
      <c r="Z42" s="298"/>
      <c r="AA42" s="299"/>
      <c r="AB42" s="300"/>
    </row>
    <row r="43" spans="1:28" x14ac:dyDescent="0.25">
      <c r="A43" s="2055"/>
      <c r="B43" s="865">
        <v>7.57</v>
      </c>
      <c r="C43" s="2453"/>
      <c r="D43" s="236" t="s">
        <v>141</v>
      </c>
      <c r="E43" s="236" t="s">
        <v>142</v>
      </c>
      <c r="F43" s="1083"/>
      <c r="G43" s="1056"/>
      <c r="H43" s="1660"/>
      <c r="I43" s="1187"/>
      <c r="J43" s="750"/>
      <c r="K43" s="750"/>
      <c r="L43" s="1185"/>
      <c r="M43" s="1688"/>
      <c r="N43" s="1057"/>
      <c r="O43" s="1084"/>
      <c r="P43" s="1712"/>
      <c r="Q43" s="1053"/>
      <c r="R43" s="1713"/>
      <c r="S43" s="1739"/>
      <c r="T43" s="1054"/>
      <c r="U43" s="1054"/>
      <c r="V43" s="1740"/>
      <c r="W43" s="1766">
        <f>B43</f>
        <v>7.57</v>
      </c>
      <c r="X43" s="2503">
        <v>1</v>
      </c>
      <c r="Y43" s="2505">
        <f>SUM(W43:W44)*X43</f>
        <v>20.07</v>
      </c>
      <c r="Z43" s="1784">
        <f>B43</f>
        <v>7.57</v>
      </c>
      <c r="AA43" s="2501">
        <v>5</v>
      </c>
      <c r="AB43" s="2336">
        <f>SUM(Z43:Z44)*5</f>
        <v>100.35</v>
      </c>
    </row>
    <row r="44" spans="1:28" ht="15" customHeight="1" thickBot="1" x14ac:dyDescent="0.3">
      <c r="A44" s="2290"/>
      <c r="B44" s="866">
        <v>12.5</v>
      </c>
      <c r="C44" s="2454"/>
      <c r="D44" s="405" t="s">
        <v>141</v>
      </c>
      <c r="E44" s="405" t="s">
        <v>142</v>
      </c>
      <c r="F44" s="1085"/>
      <c r="G44" s="1061"/>
      <c r="H44" s="1661"/>
      <c r="I44" s="1188"/>
      <c r="J44" s="759"/>
      <c r="K44" s="759"/>
      <c r="L44" s="1186"/>
      <c r="M44" s="1689"/>
      <c r="N44" s="1062"/>
      <c r="O44" s="1086"/>
      <c r="P44" s="1714"/>
      <c r="Q44" s="1063"/>
      <c r="R44" s="1715"/>
      <c r="S44" s="1741"/>
      <c r="T44" s="1070"/>
      <c r="U44" s="1070"/>
      <c r="V44" s="1742"/>
      <c r="W44" s="1767">
        <f>B44</f>
        <v>12.5</v>
      </c>
      <c r="X44" s="2504"/>
      <c r="Y44" s="2506"/>
      <c r="Z44" s="1785">
        <f>B44</f>
        <v>12.5</v>
      </c>
      <c r="AA44" s="2502"/>
      <c r="AB44" s="2337"/>
    </row>
    <row r="45" spans="1:28" ht="15" customHeight="1" thickBot="1" x14ac:dyDescent="0.3">
      <c r="A45" s="276" t="s">
        <v>143</v>
      </c>
      <c r="B45" s="1213">
        <v>11.42</v>
      </c>
      <c r="C45" s="1213">
        <v>11.42</v>
      </c>
      <c r="D45" s="276" t="s">
        <v>144</v>
      </c>
      <c r="E45" s="276" t="s">
        <v>145</v>
      </c>
      <c r="F45" s="204">
        <f>C45</f>
        <v>11.42</v>
      </c>
      <c r="G45" s="205">
        <v>5</v>
      </c>
      <c r="H45" s="206">
        <f>G45*F45</f>
        <v>57.1</v>
      </c>
      <c r="I45" s="741"/>
      <c r="J45" s="768"/>
      <c r="K45" s="742"/>
      <c r="L45" s="743"/>
      <c r="M45" s="957"/>
      <c r="N45" s="954"/>
      <c r="O45" s="955"/>
      <c r="P45" s="1197"/>
      <c r="Q45" s="125"/>
      <c r="R45" s="385"/>
      <c r="S45" s="1023"/>
      <c r="T45" s="1024"/>
      <c r="U45" s="1024"/>
      <c r="V45" s="1022"/>
      <c r="W45" s="1200"/>
      <c r="X45" s="126"/>
      <c r="Y45" s="400"/>
      <c r="Z45" s="127"/>
      <c r="AA45" s="128"/>
      <c r="AB45" s="186"/>
    </row>
    <row r="46" spans="1:28" ht="15" customHeight="1" thickBot="1" x14ac:dyDescent="0.3">
      <c r="A46" s="244">
        <v>2277</v>
      </c>
      <c r="B46" s="846">
        <v>622.16999999999996</v>
      </c>
      <c r="C46" s="1403">
        <v>622.16999999999996</v>
      </c>
      <c r="D46" s="244" t="s">
        <v>137</v>
      </c>
      <c r="E46" s="244" t="s">
        <v>146</v>
      </c>
      <c r="F46" s="191">
        <f>C46</f>
        <v>622.16999999999996</v>
      </c>
      <c r="G46" s="192">
        <v>5</v>
      </c>
      <c r="H46" s="193">
        <f>G46*F46</f>
        <v>3110.85</v>
      </c>
      <c r="I46" s="746"/>
      <c r="J46" s="769"/>
      <c r="K46" s="747"/>
      <c r="L46" s="748"/>
      <c r="M46" s="211"/>
      <c r="N46" s="212"/>
      <c r="O46" s="213"/>
      <c r="P46" s="1719"/>
      <c r="Q46" s="129"/>
      <c r="R46" s="384"/>
      <c r="S46" s="1008"/>
      <c r="T46" s="1009"/>
      <c r="U46" s="1009"/>
      <c r="V46" s="1010"/>
      <c r="W46" s="1762"/>
      <c r="X46" s="130"/>
      <c r="Y46" s="399"/>
      <c r="Z46" s="131"/>
      <c r="AA46" s="132"/>
      <c r="AB46" s="185"/>
    </row>
    <row r="47" spans="1:28" x14ac:dyDescent="0.25">
      <c r="A47" s="2070" t="s">
        <v>147</v>
      </c>
      <c r="B47" s="864">
        <v>142.53</v>
      </c>
      <c r="C47" s="2452">
        <f>SUM(B47:B50)</f>
        <v>382.80000000000007</v>
      </c>
      <c r="D47" s="278" t="s">
        <v>148</v>
      </c>
      <c r="E47" s="278" t="s">
        <v>22</v>
      </c>
      <c r="F47" s="2307">
        <f>C47</f>
        <v>382.80000000000007</v>
      </c>
      <c r="G47" s="2310">
        <v>5</v>
      </c>
      <c r="H47" s="1912">
        <f>G47*F47</f>
        <v>1914.0000000000005</v>
      </c>
      <c r="I47" s="2326"/>
      <c r="J47" s="767"/>
      <c r="K47" s="2314"/>
      <c r="L47" s="2320"/>
      <c r="M47" s="2356">
        <f>F47</f>
        <v>382.80000000000007</v>
      </c>
      <c r="N47" s="2350">
        <v>2</v>
      </c>
      <c r="O47" s="2359">
        <f>M47*N47</f>
        <v>765.60000000000014</v>
      </c>
      <c r="P47" s="445"/>
      <c r="Q47" s="448"/>
      <c r="R47" s="451"/>
      <c r="S47" s="1016"/>
      <c r="T47" s="1017"/>
      <c r="U47" s="1017"/>
      <c r="V47" s="2411"/>
      <c r="W47" s="454"/>
      <c r="X47" s="2414"/>
      <c r="Y47" s="2417"/>
      <c r="Z47" s="2347"/>
      <c r="AA47" s="2375"/>
      <c r="AB47" s="2341"/>
    </row>
    <row r="48" spans="1:28" x14ac:dyDescent="0.25">
      <c r="A48" s="2071"/>
      <c r="B48" s="865">
        <v>133.31</v>
      </c>
      <c r="C48" s="2453"/>
      <c r="D48" s="236" t="s">
        <v>148</v>
      </c>
      <c r="E48" s="236" t="s">
        <v>22</v>
      </c>
      <c r="F48" s="2309"/>
      <c r="G48" s="2311"/>
      <c r="H48" s="1913"/>
      <c r="I48" s="2327"/>
      <c r="J48" s="766"/>
      <c r="K48" s="2315"/>
      <c r="L48" s="2321"/>
      <c r="M48" s="2357"/>
      <c r="N48" s="2355"/>
      <c r="O48" s="2360"/>
      <c r="P48" s="446"/>
      <c r="Q48" s="449"/>
      <c r="R48" s="452"/>
      <c r="S48" s="1018"/>
      <c r="T48" s="1019"/>
      <c r="U48" s="1019"/>
      <c r="V48" s="2412"/>
      <c r="W48" s="455"/>
      <c r="X48" s="2415"/>
      <c r="Y48" s="2418"/>
      <c r="Z48" s="2348"/>
      <c r="AA48" s="2376"/>
      <c r="AB48" s="2342"/>
    </row>
    <row r="49" spans="1:28" ht="15.75" thickBot="1" x14ac:dyDescent="0.3">
      <c r="A49" s="2071"/>
      <c r="B49" s="865">
        <v>60.42</v>
      </c>
      <c r="C49" s="2453"/>
      <c r="D49" s="405" t="s">
        <v>148</v>
      </c>
      <c r="E49" s="1657" t="s">
        <v>149</v>
      </c>
      <c r="F49" s="2309"/>
      <c r="G49" s="2311"/>
      <c r="H49" s="1913"/>
      <c r="I49" s="2327"/>
      <c r="J49" s="766"/>
      <c r="K49" s="2315"/>
      <c r="L49" s="2321"/>
      <c r="M49" s="2357"/>
      <c r="N49" s="2355"/>
      <c r="O49" s="2360"/>
      <c r="P49" s="446"/>
      <c r="Q49" s="449"/>
      <c r="R49" s="452"/>
      <c r="S49" s="1018"/>
      <c r="T49" s="1019"/>
      <c r="U49" s="1019"/>
      <c r="V49" s="2412"/>
      <c r="W49" s="455"/>
      <c r="X49" s="2415"/>
      <c r="Y49" s="2418"/>
      <c r="Z49" s="2348"/>
      <c r="AA49" s="2376"/>
      <c r="AB49" s="2342"/>
    </row>
    <row r="50" spans="1:28" ht="15.75" thickBot="1" x14ac:dyDescent="0.3">
      <c r="A50" s="2072"/>
      <c r="B50" s="1213">
        <v>46.54</v>
      </c>
      <c r="C50" s="2454"/>
      <c r="D50" s="405" t="s">
        <v>148</v>
      </c>
      <c r="E50" s="236" t="s">
        <v>22</v>
      </c>
      <c r="F50" s="2308"/>
      <c r="G50" s="2312"/>
      <c r="H50" s="1931"/>
      <c r="I50" s="2439"/>
      <c r="J50" s="768"/>
      <c r="K50" s="2316"/>
      <c r="L50" s="2373"/>
      <c r="M50" s="2358"/>
      <c r="N50" s="2351"/>
      <c r="O50" s="2361"/>
      <c r="P50" s="447"/>
      <c r="Q50" s="450"/>
      <c r="R50" s="453"/>
      <c r="S50" s="1020"/>
      <c r="T50" s="1021"/>
      <c r="U50" s="1021"/>
      <c r="V50" s="2413"/>
      <c r="W50" s="456"/>
      <c r="X50" s="2416"/>
      <c r="Y50" s="2419"/>
      <c r="Z50" s="2349"/>
      <c r="AA50" s="2377"/>
      <c r="AB50" s="2343"/>
    </row>
    <row r="51" spans="1:28" x14ac:dyDescent="0.25">
      <c r="A51" s="2054">
        <v>2456</v>
      </c>
      <c r="B51" s="864">
        <v>84.39</v>
      </c>
      <c r="C51" s="2452">
        <f>B51+B52</f>
        <v>147.54</v>
      </c>
      <c r="D51" s="278" t="s">
        <v>150</v>
      </c>
      <c r="E51" s="278" t="s">
        <v>22</v>
      </c>
      <c r="F51" s="2307">
        <f>C51</f>
        <v>147.54</v>
      </c>
      <c r="G51" s="2310">
        <v>5</v>
      </c>
      <c r="H51" s="1912">
        <f>G51*F51</f>
        <v>737.69999999999993</v>
      </c>
      <c r="I51" s="2326"/>
      <c r="J51" s="767"/>
      <c r="K51" s="2314"/>
      <c r="L51" s="2320"/>
      <c r="M51" s="2356">
        <f>F51</f>
        <v>147.54</v>
      </c>
      <c r="N51" s="2350">
        <v>2</v>
      </c>
      <c r="O51" s="2352">
        <f>M51*N51</f>
        <v>295.08</v>
      </c>
      <c r="P51" s="1195"/>
      <c r="Q51" s="121"/>
      <c r="R51" s="382"/>
      <c r="S51" s="1005"/>
      <c r="T51" s="1006"/>
      <c r="U51" s="1006"/>
      <c r="V51" s="1007"/>
      <c r="W51" s="1198"/>
      <c r="X51" s="122"/>
      <c r="Y51" s="397"/>
      <c r="Z51" s="123"/>
      <c r="AA51" s="124"/>
      <c r="AB51" s="184"/>
    </row>
    <row r="52" spans="1:28" ht="15.75" thickBot="1" x14ac:dyDescent="0.3">
      <c r="A52" s="2055"/>
      <c r="B52" s="869">
        <v>63.15</v>
      </c>
      <c r="C52" s="2454"/>
      <c r="D52" s="236" t="s">
        <v>150</v>
      </c>
      <c r="E52" s="236" t="s">
        <v>22</v>
      </c>
      <c r="F52" s="2309"/>
      <c r="G52" s="2311"/>
      <c r="H52" s="1913"/>
      <c r="I52" s="2327"/>
      <c r="J52" s="766"/>
      <c r="K52" s="2315"/>
      <c r="L52" s="2321"/>
      <c r="M52" s="2358"/>
      <c r="N52" s="2351"/>
      <c r="O52" s="2353"/>
      <c r="P52" s="1196"/>
      <c r="Q52" s="1615"/>
      <c r="R52" s="383"/>
      <c r="S52" s="1002"/>
      <c r="T52" s="1003"/>
      <c r="U52" s="1003"/>
      <c r="V52" s="1004"/>
      <c r="W52" s="1199"/>
      <c r="X52" s="1616"/>
      <c r="Y52" s="398"/>
      <c r="Z52" s="5"/>
      <c r="AA52" s="3"/>
      <c r="AB52" s="183"/>
    </row>
    <row r="53" spans="1:28" x14ac:dyDescent="0.25">
      <c r="A53" s="2054" t="s">
        <v>151</v>
      </c>
      <c r="B53" s="864">
        <v>22.31</v>
      </c>
      <c r="C53" s="2452">
        <f>B53+B55+B54</f>
        <v>82.949999999999989</v>
      </c>
      <c r="D53" s="278" t="s">
        <v>152</v>
      </c>
      <c r="E53" s="278" t="s">
        <v>22</v>
      </c>
      <c r="F53" s="771"/>
      <c r="G53" s="772"/>
      <c r="H53" s="1668"/>
      <c r="I53" s="2328">
        <f>SUM(J53:J54)</f>
        <v>73.16</v>
      </c>
      <c r="J53" s="775">
        <f>B53</f>
        <v>22.31</v>
      </c>
      <c r="K53" s="2322">
        <v>5</v>
      </c>
      <c r="L53" s="2061">
        <f>I53*K53</f>
        <v>365.79999999999995</v>
      </c>
      <c r="M53" s="2356">
        <f>C53</f>
        <v>82.949999999999989</v>
      </c>
      <c r="N53" s="2350">
        <v>2</v>
      </c>
      <c r="O53" s="2352">
        <f>M53*N53</f>
        <v>165.89999999999998</v>
      </c>
      <c r="P53" s="1195"/>
      <c r="Q53" s="121"/>
      <c r="R53" s="382"/>
      <c r="S53" s="1005"/>
      <c r="T53" s="1006"/>
      <c r="U53" s="1006"/>
      <c r="V53" s="1007"/>
      <c r="W53" s="1198"/>
      <c r="X53" s="122"/>
      <c r="Y53" s="397"/>
      <c r="Z53" s="123"/>
      <c r="AA53" s="124"/>
      <c r="AB53" s="184"/>
    </row>
    <row r="54" spans="1:28" ht="15.75" thickBot="1" x14ac:dyDescent="0.3">
      <c r="A54" s="2055"/>
      <c r="B54" s="865">
        <v>50.85</v>
      </c>
      <c r="C54" s="2453"/>
      <c r="D54" s="236" t="s">
        <v>152</v>
      </c>
      <c r="E54" s="236" t="s">
        <v>22</v>
      </c>
      <c r="F54" s="773"/>
      <c r="G54" s="774"/>
      <c r="H54" s="1669"/>
      <c r="I54" s="2331"/>
      <c r="J54" s="783">
        <f>B54</f>
        <v>50.85</v>
      </c>
      <c r="K54" s="2325"/>
      <c r="L54" s="2313"/>
      <c r="M54" s="2357"/>
      <c r="N54" s="2355"/>
      <c r="O54" s="2353"/>
      <c r="P54" s="1196"/>
      <c r="Q54" s="1615"/>
      <c r="R54" s="383"/>
      <c r="S54" s="1002"/>
      <c r="T54" s="1003"/>
      <c r="U54" s="1003"/>
      <c r="V54" s="1004"/>
      <c r="W54" s="1199"/>
      <c r="X54" s="1616"/>
      <c r="Y54" s="398"/>
      <c r="Z54" s="5"/>
      <c r="AA54" s="3"/>
      <c r="AB54" s="183"/>
    </row>
    <row r="55" spans="1:28" ht="15.75" thickBot="1" x14ac:dyDescent="0.3">
      <c r="A55" s="2290"/>
      <c r="B55" s="866">
        <v>9.7899999999999991</v>
      </c>
      <c r="C55" s="2454"/>
      <c r="D55" s="405" t="s">
        <v>152</v>
      </c>
      <c r="E55" s="405" t="s">
        <v>22</v>
      </c>
      <c r="F55" s="191">
        <f>B55</f>
        <v>9.7899999999999991</v>
      </c>
      <c r="G55" s="784">
        <v>5</v>
      </c>
      <c r="H55" s="785">
        <f>F55*G55</f>
        <v>48.949999999999996</v>
      </c>
      <c r="I55" s="1682"/>
      <c r="J55" s="751"/>
      <c r="K55" s="751"/>
      <c r="L55" s="752"/>
      <c r="M55" s="2358"/>
      <c r="N55" s="2351"/>
      <c r="O55" s="2354"/>
      <c r="P55" s="1197"/>
      <c r="Q55" s="125"/>
      <c r="R55" s="385"/>
      <c r="S55" s="1023"/>
      <c r="T55" s="1024"/>
      <c r="U55" s="1024"/>
      <c r="V55" s="1022"/>
      <c r="W55" s="1200"/>
      <c r="X55" s="126"/>
      <c r="Y55" s="400"/>
      <c r="Z55" s="127"/>
      <c r="AA55" s="128"/>
      <c r="AB55" s="186"/>
    </row>
    <row r="56" spans="1:28" ht="15" customHeight="1" thickBot="1" x14ac:dyDescent="0.3">
      <c r="A56" s="278" t="s">
        <v>153</v>
      </c>
      <c r="B56" s="1333">
        <v>380.34</v>
      </c>
      <c r="C56" s="846">
        <v>380.34</v>
      </c>
      <c r="D56" s="278" t="s">
        <v>137</v>
      </c>
      <c r="E56" s="278" t="s">
        <v>154</v>
      </c>
      <c r="F56" s="571">
        <f>C56</f>
        <v>380.34</v>
      </c>
      <c r="G56" s="189">
        <v>5</v>
      </c>
      <c r="H56" s="572">
        <f>G56*F56</f>
        <v>1901.6999999999998</v>
      </c>
      <c r="I56" s="763"/>
      <c r="J56" s="766"/>
      <c r="K56" s="739"/>
      <c r="L56" s="764"/>
      <c r="M56" s="790">
        <f>F56</f>
        <v>380.34</v>
      </c>
      <c r="N56" s="791">
        <v>2</v>
      </c>
      <c r="O56" s="756"/>
      <c r="P56" s="1195"/>
      <c r="Q56" s="121"/>
      <c r="R56" s="382"/>
      <c r="S56" s="1005"/>
      <c r="T56" s="1006"/>
      <c r="U56" s="1006"/>
      <c r="V56" s="1007"/>
      <c r="W56" s="1198"/>
      <c r="X56" s="122"/>
      <c r="Y56" s="397"/>
      <c r="Z56" s="123"/>
      <c r="AA56" s="124"/>
      <c r="AB56" s="184"/>
    </row>
    <row r="57" spans="1:28" ht="15" customHeight="1" thickBot="1" x14ac:dyDescent="0.3">
      <c r="A57" s="244" t="s">
        <v>133</v>
      </c>
      <c r="B57" s="1403">
        <v>208.56</v>
      </c>
      <c r="C57" s="1403">
        <v>208.56</v>
      </c>
      <c r="D57" s="244" t="s">
        <v>129</v>
      </c>
      <c r="E57" s="244" t="s">
        <v>130</v>
      </c>
      <c r="F57" s="191">
        <f>C57</f>
        <v>208.56</v>
      </c>
      <c r="G57" s="192">
        <v>5</v>
      </c>
      <c r="H57" s="193">
        <f>F57*G57</f>
        <v>1042.8</v>
      </c>
      <c r="I57" s="746"/>
      <c r="J57" s="769"/>
      <c r="K57" s="747"/>
      <c r="L57" s="748"/>
      <c r="M57" s="194">
        <f>F57</f>
        <v>208.56</v>
      </c>
      <c r="N57" s="195">
        <v>2</v>
      </c>
      <c r="O57" s="196">
        <f>M57*N57</f>
        <v>417.12</v>
      </c>
      <c r="P57" s="1719"/>
      <c r="Q57" s="129"/>
      <c r="R57" s="384"/>
      <c r="S57" s="1008"/>
      <c r="T57" s="1009"/>
      <c r="U57" s="1009"/>
      <c r="V57" s="1010"/>
      <c r="W57" s="1762"/>
      <c r="X57" s="130"/>
      <c r="Y57" s="399"/>
      <c r="Z57" s="131"/>
      <c r="AA57" s="132"/>
      <c r="AB57" s="185"/>
    </row>
    <row r="58" spans="1:28" x14ac:dyDescent="0.25">
      <c r="A58" s="2054" t="s">
        <v>155</v>
      </c>
      <c r="B58" s="2291">
        <v>943.34</v>
      </c>
      <c r="C58" s="2291">
        <v>943.34</v>
      </c>
      <c r="D58" s="278" t="s">
        <v>156</v>
      </c>
      <c r="E58" s="278" t="s">
        <v>157</v>
      </c>
      <c r="F58" s="2307">
        <f>C58</f>
        <v>943.34</v>
      </c>
      <c r="G58" s="2310">
        <v>5</v>
      </c>
      <c r="H58" s="1912">
        <f>G58*F58</f>
        <v>4716.7</v>
      </c>
      <c r="I58" s="2326"/>
      <c r="J58" s="767"/>
      <c r="K58" s="2314"/>
      <c r="L58" s="2320"/>
      <c r="M58" s="2362">
        <f>F58</f>
        <v>943.34</v>
      </c>
      <c r="N58" s="2431">
        <v>2</v>
      </c>
      <c r="O58" s="2367">
        <f>M58*N58</f>
        <v>1886.68</v>
      </c>
      <c r="P58" s="1195"/>
      <c r="Q58" s="121"/>
      <c r="R58" s="382"/>
      <c r="S58" s="1005"/>
      <c r="T58" s="1006"/>
      <c r="U58" s="1006"/>
      <c r="V58" s="1007"/>
      <c r="W58" s="1198"/>
      <c r="X58" s="122"/>
      <c r="Y58" s="397"/>
      <c r="Z58" s="123"/>
      <c r="AA58" s="124"/>
      <c r="AB58" s="184"/>
    </row>
    <row r="59" spans="1:28" ht="15.75" thickBot="1" x14ac:dyDescent="0.3">
      <c r="A59" s="2056"/>
      <c r="B59" s="2300"/>
      <c r="C59" s="2300"/>
      <c r="D59" s="238" t="s">
        <v>156</v>
      </c>
      <c r="E59" s="238" t="s">
        <v>157</v>
      </c>
      <c r="F59" s="2309"/>
      <c r="G59" s="2311"/>
      <c r="H59" s="1913"/>
      <c r="I59" s="2327"/>
      <c r="J59" s="766"/>
      <c r="K59" s="2315"/>
      <c r="L59" s="2321"/>
      <c r="M59" s="2363"/>
      <c r="N59" s="2475"/>
      <c r="O59" s="2370"/>
      <c r="P59" s="1196"/>
      <c r="Q59" s="1615"/>
      <c r="R59" s="383"/>
      <c r="S59" s="1002"/>
      <c r="T59" s="1003"/>
      <c r="U59" s="1003"/>
      <c r="V59" s="1004"/>
      <c r="W59" s="1199"/>
      <c r="X59" s="1616"/>
      <c r="Y59" s="398"/>
      <c r="Z59" s="5"/>
      <c r="AA59" s="3"/>
      <c r="AB59" s="183"/>
    </row>
    <row r="60" spans="1:28" x14ac:dyDescent="0.25">
      <c r="A60" s="2054" t="s">
        <v>158</v>
      </c>
      <c r="B60" s="864">
        <v>33.15</v>
      </c>
      <c r="C60" s="2291">
        <f>B61+B60</f>
        <v>64.05</v>
      </c>
      <c r="D60" s="278" t="s">
        <v>156</v>
      </c>
      <c r="E60" s="278" t="s">
        <v>22</v>
      </c>
      <c r="F60" s="2333"/>
      <c r="G60" s="2456"/>
      <c r="H60" s="2003"/>
      <c r="I60" s="2328">
        <f>SUM(J60:J61)</f>
        <v>64.05</v>
      </c>
      <c r="J60" s="749">
        <f>B60</f>
        <v>33.15</v>
      </c>
      <c r="K60" s="2322">
        <v>5</v>
      </c>
      <c r="L60" s="2061">
        <f>I60</f>
        <v>64.05</v>
      </c>
      <c r="M60" s="2449"/>
      <c r="N60" s="2447"/>
      <c r="O60" s="2440"/>
      <c r="P60" s="1710"/>
      <c r="Q60" s="1058"/>
      <c r="R60" s="1711"/>
      <c r="S60" s="1737"/>
      <c r="T60" s="1059"/>
      <c r="U60" s="1059"/>
      <c r="V60" s="1738"/>
      <c r="W60" s="1753"/>
      <c r="X60" s="1060"/>
      <c r="Y60" s="1754"/>
      <c r="Z60" s="1633"/>
      <c r="AA60" s="292"/>
      <c r="AB60" s="293"/>
    </row>
    <row r="61" spans="1:28" ht="15.75" thickBot="1" x14ac:dyDescent="0.3">
      <c r="A61" s="2056"/>
      <c r="B61" s="869">
        <v>30.9</v>
      </c>
      <c r="C61" s="2300"/>
      <c r="D61" s="238" t="s">
        <v>156</v>
      </c>
      <c r="E61" s="238" t="s">
        <v>22</v>
      </c>
      <c r="F61" s="2455"/>
      <c r="G61" s="2459"/>
      <c r="H61" s="2004"/>
      <c r="I61" s="2329"/>
      <c r="J61" s="1618">
        <f>B61</f>
        <v>30.9</v>
      </c>
      <c r="K61" s="2323"/>
      <c r="L61" s="2063"/>
      <c r="M61" s="2489"/>
      <c r="N61" s="2490"/>
      <c r="O61" s="2491"/>
      <c r="P61" s="1717"/>
      <c r="Q61" s="1075"/>
      <c r="R61" s="1718"/>
      <c r="S61" s="1743"/>
      <c r="T61" s="1076"/>
      <c r="U61" s="1076"/>
      <c r="V61" s="1744"/>
      <c r="W61" s="1760"/>
      <c r="X61" s="1077"/>
      <c r="Y61" s="1761"/>
      <c r="Z61" s="1782"/>
      <c r="AA61" s="1078"/>
      <c r="AB61" s="1079"/>
    </row>
    <row r="62" spans="1:28" x14ac:dyDescent="0.25">
      <c r="A62" s="2054">
        <v>1678</v>
      </c>
      <c r="B62" s="864">
        <v>41.91</v>
      </c>
      <c r="C62" s="2291">
        <f>B62+B63+B64</f>
        <v>77.3</v>
      </c>
      <c r="D62" s="278" t="s">
        <v>156</v>
      </c>
      <c r="E62" s="278" t="s">
        <v>22</v>
      </c>
      <c r="F62" s="2333"/>
      <c r="G62" s="2456"/>
      <c r="H62" s="2003"/>
      <c r="I62" s="2328">
        <f>SUM(J62:J64)</f>
        <v>77.3</v>
      </c>
      <c r="J62" s="749">
        <f t="shared" ref="J62:J64" si="2">B62</f>
        <v>41.91</v>
      </c>
      <c r="K62" s="2322">
        <v>5</v>
      </c>
      <c r="L62" s="2061">
        <f>I62*K62</f>
        <v>386.5</v>
      </c>
      <c r="M62" s="2449"/>
      <c r="N62" s="2447"/>
      <c r="O62" s="2440"/>
      <c r="P62" s="1710"/>
      <c r="Q62" s="1058"/>
      <c r="R62" s="1711"/>
      <c r="S62" s="1737"/>
      <c r="T62" s="1059"/>
      <c r="U62" s="1059"/>
      <c r="V62" s="1738"/>
      <c r="W62" s="1753"/>
      <c r="X62" s="1060"/>
      <c r="Y62" s="1754"/>
      <c r="Z62" s="1633"/>
      <c r="AA62" s="292"/>
      <c r="AB62" s="293"/>
    </row>
    <row r="63" spans="1:28" x14ac:dyDescent="0.25">
      <c r="A63" s="2055"/>
      <c r="B63" s="865">
        <v>10.89</v>
      </c>
      <c r="C63" s="2299"/>
      <c r="D63" s="236" t="s">
        <v>156</v>
      </c>
      <c r="E63" s="236" t="s">
        <v>22</v>
      </c>
      <c r="F63" s="2334"/>
      <c r="G63" s="2457"/>
      <c r="H63" s="2065"/>
      <c r="I63" s="2330"/>
      <c r="J63" s="1617">
        <f t="shared" si="2"/>
        <v>10.89</v>
      </c>
      <c r="K63" s="2324"/>
      <c r="L63" s="2062"/>
      <c r="M63" s="2492"/>
      <c r="N63" s="2493"/>
      <c r="O63" s="2494"/>
      <c r="P63" s="1712"/>
      <c r="Q63" s="1053"/>
      <c r="R63" s="1713"/>
      <c r="S63" s="1739"/>
      <c r="T63" s="1054"/>
      <c r="U63" s="1054"/>
      <c r="V63" s="1740"/>
      <c r="W63" s="1755"/>
      <c r="X63" s="1055"/>
      <c r="Y63" s="1756"/>
      <c r="Z63" s="298"/>
      <c r="AA63" s="299"/>
      <c r="AB63" s="300"/>
    </row>
    <row r="64" spans="1:28" ht="15.75" thickBot="1" x14ac:dyDescent="0.3">
      <c r="A64" s="2290"/>
      <c r="B64" s="866">
        <v>24.5</v>
      </c>
      <c r="C64" s="2292"/>
      <c r="D64" s="405" t="s">
        <v>156</v>
      </c>
      <c r="E64" s="405" t="s">
        <v>22</v>
      </c>
      <c r="F64" s="2335"/>
      <c r="G64" s="2458"/>
      <c r="H64" s="2332"/>
      <c r="I64" s="2331"/>
      <c r="J64" s="1203">
        <f t="shared" si="2"/>
        <v>24.5</v>
      </c>
      <c r="K64" s="2325"/>
      <c r="L64" s="2313"/>
      <c r="M64" s="2450"/>
      <c r="N64" s="2448"/>
      <c r="O64" s="2441"/>
      <c r="P64" s="1714"/>
      <c r="Q64" s="1063"/>
      <c r="R64" s="1715"/>
      <c r="S64" s="1741"/>
      <c r="T64" s="1070"/>
      <c r="U64" s="1070"/>
      <c r="V64" s="1742"/>
      <c r="W64" s="1757"/>
      <c r="X64" s="1064"/>
      <c r="Y64" s="1758"/>
      <c r="Z64" s="1781"/>
      <c r="AA64" s="1065"/>
      <c r="AB64" s="1614"/>
    </row>
    <row r="65" spans="1:28" ht="15" customHeight="1" thickBot="1" x14ac:dyDescent="0.3">
      <c r="A65" s="274" t="s">
        <v>159</v>
      </c>
      <c r="B65" s="1212">
        <v>40.54</v>
      </c>
      <c r="C65" s="1212">
        <v>40.54</v>
      </c>
      <c r="D65" s="274" t="s">
        <v>156</v>
      </c>
      <c r="E65" s="274" t="s">
        <v>157</v>
      </c>
      <c r="F65" s="188">
        <f>C65</f>
        <v>40.54</v>
      </c>
      <c r="G65" s="189">
        <v>5</v>
      </c>
      <c r="H65" s="190">
        <f>G65*F65</f>
        <v>202.7</v>
      </c>
      <c r="I65" s="738"/>
      <c r="J65" s="766"/>
      <c r="K65" s="739"/>
      <c r="L65" s="740"/>
      <c r="M65" s="1190">
        <f>F65</f>
        <v>40.54</v>
      </c>
      <c r="N65" s="1189">
        <v>2</v>
      </c>
      <c r="O65" s="1191">
        <f>M65*N65</f>
        <v>81.08</v>
      </c>
      <c r="P65" s="1196"/>
      <c r="Q65" s="1615"/>
      <c r="R65" s="383"/>
      <c r="S65" s="1002"/>
      <c r="T65" s="1003"/>
      <c r="U65" s="1003"/>
      <c r="V65" s="1004"/>
      <c r="W65" s="1199"/>
      <c r="X65" s="1616"/>
      <c r="Y65" s="398"/>
      <c r="Z65" s="5"/>
      <c r="AA65" s="3"/>
      <c r="AB65" s="183"/>
    </row>
    <row r="66" spans="1:28" x14ac:dyDescent="0.25">
      <c r="A66" s="2054" t="s">
        <v>160</v>
      </c>
      <c r="B66" s="864">
        <v>87.99</v>
      </c>
      <c r="C66" s="2291">
        <f>B66+B67+B68+B69+B71+B70</f>
        <v>640.82999999999993</v>
      </c>
      <c r="D66" s="278" t="s">
        <v>156</v>
      </c>
      <c r="E66" s="278" t="s">
        <v>157</v>
      </c>
      <c r="F66" s="2333"/>
      <c r="G66" s="2456"/>
      <c r="H66" s="2003"/>
      <c r="I66" s="2328">
        <f>SUM(J66:J71)</f>
        <v>640.83000000000004</v>
      </c>
      <c r="J66" s="749">
        <f>B66</f>
        <v>87.99</v>
      </c>
      <c r="K66" s="2322">
        <v>5</v>
      </c>
      <c r="L66" s="2061">
        <f>I66*K66</f>
        <v>3204.15</v>
      </c>
      <c r="M66" s="2495">
        <f>C66</f>
        <v>640.82999999999993</v>
      </c>
      <c r="N66" s="2364">
        <v>2</v>
      </c>
      <c r="O66" s="2367">
        <f>N66*M66</f>
        <v>1281.6599999999999</v>
      </c>
      <c r="P66" s="2378"/>
      <c r="Q66" s="2381"/>
      <c r="R66" s="2384"/>
      <c r="S66" s="2387"/>
      <c r="T66" s="2390"/>
      <c r="U66" s="2390"/>
      <c r="V66" s="2393"/>
      <c r="W66" s="2396"/>
      <c r="X66" s="2399"/>
      <c r="Y66" s="2402"/>
      <c r="Z66" s="2405"/>
      <c r="AA66" s="2408"/>
      <c r="AB66" s="2344"/>
    </row>
    <row r="67" spans="1:28" x14ac:dyDescent="0.25">
      <c r="A67" s="2055"/>
      <c r="B67" s="865">
        <v>146.24</v>
      </c>
      <c r="C67" s="2299"/>
      <c r="D67" s="236" t="s">
        <v>156</v>
      </c>
      <c r="E67" s="236" t="s">
        <v>157</v>
      </c>
      <c r="F67" s="2334"/>
      <c r="G67" s="2457"/>
      <c r="H67" s="2065"/>
      <c r="I67" s="2330"/>
      <c r="J67" s="1617">
        <f t="shared" ref="J67:J71" si="3">B67</f>
        <v>146.24</v>
      </c>
      <c r="K67" s="2324"/>
      <c r="L67" s="2062"/>
      <c r="M67" s="2496"/>
      <c r="N67" s="2365"/>
      <c r="O67" s="2368"/>
      <c r="P67" s="2379"/>
      <c r="Q67" s="2382"/>
      <c r="R67" s="2385"/>
      <c r="S67" s="2388"/>
      <c r="T67" s="2391"/>
      <c r="U67" s="2391"/>
      <c r="V67" s="2394"/>
      <c r="W67" s="2397"/>
      <c r="X67" s="2400"/>
      <c r="Y67" s="2403"/>
      <c r="Z67" s="2406"/>
      <c r="AA67" s="2409"/>
      <c r="AB67" s="2345"/>
    </row>
    <row r="68" spans="1:28" x14ac:dyDescent="0.25">
      <c r="A68" s="2055"/>
      <c r="B68" s="865">
        <v>11.99</v>
      </c>
      <c r="C68" s="2299"/>
      <c r="D68" s="236" t="s">
        <v>156</v>
      </c>
      <c r="E68" s="236" t="s">
        <v>157</v>
      </c>
      <c r="F68" s="2334"/>
      <c r="G68" s="2457"/>
      <c r="H68" s="2065"/>
      <c r="I68" s="2330"/>
      <c r="J68" s="1617">
        <f t="shared" si="3"/>
        <v>11.99</v>
      </c>
      <c r="K68" s="2324"/>
      <c r="L68" s="2062"/>
      <c r="M68" s="2496"/>
      <c r="N68" s="2365"/>
      <c r="O68" s="2368"/>
      <c r="P68" s="2379"/>
      <c r="Q68" s="2382"/>
      <c r="R68" s="2385"/>
      <c r="S68" s="2388"/>
      <c r="T68" s="2391"/>
      <c r="U68" s="2391"/>
      <c r="V68" s="2394"/>
      <c r="W68" s="2397"/>
      <c r="X68" s="2400"/>
      <c r="Y68" s="2403"/>
      <c r="Z68" s="2406"/>
      <c r="AA68" s="2409"/>
      <c r="AB68" s="2345"/>
    </row>
    <row r="69" spans="1:28" x14ac:dyDescent="0.25">
      <c r="A69" s="2055"/>
      <c r="B69" s="865">
        <v>95.37</v>
      </c>
      <c r="C69" s="2299"/>
      <c r="D69" s="236" t="s">
        <v>156</v>
      </c>
      <c r="E69" s="236" t="s">
        <v>157</v>
      </c>
      <c r="F69" s="2334"/>
      <c r="G69" s="2457"/>
      <c r="H69" s="2065"/>
      <c r="I69" s="2330"/>
      <c r="J69" s="1617">
        <f t="shared" si="3"/>
        <v>95.37</v>
      </c>
      <c r="K69" s="2324"/>
      <c r="L69" s="2062"/>
      <c r="M69" s="2496"/>
      <c r="N69" s="2365"/>
      <c r="O69" s="2368"/>
      <c r="P69" s="2379"/>
      <c r="Q69" s="2382"/>
      <c r="R69" s="2385"/>
      <c r="S69" s="2388"/>
      <c r="T69" s="2391"/>
      <c r="U69" s="2391"/>
      <c r="V69" s="2394"/>
      <c r="W69" s="2397"/>
      <c r="X69" s="2400"/>
      <c r="Y69" s="2403"/>
      <c r="Z69" s="2406"/>
      <c r="AA69" s="2409"/>
      <c r="AB69" s="2345"/>
    </row>
    <row r="70" spans="1:28" x14ac:dyDescent="0.25">
      <c r="A70" s="2055"/>
      <c r="B70" s="865">
        <v>39.81</v>
      </c>
      <c r="C70" s="2299"/>
      <c r="D70" s="236" t="s">
        <v>156</v>
      </c>
      <c r="E70" s="236" t="s">
        <v>157</v>
      </c>
      <c r="F70" s="2334"/>
      <c r="G70" s="2457"/>
      <c r="H70" s="2065"/>
      <c r="I70" s="2330"/>
      <c r="J70" s="1617">
        <f t="shared" si="3"/>
        <v>39.81</v>
      </c>
      <c r="K70" s="2324"/>
      <c r="L70" s="2062"/>
      <c r="M70" s="2496"/>
      <c r="N70" s="2365"/>
      <c r="O70" s="2368"/>
      <c r="P70" s="2379"/>
      <c r="Q70" s="2382"/>
      <c r="R70" s="2385"/>
      <c r="S70" s="2388"/>
      <c r="T70" s="2391"/>
      <c r="U70" s="2391"/>
      <c r="V70" s="2394"/>
      <c r="W70" s="2397"/>
      <c r="X70" s="2400"/>
      <c r="Y70" s="2403"/>
      <c r="Z70" s="2406"/>
      <c r="AA70" s="2409"/>
      <c r="AB70" s="2345"/>
    </row>
    <row r="71" spans="1:28" ht="15.75" thickBot="1" x14ac:dyDescent="0.3">
      <c r="A71" s="2290"/>
      <c r="B71" s="866">
        <v>259.43</v>
      </c>
      <c r="C71" s="2292"/>
      <c r="D71" s="405" t="s">
        <v>156</v>
      </c>
      <c r="E71" s="405" t="s">
        <v>157</v>
      </c>
      <c r="F71" s="2335"/>
      <c r="G71" s="2458"/>
      <c r="H71" s="2332"/>
      <c r="I71" s="2331"/>
      <c r="J71" s="1203">
        <f t="shared" si="3"/>
        <v>259.43</v>
      </c>
      <c r="K71" s="2325"/>
      <c r="L71" s="2313"/>
      <c r="M71" s="2497"/>
      <c r="N71" s="2366"/>
      <c r="O71" s="2369"/>
      <c r="P71" s="2380"/>
      <c r="Q71" s="2383"/>
      <c r="R71" s="2386"/>
      <c r="S71" s="2389"/>
      <c r="T71" s="2392"/>
      <c r="U71" s="2392"/>
      <c r="V71" s="2395"/>
      <c r="W71" s="2398"/>
      <c r="X71" s="2401"/>
      <c r="Y71" s="2404"/>
      <c r="Z71" s="2407"/>
      <c r="AA71" s="2410"/>
      <c r="AB71" s="2346"/>
    </row>
    <row r="72" spans="1:28" x14ac:dyDescent="0.25">
      <c r="A72" s="2054">
        <v>2077</v>
      </c>
      <c r="B72" s="864">
        <v>459.29</v>
      </c>
      <c r="C72" s="2452">
        <f>B72+B73+B74+B75+B76+B77+B78+B79+B80+B81</f>
        <v>674.25</v>
      </c>
      <c r="D72" s="278" t="s">
        <v>144</v>
      </c>
      <c r="E72" s="278" t="s">
        <v>22</v>
      </c>
      <c r="F72" s="2293">
        <f>C72</f>
        <v>674.25</v>
      </c>
      <c r="G72" s="2310">
        <v>5</v>
      </c>
      <c r="H72" s="1898">
        <f>G72*F72</f>
        <v>3371.25</v>
      </c>
      <c r="I72" s="2338"/>
      <c r="J72" s="767"/>
      <c r="K72" s="2314"/>
      <c r="L72" s="2317"/>
      <c r="M72" s="2356">
        <f>C72</f>
        <v>674.25</v>
      </c>
      <c r="N72" s="2350">
        <v>2</v>
      </c>
      <c r="O72" s="2352">
        <f>M72*N72</f>
        <v>1348.5</v>
      </c>
      <c r="P72" s="1195"/>
      <c r="Q72" s="121"/>
      <c r="R72" s="382"/>
      <c r="S72" s="1005"/>
      <c r="T72" s="1006"/>
      <c r="U72" s="1006"/>
      <c r="V72" s="1007"/>
      <c r="W72" s="1198"/>
      <c r="X72" s="122"/>
      <c r="Y72" s="397"/>
      <c r="Z72" s="123"/>
      <c r="AA72" s="124"/>
      <c r="AB72" s="184"/>
    </row>
    <row r="73" spans="1:28" x14ac:dyDescent="0.25">
      <c r="A73" s="2055"/>
      <c r="B73" s="865">
        <v>76.44</v>
      </c>
      <c r="C73" s="2453"/>
      <c r="D73" s="236" t="s">
        <v>144</v>
      </c>
      <c r="E73" s="236" t="s">
        <v>22</v>
      </c>
      <c r="F73" s="2305"/>
      <c r="G73" s="2311"/>
      <c r="H73" s="1899"/>
      <c r="I73" s="2339"/>
      <c r="J73" s="766"/>
      <c r="K73" s="2315"/>
      <c r="L73" s="2318"/>
      <c r="M73" s="2357"/>
      <c r="N73" s="2355"/>
      <c r="O73" s="2353"/>
      <c r="P73" s="1196"/>
      <c r="Q73" s="1615"/>
      <c r="R73" s="383"/>
      <c r="S73" s="1002"/>
      <c r="T73" s="1003"/>
      <c r="U73" s="1003"/>
      <c r="V73" s="1004"/>
      <c r="W73" s="1199"/>
      <c r="X73" s="1616"/>
      <c r="Y73" s="398"/>
      <c r="Z73" s="5"/>
      <c r="AA73" s="3"/>
      <c r="AB73" s="183"/>
    </row>
    <row r="74" spans="1:28" x14ac:dyDescent="0.25">
      <c r="A74" s="2055"/>
      <c r="B74" s="865">
        <v>15.02</v>
      </c>
      <c r="C74" s="2453"/>
      <c r="D74" s="236" t="s">
        <v>144</v>
      </c>
      <c r="E74" s="236" t="s">
        <v>22</v>
      </c>
      <c r="F74" s="2305"/>
      <c r="G74" s="2311"/>
      <c r="H74" s="1899"/>
      <c r="I74" s="2339"/>
      <c r="J74" s="766"/>
      <c r="K74" s="2315"/>
      <c r="L74" s="2318"/>
      <c r="M74" s="2357"/>
      <c r="N74" s="2355"/>
      <c r="O74" s="2353"/>
      <c r="P74" s="1196"/>
      <c r="Q74" s="1615"/>
      <c r="R74" s="383"/>
      <c r="S74" s="1002"/>
      <c r="T74" s="1003"/>
      <c r="U74" s="1003"/>
      <c r="V74" s="1004"/>
      <c r="W74" s="1199"/>
      <c r="X74" s="1616"/>
      <c r="Y74" s="398"/>
      <c r="Z74" s="5"/>
      <c r="AA74" s="3"/>
      <c r="AB74" s="183"/>
    </row>
    <row r="75" spans="1:28" x14ac:dyDescent="0.25">
      <c r="A75" s="2055"/>
      <c r="B75" s="865">
        <v>24.2</v>
      </c>
      <c r="C75" s="2453"/>
      <c r="D75" s="236" t="s">
        <v>144</v>
      </c>
      <c r="E75" s="236" t="s">
        <v>22</v>
      </c>
      <c r="F75" s="2305"/>
      <c r="G75" s="2311"/>
      <c r="H75" s="1899"/>
      <c r="I75" s="2339"/>
      <c r="J75" s="766"/>
      <c r="K75" s="2315"/>
      <c r="L75" s="2318"/>
      <c r="M75" s="2357"/>
      <c r="N75" s="2355"/>
      <c r="O75" s="2353"/>
      <c r="P75" s="1196"/>
      <c r="Q75" s="1615"/>
      <c r="R75" s="383"/>
      <c r="S75" s="1002"/>
      <c r="T75" s="1003"/>
      <c r="U75" s="1003"/>
      <c r="V75" s="1004"/>
      <c r="W75" s="1199"/>
      <c r="X75" s="1616"/>
      <c r="Y75" s="398"/>
      <c r="Z75" s="5"/>
      <c r="AA75" s="3"/>
      <c r="AB75" s="183"/>
    </row>
    <row r="76" spans="1:28" x14ac:dyDescent="0.25">
      <c r="A76" s="2055"/>
      <c r="B76" s="865">
        <v>32.270000000000003</v>
      </c>
      <c r="C76" s="2453"/>
      <c r="D76" s="236" t="s">
        <v>144</v>
      </c>
      <c r="E76" s="236" t="s">
        <v>22</v>
      </c>
      <c r="F76" s="2305"/>
      <c r="G76" s="2311"/>
      <c r="H76" s="1899"/>
      <c r="I76" s="2339"/>
      <c r="J76" s="766"/>
      <c r="K76" s="2315"/>
      <c r="L76" s="2318"/>
      <c r="M76" s="2357"/>
      <c r="N76" s="2355"/>
      <c r="O76" s="2353"/>
      <c r="P76" s="1196"/>
      <c r="Q76" s="1615"/>
      <c r="R76" s="383"/>
      <c r="S76" s="1002"/>
      <c r="T76" s="1003"/>
      <c r="U76" s="1003"/>
      <c r="V76" s="1004"/>
      <c r="W76" s="1199"/>
      <c r="X76" s="1616"/>
      <c r="Y76" s="398"/>
      <c r="Z76" s="5"/>
      <c r="AA76" s="3"/>
      <c r="AB76" s="183"/>
    </row>
    <row r="77" spans="1:28" x14ac:dyDescent="0.25">
      <c r="A77" s="2055"/>
      <c r="B77" s="865">
        <v>29.4</v>
      </c>
      <c r="C77" s="2453"/>
      <c r="D77" s="236" t="s">
        <v>144</v>
      </c>
      <c r="E77" s="236" t="s">
        <v>22</v>
      </c>
      <c r="F77" s="2305"/>
      <c r="G77" s="2311"/>
      <c r="H77" s="1899"/>
      <c r="I77" s="2339"/>
      <c r="J77" s="766"/>
      <c r="K77" s="2315"/>
      <c r="L77" s="2318"/>
      <c r="M77" s="2357"/>
      <c r="N77" s="2355"/>
      <c r="O77" s="2353"/>
      <c r="P77" s="1196"/>
      <c r="Q77" s="1615"/>
      <c r="R77" s="383"/>
      <c r="S77" s="1002"/>
      <c r="T77" s="1003"/>
      <c r="U77" s="1003"/>
      <c r="V77" s="1004"/>
      <c r="W77" s="1199"/>
      <c r="X77" s="1616"/>
      <c r="Y77" s="398"/>
      <c r="Z77" s="5"/>
      <c r="AA77" s="3"/>
      <c r="AB77" s="183"/>
    </row>
    <row r="78" spans="1:28" x14ac:dyDescent="0.25">
      <c r="A78" s="2055"/>
      <c r="B78" s="865">
        <v>9.94</v>
      </c>
      <c r="C78" s="2453"/>
      <c r="D78" s="236" t="s">
        <v>144</v>
      </c>
      <c r="E78" s="236" t="s">
        <v>22</v>
      </c>
      <c r="F78" s="2305"/>
      <c r="G78" s="2311"/>
      <c r="H78" s="1899"/>
      <c r="I78" s="2339"/>
      <c r="J78" s="766"/>
      <c r="K78" s="2315"/>
      <c r="L78" s="2318"/>
      <c r="M78" s="2357"/>
      <c r="N78" s="2355"/>
      <c r="O78" s="2353"/>
      <c r="P78" s="1196"/>
      <c r="Q78" s="1615"/>
      <c r="R78" s="383"/>
      <c r="S78" s="1002"/>
      <c r="T78" s="1003"/>
      <c r="U78" s="1003"/>
      <c r="V78" s="1004"/>
      <c r="W78" s="1199"/>
      <c r="X78" s="1616"/>
      <c r="Y78" s="398"/>
      <c r="Z78" s="5"/>
      <c r="AA78" s="3"/>
      <c r="AB78" s="183"/>
    </row>
    <row r="79" spans="1:28" x14ac:dyDescent="0.25">
      <c r="A79" s="2055"/>
      <c r="B79" s="865">
        <v>7.55</v>
      </c>
      <c r="C79" s="2453"/>
      <c r="D79" s="236" t="s">
        <v>144</v>
      </c>
      <c r="E79" s="236" t="s">
        <v>22</v>
      </c>
      <c r="F79" s="2305"/>
      <c r="G79" s="2311"/>
      <c r="H79" s="1899"/>
      <c r="I79" s="2339"/>
      <c r="J79" s="766"/>
      <c r="K79" s="2315"/>
      <c r="L79" s="2318"/>
      <c r="M79" s="2357"/>
      <c r="N79" s="2355"/>
      <c r="O79" s="2353"/>
      <c r="P79" s="1196"/>
      <c r="Q79" s="1615"/>
      <c r="R79" s="383"/>
      <c r="S79" s="1002"/>
      <c r="T79" s="1003"/>
      <c r="U79" s="1003"/>
      <c r="V79" s="1004"/>
      <c r="W79" s="1199"/>
      <c r="X79" s="1616"/>
      <c r="Y79" s="398"/>
      <c r="Z79" s="5"/>
      <c r="AA79" s="3"/>
      <c r="AB79" s="183"/>
    </row>
    <row r="80" spans="1:28" x14ac:dyDescent="0.25">
      <c r="A80" s="2055"/>
      <c r="B80" s="865">
        <v>6.12</v>
      </c>
      <c r="C80" s="2453"/>
      <c r="D80" s="236" t="s">
        <v>144</v>
      </c>
      <c r="E80" s="236" t="s">
        <v>22</v>
      </c>
      <c r="F80" s="2305"/>
      <c r="G80" s="2311"/>
      <c r="H80" s="1899"/>
      <c r="I80" s="2339"/>
      <c r="J80" s="766"/>
      <c r="K80" s="2315"/>
      <c r="L80" s="2318"/>
      <c r="M80" s="2357"/>
      <c r="N80" s="2355"/>
      <c r="O80" s="2353"/>
      <c r="P80" s="1196"/>
      <c r="Q80" s="1615"/>
      <c r="R80" s="383"/>
      <c r="S80" s="1002"/>
      <c r="T80" s="1003"/>
      <c r="U80" s="1003"/>
      <c r="V80" s="1004"/>
      <c r="W80" s="1199"/>
      <c r="X80" s="1616"/>
      <c r="Y80" s="398"/>
      <c r="Z80" s="5"/>
      <c r="AA80" s="3"/>
      <c r="AB80" s="183"/>
    </row>
    <row r="81" spans="1:28" ht="15.75" thickBot="1" x14ac:dyDescent="0.3">
      <c r="A81" s="2290"/>
      <c r="B81" s="866">
        <v>14.02</v>
      </c>
      <c r="C81" s="2454"/>
      <c r="D81" s="405" t="s">
        <v>144</v>
      </c>
      <c r="E81" s="405" t="s">
        <v>22</v>
      </c>
      <c r="F81" s="2294"/>
      <c r="G81" s="2312"/>
      <c r="H81" s="1900"/>
      <c r="I81" s="2340"/>
      <c r="J81" s="768"/>
      <c r="K81" s="2316"/>
      <c r="L81" s="2319"/>
      <c r="M81" s="2358"/>
      <c r="N81" s="2351"/>
      <c r="O81" s="2354"/>
      <c r="P81" s="1197"/>
      <c r="Q81" s="125"/>
      <c r="R81" s="385"/>
      <c r="S81" s="1023"/>
      <c r="T81" s="1024"/>
      <c r="U81" s="1024"/>
      <c r="V81" s="1022"/>
      <c r="W81" s="1200"/>
      <c r="X81" s="126"/>
      <c r="Y81" s="400"/>
      <c r="Z81" s="127"/>
      <c r="AA81" s="128"/>
      <c r="AB81" s="186"/>
    </row>
    <row r="82" spans="1:28" x14ac:dyDescent="0.25">
      <c r="A82" s="2054">
        <v>2277</v>
      </c>
      <c r="B82" s="2452">
        <v>622.16999999999996</v>
      </c>
      <c r="C82" s="2452">
        <v>622.16999999999996</v>
      </c>
      <c r="D82" s="278" t="s">
        <v>161</v>
      </c>
      <c r="E82" s="278" t="s">
        <v>162</v>
      </c>
      <c r="F82" s="2293">
        <f>C82</f>
        <v>622.16999999999996</v>
      </c>
      <c r="G82" s="2310">
        <v>5</v>
      </c>
      <c r="H82" s="1912">
        <f>G82*F82</f>
        <v>3110.85</v>
      </c>
      <c r="I82" s="2338"/>
      <c r="J82" s="767"/>
      <c r="K82" s="2314"/>
      <c r="L82" s="2320"/>
      <c r="M82" s="2356">
        <f>F82</f>
        <v>622.16999999999996</v>
      </c>
      <c r="N82" s="2350">
        <v>2</v>
      </c>
      <c r="O82" s="2352">
        <f>M82*N82</f>
        <v>1244.3399999999999</v>
      </c>
      <c r="P82" s="1195"/>
      <c r="Q82" s="121"/>
      <c r="R82" s="382"/>
      <c r="S82" s="1005"/>
      <c r="T82" s="1006"/>
      <c r="U82" s="1006"/>
      <c r="V82" s="1007"/>
      <c r="W82" s="1198"/>
      <c r="X82" s="122"/>
      <c r="Y82" s="397"/>
      <c r="Z82" s="123"/>
      <c r="AA82" s="124"/>
      <c r="AB82" s="184"/>
    </row>
    <row r="83" spans="1:28" ht="15.75" thickBot="1" x14ac:dyDescent="0.3">
      <c r="A83" s="2290"/>
      <c r="B83" s="2454"/>
      <c r="C83" s="2454"/>
      <c r="D83" s="405" t="s">
        <v>161</v>
      </c>
      <c r="E83" s="405" t="s">
        <v>162</v>
      </c>
      <c r="F83" s="2294"/>
      <c r="G83" s="2312"/>
      <c r="H83" s="1931"/>
      <c r="I83" s="2340"/>
      <c r="J83" s="768"/>
      <c r="K83" s="2316"/>
      <c r="L83" s="2373"/>
      <c r="M83" s="2358"/>
      <c r="N83" s="2351"/>
      <c r="O83" s="2354"/>
      <c r="P83" s="1197"/>
      <c r="Q83" s="125"/>
      <c r="R83" s="385"/>
      <c r="S83" s="1023"/>
      <c r="T83" s="1024"/>
      <c r="U83" s="1024"/>
      <c r="V83" s="1022"/>
      <c r="W83" s="1200"/>
      <c r="X83" s="126"/>
      <c r="Y83" s="400"/>
      <c r="Z83" s="127"/>
      <c r="AA83" s="128"/>
      <c r="AB83" s="186"/>
    </row>
    <row r="84" spans="1:28" ht="15.75" thickBot="1" x14ac:dyDescent="0.3">
      <c r="A84" s="244">
        <v>2155</v>
      </c>
      <c r="B84" s="1403">
        <v>1026</v>
      </c>
      <c r="C84" s="1403">
        <f>B84</f>
        <v>1026</v>
      </c>
      <c r="D84" s="244" t="s">
        <v>144</v>
      </c>
      <c r="E84" s="244" t="s">
        <v>163</v>
      </c>
      <c r="F84" s="191">
        <f>C84</f>
        <v>1026</v>
      </c>
      <c r="G84" s="192">
        <v>5</v>
      </c>
      <c r="H84" s="193">
        <f>G84*F84</f>
        <v>5130</v>
      </c>
      <c r="I84" s="746"/>
      <c r="J84" s="769"/>
      <c r="K84" s="747"/>
      <c r="L84" s="748"/>
      <c r="M84" s="194">
        <f>F84</f>
        <v>1026</v>
      </c>
      <c r="N84" s="195">
        <v>2</v>
      </c>
      <c r="O84" s="196">
        <f>M84</f>
        <v>1026</v>
      </c>
      <c r="P84" s="1719"/>
      <c r="Q84" s="129"/>
      <c r="R84" s="384"/>
      <c r="S84" s="1008"/>
      <c r="T84" s="1009"/>
      <c r="U84" s="1009"/>
      <c r="V84" s="1010"/>
      <c r="W84" s="1762"/>
      <c r="X84" s="130"/>
      <c r="Y84" s="399"/>
      <c r="Z84" s="131"/>
      <c r="AA84" s="132"/>
      <c r="AB84" s="185"/>
    </row>
    <row r="85" spans="1:28" x14ac:dyDescent="0.25">
      <c r="A85" s="2070">
        <v>2252</v>
      </c>
      <c r="B85" s="864">
        <v>35.65</v>
      </c>
      <c r="C85" s="2452">
        <f>B85+B86</f>
        <v>74.56</v>
      </c>
      <c r="D85" s="278" t="s">
        <v>164</v>
      </c>
      <c r="E85" s="278" t="s">
        <v>22</v>
      </c>
      <c r="F85" s="2293">
        <f>C85</f>
        <v>74.56</v>
      </c>
      <c r="G85" s="2310">
        <v>5</v>
      </c>
      <c r="H85" s="1898">
        <f>G85*F85</f>
        <v>372.8</v>
      </c>
      <c r="I85" s="2338"/>
      <c r="J85" s="767"/>
      <c r="K85" s="2314"/>
      <c r="L85" s="2317"/>
      <c r="M85" s="2356">
        <f>F85</f>
        <v>74.56</v>
      </c>
      <c r="N85" s="2350">
        <v>2</v>
      </c>
      <c r="O85" s="2352">
        <f>M85*N85</f>
        <v>149.12</v>
      </c>
      <c r="P85" s="1195"/>
      <c r="Q85" s="121"/>
      <c r="R85" s="382"/>
      <c r="S85" s="1005"/>
      <c r="T85" s="1006"/>
      <c r="U85" s="1006"/>
      <c r="V85" s="1007"/>
      <c r="W85" s="1198"/>
      <c r="X85" s="122"/>
      <c r="Y85" s="397"/>
      <c r="Z85" s="123"/>
      <c r="AA85" s="124"/>
      <c r="AB85" s="184"/>
    </row>
    <row r="86" spans="1:28" ht="15.75" thickBot="1" x14ac:dyDescent="0.3">
      <c r="A86" s="2072"/>
      <c r="B86" s="866">
        <v>38.909999999999997</v>
      </c>
      <c r="C86" s="2454"/>
      <c r="D86" s="405" t="s">
        <v>164</v>
      </c>
      <c r="E86" s="405" t="s">
        <v>22</v>
      </c>
      <c r="F86" s="2294"/>
      <c r="G86" s="2312"/>
      <c r="H86" s="1900"/>
      <c r="I86" s="2340"/>
      <c r="J86" s="768"/>
      <c r="K86" s="2316"/>
      <c r="L86" s="2319"/>
      <c r="M86" s="2358"/>
      <c r="N86" s="2351"/>
      <c r="O86" s="2354"/>
      <c r="P86" s="1197"/>
      <c r="Q86" s="125"/>
      <c r="R86" s="385"/>
      <c r="S86" s="1023"/>
      <c r="T86" s="1024"/>
      <c r="U86" s="1024"/>
      <c r="V86" s="1022"/>
      <c r="W86" s="1200"/>
      <c r="X86" s="126"/>
      <c r="Y86" s="400"/>
      <c r="Z86" s="127"/>
      <c r="AA86" s="128"/>
      <c r="AB86" s="186"/>
    </row>
    <row r="87" spans="1:28" x14ac:dyDescent="0.25">
      <c r="A87" s="2054">
        <v>2076</v>
      </c>
      <c r="B87" s="864">
        <v>64.819999999999993</v>
      </c>
      <c r="C87" s="2452">
        <f>SUM(B87:B91)</f>
        <v>392.62</v>
      </c>
      <c r="D87" s="278" t="s">
        <v>144</v>
      </c>
      <c r="E87" s="278" t="s">
        <v>145</v>
      </c>
      <c r="F87" s="2307">
        <f>C87</f>
        <v>392.62</v>
      </c>
      <c r="G87" s="2310">
        <v>5</v>
      </c>
      <c r="H87" s="1912">
        <f>G87*F87</f>
        <v>1963.1</v>
      </c>
      <c r="I87" s="2326"/>
      <c r="J87" s="767"/>
      <c r="K87" s="2314"/>
      <c r="L87" s="2320"/>
      <c r="M87" s="2356">
        <f>F87</f>
        <v>392.62</v>
      </c>
      <c r="N87" s="2350">
        <v>2</v>
      </c>
      <c r="O87" s="2352">
        <f>M87*N87</f>
        <v>785.24</v>
      </c>
      <c r="P87" s="1195"/>
      <c r="Q87" s="121"/>
      <c r="R87" s="382"/>
      <c r="S87" s="1005"/>
      <c r="T87" s="1006"/>
      <c r="U87" s="1006"/>
      <c r="V87" s="1007"/>
      <c r="W87" s="1198"/>
      <c r="X87" s="122"/>
      <c r="Y87" s="397"/>
      <c r="Z87" s="123"/>
      <c r="AA87" s="124"/>
      <c r="AB87" s="184"/>
    </row>
    <row r="88" spans="1:28" x14ac:dyDescent="0.25">
      <c r="A88" s="2055"/>
      <c r="B88" s="865">
        <v>104.5</v>
      </c>
      <c r="C88" s="2453"/>
      <c r="D88" s="236" t="s">
        <v>144</v>
      </c>
      <c r="E88" s="236" t="s">
        <v>145</v>
      </c>
      <c r="F88" s="2309"/>
      <c r="G88" s="2311"/>
      <c r="H88" s="1913"/>
      <c r="I88" s="2327"/>
      <c r="J88" s="766"/>
      <c r="K88" s="2315"/>
      <c r="L88" s="2321"/>
      <c r="M88" s="2357"/>
      <c r="N88" s="2355"/>
      <c r="O88" s="2353"/>
      <c r="P88" s="1196"/>
      <c r="Q88" s="1615"/>
      <c r="R88" s="383"/>
      <c r="S88" s="1002"/>
      <c r="T88" s="1003"/>
      <c r="U88" s="1003"/>
      <c r="V88" s="1004"/>
      <c r="W88" s="1199"/>
      <c r="X88" s="1616"/>
      <c r="Y88" s="398"/>
      <c r="Z88" s="5"/>
      <c r="AA88" s="3"/>
      <c r="AB88" s="183"/>
    </row>
    <row r="89" spans="1:28" x14ac:dyDescent="0.25">
      <c r="A89" s="2055"/>
      <c r="B89" s="865">
        <v>134.82</v>
      </c>
      <c r="C89" s="2453"/>
      <c r="D89" s="236" t="s">
        <v>144</v>
      </c>
      <c r="E89" s="236" t="s">
        <v>163</v>
      </c>
      <c r="F89" s="2309"/>
      <c r="G89" s="2311"/>
      <c r="H89" s="1913"/>
      <c r="I89" s="2327"/>
      <c r="J89" s="766"/>
      <c r="K89" s="2315"/>
      <c r="L89" s="2321"/>
      <c r="M89" s="2357"/>
      <c r="N89" s="2355"/>
      <c r="O89" s="2353"/>
      <c r="P89" s="1196"/>
      <c r="Q89" s="1615"/>
      <c r="R89" s="383"/>
      <c r="S89" s="1002"/>
      <c r="T89" s="1003"/>
      <c r="U89" s="1003"/>
      <c r="V89" s="1004"/>
      <c r="W89" s="1199"/>
      <c r="X89" s="1616"/>
      <c r="Y89" s="398"/>
      <c r="Z89" s="5"/>
      <c r="AA89" s="3"/>
      <c r="AB89" s="183"/>
    </row>
    <row r="90" spans="1:28" x14ac:dyDescent="0.25">
      <c r="A90" s="2055"/>
      <c r="B90" s="865">
        <v>47.05</v>
      </c>
      <c r="C90" s="2453"/>
      <c r="D90" s="236" t="s">
        <v>144</v>
      </c>
      <c r="E90" s="236" t="s">
        <v>22</v>
      </c>
      <c r="F90" s="2309"/>
      <c r="G90" s="2311"/>
      <c r="H90" s="1913"/>
      <c r="I90" s="2327"/>
      <c r="J90" s="766"/>
      <c r="K90" s="2315"/>
      <c r="L90" s="2321"/>
      <c r="M90" s="2357"/>
      <c r="N90" s="2355"/>
      <c r="O90" s="2353"/>
      <c r="P90" s="1196"/>
      <c r="Q90" s="1615"/>
      <c r="R90" s="383"/>
      <c r="S90" s="1002"/>
      <c r="T90" s="1003"/>
      <c r="U90" s="1003"/>
      <c r="V90" s="1004"/>
      <c r="W90" s="1199"/>
      <c r="X90" s="1616"/>
      <c r="Y90" s="398"/>
      <c r="Z90" s="5"/>
      <c r="AA90" s="3"/>
      <c r="AB90" s="183"/>
    </row>
    <row r="91" spans="1:28" ht="15.75" thickBot="1" x14ac:dyDescent="0.3">
      <c r="A91" s="2290"/>
      <c r="B91" s="866">
        <v>41.43</v>
      </c>
      <c r="C91" s="2454"/>
      <c r="D91" s="405" t="s">
        <v>144</v>
      </c>
      <c r="E91" s="405" t="s">
        <v>163</v>
      </c>
      <c r="F91" s="2308"/>
      <c r="G91" s="2312"/>
      <c r="H91" s="1931"/>
      <c r="I91" s="2439"/>
      <c r="J91" s="768"/>
      <c r="K91" s="2316"/>
      <c r="L91" s="2373"/>
      <c r="M91" s="2358"/>
      <c r="N91" s="2351"/>
      <c r="O91" s="2354"/>
      <c r="P91" s="1197"/>
      <c r="Q91" s="125"/>
      <c r="R91" s="385"/>
      <c r="S91" s="1023"/>
      <c r="T91" s="1024"/>
      <c r="U91" s="1024"/>
      <c r="V91" s="1022"/>
      <c r="W91" s="1200"/>
      <c r="X91" s="126"/>
      <c r="Y91" s="400"/>
      <c r="Z91" s="127"/>
      <c r="AA91" s="128"/>
      <c r="AB91" s="186"/>
    </row>
    <row r="92" spans="1:28" x14ac:dyDescent="0.25">
      <c r="A92" s="2054">
        <v>2096</v>
      </c>
      <c r="B92" s="864">
        <v>86.86</v>
      </c>
      <c r="C92" s="2452">
        <f>B92+B93+B94+B95</f>
        <v>265.12</v>
      </c>
      <c r="D92" s="278" t="s">
        <v>144</v>
      </c>
      <c r="E92" s="278" t="s">
        <v>22</v>
      </c>
      <c r="F92" s="2307">
        <f>C92</f>
        <v>265.12</v>
      </c>
      <c r="G92" s="2310">
        <v>5</v>
      </c>
      <c r="H92" s="1912">
        <f>G92*F92</f>
        <v>1325.6</v>
      </c>
      <c r="I92" s="2326"/>
      <c r="J92" s="767"/>
      <c r="K92" s="2314"/>
      <c r="L92" s="2320"/>
      <c r="M92" s="2356">
        <f>F92</f>
        <v>265.12</v>
      </c>
      <c r="N92" s="2350">
        <v>2</v>
      </c>
      <c r="O92" s="2352">
        <f>M92*N92</f>
        <v>530.24</v>
      </c>
      <c r="P92" s="1195"/>
      <c r="Q92" s="121"/>
      <c r="R92" s="382"/>
      <c r="S92" s="1005"/>
      <c r="T92" s="1006"/>
      <c r="U92" s="1006"/>
      <c r="V92" s="1007"/>
      <c r="W92" s="1198"/>
      <c r="X92" s="122"/>
      <c r="Y92" s="397"/>
      <c r="Z92" s="123"/>
      <c r="AA92" s="124"/>
      <c r="AB92" s="184"/>
    </row>
    <row r="93" spans="1:28" x14ac:dyDescent="0.25">
      <c r="A93" s="2055"/>
      <c r="B93" s="865">
        <v>113.99</v>
      </c>
      <c r="C93" s="2453"/>
      <c r="D93" s="236" t="s">
        <v>144</v>
      </c>
      <c r="E93" s="236" t="s">
        <v>22</v>
      </c>
      <c r="F93" s="2309"/>
      <c r="G93" s="2311"/>
      <c r="H93" s="1913"/>
      <c r="I93" s="2327"/>
      <c r="J93" s="766"/>
      <c r="K93" s="2315"/>
      <c r="L93" s="2321"/>
      <c r="M93" s="2357"/>
      <c r="N93" s="2355"/>
      <c r="O93" s="2353"/>
      <c r="P93" s="1196"/>
      <c r="Q93" s="1615"/>
      <c r="R93" s="383"/>
      <c r="S93" s="1002"/>
      <c r="T93" s="1003"/>
      <c r="U93" s="1003"/>
      <c r="V93" s="1004"/>
      <c r="W93" s="1199"/>
      <c r="X93" s="1616"/>
      <c r="Y93" s="398"/>
      <c r="Z93" s="5"/>
      <c r="AA93" s="3"/>
      <c r="AB93" s="183"/>
    </row>
    <row r="94" spans="1:28" x14ac:dyDescent="0.25">
      <c r="A94" s="2055"/>
      <c r="B94" s="865">
        <v>48.09</v>
      </c>
      <c r="C94" s="2453"/>
      <c r="D94" s="236" t="s">
        <v>144</v>
      </c>
      <c r="E94" s="236" t="s">
        <v>165</v>
      </c>
      <c r="F94" s="2309"/>
      <c r="G94" s="2311"/>
      <c r="H94" s="1913"/>
      <c r="I94" s="2327"/>
      <c r="J94" s="766"/>
      <c r="K94" s="2315"/>
      <c r="L94" s="2321"/>
      <c r="M94" s="2357"/>
      <c r="N94" s="2355"/>
      <c r="O94" s="2426"/>
      <c r="P94" s="1196"/>
      <c r="Q94" s="1615"/>
      <c r="R94" s="383"/>
      <c r="S94" s="1002"/>
      <c r="T94" s="1003"/>
      <c r="U94" s="1003"/>
      <c r="V94" s="1004"/>
      <c r="W94" s="1199"/>
      <c r="X94" s="1616"/>
      <c r="Y94" s="398"/>
      <c r="Z94" s="5"/>
      <c r="AA94" s="3"/>
      <c r="AB94" s="183"/>
    </row>
    <row r="95" spans="1:28" ht="15.75" thickBot="1" x14ac:dyDescent="0.3">
      <c r="A95" s="2056"/>
      <c r="B95" s="869">
        <v>16.18</v>
      </c>
      <c r="C95" s="2453"/>
      <c r="D95" s="238" t="s">
        <v>144</v>
      </c>
      <c r="E95" s="238" t="s">
        <v>22</v>
      </c>
      <c r="F95" s="2309"/>
      <c r="G95" s="2311"/>
      <c r="H95" s="1913"/>
      <c r="I95" s="2327"/>
      <c r="J95" s="766"/>
      <c r="K95" s="2315"/>
      <c r="L95" s="2321"/>
      <c r="M95" s="2357"/>
      <c r="N95" s="2355"/>
      <c r="O95" s="2426"/>
      <c r="P95" s="1196"/>
      <c r="Q95" s="1615"/>
      <c r="R95" s="383"/>
      <c r="S95" s="1002"/>
      <c r="T95" s="1003"/>
      <c r="U95" s="1003"/>
      <c r="V95" s="1004"/>
      <c r="W95" s="1199"/>
      <c r="X95" s="1616"/>
      <c r="Y95" s="398"/>
      <c r="Z95" s="5"/>
      <c r="AA95" s="3"/>
      <c r="AB95" s="183"/>
    </row>
    <row r="96" spans="1:28" ht="15" customHeight="1" x14ac:dyDescent="0.25">
      <c r="A96" s="2054" t="s">
        <v>166</v>
      </c>
      <c r="B96" s="864">
        <v>2735.97</v>
      </c>
      <c r="C96" s="2452">
        <f>SUM(B96:B98)</f>
        <v>2812.2299999999996</v>
      </c>
      <c r="D96" s="278" t="s">
        <v>167</v>
      </c>
      <c r="E96" s="278" t="s">
        <v>167</v>
      </c>
      <c r="F96" s="197">
        <f>B96</f>
        <v>2735.97</v>
      </c>
      <c r="G96" s="948">
        <v>5</v>
      </c>
      <c r="H96" s="1168">
        <f>G96*F96</f>
        <v>13679.849999999999</v>
      </c>
      <c r="I96" s="753"/>
      <c r="J96" s="757"/>
      <c r="K96" s="757"/>
      <c r="L96" s="758"/>
      <c r="M96" s="198">
        <f>F96</f>
        <v>2735.97</v>
      </c>
      <c r="N96" s="199">
        <v>2</v>
      </c>
      <c r="O96" s="200">
        <f>M96*N96</f>
        <v>5471.94</v>
      </c>
      <c r="P96" s="1710"/>
      <c r="Q96" s="1058"/>
      <c r="R96" s="1711"/>
      <c r="S96" s="1737"/>
      <c r="T96" s="1059"/>
      <c r="U96" s="1059"/>
      <c r="V96" s="1738"/>
      <c r="W96" s="1753"/>
      <c r="X96" s="1060"/>
      <c r="Y96" s="1754"/>
      <c r="Z96" s="1633"/>
      <c r="AA96" s="292"/>
      <c r="AB96" s="293"/>
    </row>
    <row r="97" spans="1:28" ht="15" customHeight="1" x14ac:dyDescent="0.25">
      <c r="A97" s="2055"/>
      <c r="B97" s="865">
        <v>31.12</v>
      </c>
      <c r="C97" s="2453"/>
      <c r="D97" s="236" t="s">
        <v>167</v>
      </c>
      <c r="E97" s="236" t="s">
        <v>167</v>
      </c>
      <c r="F97" s="1670"/>
      <c r="G97" s="1071"/>
      <c r="H97" s="1671"/>
      <c r="I97" s="1187"/>
      <c r="J97" s="750"/>
      <c r="K97" s="750"/>
      <c r="L97" s="1185"/>
      <c r="M97" s="1693"/>
      <c r="N97" s="1087"/>
      <c r="O97" s="1694"/>
      <c r="P97" s="1720">
        <f>2*(19.6*1.2)+B97</f>
        <v>78.16</v>
      </c>
      <c r="Q97" s="2511">
        <v>2</v>
      </c>
      <c r="R97" s="1721">
        <f>Q97*P97</f>
        <v>156.32</v>
      </c>
      <c r="S97" s="1739"/>
      <c r="T97" s="1054"/>
      <c r="U97" s="1054"/>
      <c r="V97" s="1740"/>
      <c r="W97" s="1755"/>
      <c r="X97" s="1055"/>
      <c r="Y97" s="1756"/>
      <c r="Z97" s="1784">
        <f>B97</f>
        <v>31.12</v>
      </c>
      <c r="AA97" s="2513">
        <v>5</v>
      </c>
      <c r="AB97" s="2336">
        <f>SUM(Z97:Z98)*AA97</f>
        <v>381.3</v>
      </c>
    </row>
    <row r="98" spans="1:28" ht="15" customHeight="1" thickBot="1" x14ac:dyDescent="0.3">
      <c r="A98" s="2056"/>
      <c r="B98" s="869">
        <v>45.14</v>
      </c>
      <c r="C98" s="2453"/>
      <c r="D98" s="238" t="s">
        <v>167</v>
      </c>
      <c r="E98" s="238" t="s">
        <v>167</v>
      </c>
      <c r="F98" s="1666"/>
      <c r="G98" s="1082"/>
      <c r="H98" s="1667"/>
      <c r="I98" s="1205"/>
      <c r="J98" s="1074"/>
      <c r="K98" s="1074"/>
      <c r="L98" s="1207"/>
      <c r="M98" s="1692"/>
      <c r="N98" s="1619"/>
      <c r="O98" s="1202"/>
      <c r="P98" s="1722">
        <f>2*(28.5*1.2)+B98</f>
        <v>113.53999999999999</v>
      </c>
      <c r="Q98" s="2512"/>
      <c r="R98" s="1723">
        <f>Q97*P98</f>
        <v>227.07999999999998</v>
      </c>
      <c r="S98" s="1743"/>
      <c r="T98" s="1076"/>
      <c r="U98" s="1076"/>
      <c r="V98" s="1744"/>
      <c r="W98" s="1760"/>
      <c r="X98" s="1077"/>
      <c r="Y98" s="1761"/>
      <c r="Z98" s="1786">
        <f>B98</f>
        <v>45.14</v>
      </c>
      <c r="AA98" s="2514"/>
      <c r="AB98" s="2515"/>
    </row>
    <row r="99" spans="1:28" ht="15" customHeight="1" x14ac:dyDescent="0.25">
      <c r="A99" s="2054" t="s">
        <v>168</v>
      </c>
      <c r="B99" s="864">
        <v>71.61</v>
      </c>
      <c r="C99" s="2291">
        <v>71.61</v>
      </c>
      <c r="D99" s="278" t="s">
        <v>167</v>
      </c>
      <c r="E99" s="278" t="s">
        <v>167</v>
      </c>
      <c r="F99" s="197">
        <f t="shared" ref="F99:F105" si="4">C99</f>
        <v>71.61</v>
      </c>
      <c r="G99" s="948">
        <v>5</v>
      </c>
      <c r="H99" s="1168">
        <f>G99*F99</f>
        <v>358.05</v>
      </c>
      <c r="I99" s="753"/>
      <c r="J99" s="757"/>
      <c r="K99" s="757"/>
      <c r="L99" s="758"/>
      <c r="M99" s="198">
        <f>F99</f>
        <v>71.61</v>
      </c>
      <c r="N99" s="199">
        <v>2</v>
      </c>
      <c r="O99" s="200">
        <f>M99*N99</f>
        <v>143.22</v>
      </c>
      <c r="P99" s="1710"/>
      <c r="Q99" s="1058"/>
      <c r="R99" s="1711"/>
      <c r="S99" s="1737"/>
      <c r="T99" s="1059"/>
      <c r="U99" s="1059"/>
      <c r="V99" s="1738"/>
      <c r="W99" s="1753"/>
      <c r="X99" s="1060"/>
      <c r="Y99" s="1754"/>
      <c r="Z99" s="1633"/>
      <c r="AA99" s="292"/>
      <c r="AB99" s="293"/>
    </row>
    <row r="100" spans="1:28" ht="15" customHeight="1" thickBot="1" x14ac:dyDescent="0.3">
      <c r="A100" s="2290"/>
      <c r="B100" s="866">
        <v>118.63</v>
      </c>
      <c r="C100" s="2292"/>
      <c r="D100" s="405" t="s">
        <v>167</v>
      </c>
      <c r="E100" s="405" t="s">
        <v>167</v>
      </c>
      <c r="F100" s="1672"/>
      <c r="G100" s="1073"/>
      <c r="H100" s="1673"/>
      <c r="I100" s="1188"/>
      <c r="J100" s="759"/>
      <c r="K100" s="759"/>
      <c r="L100" s="1186"/>
      <c r="M100" s="1695"/>
      <c r="N100" s="203"/>
      <c r="O100" s="1696"/>
      <c r="P100" s="1724">
        <f>2*(82*1.2)+B100</f>
        <v>315.42999999999995</v>
      </c>
      <c r="Q100" s="1622">
        <v>2</v>
      </c>
      <c r="R100" s="1725">
        <f>P100*Q100</f>
        <v>630.8599999999999</v>
      </c>
      <c r="S100" s="1741"/>
      <c r="T100" s="1070"/>
      <c r="U100" s="1070"/>
      <c r="V100" s="1742"/>
      <c r="W100" s="1757"/>
      <c r="X100" s="1064"/>
      <c r="Y100" s="1758"/>
      <c r="Z100" s="1785">
        <f>B100</f>
        <v>118.63</v>
      </c>
      <c r="AA100" s="1208">
        <v>5</v>
      </c>
      <c r="AB100" s="1623">
        <f>Z100*AA100</f>
        <v>593.15</v>
      </c>
    </row>
    <row r="101" spans="1:28" ht="15" customHeight="1" thickBot="1" x14ac:dyDescent="0.3">
      <c r="A101" s="234" t="s">
        <v>169</v>
      </c>
      <c r="B101" s="1212">
        <v>582.07000000000005</v>
      </c>
      <c r="C101" s="1212">
        <v>582.07000000000005</v>
      </c>
      <c r="D101" s="234" t="s">
        <v>167</v>
      </c>
      <c r="E101" s="234" t="s">
        <v>167</v>
      </c>
      <c r="F101" s="188">
        <f t="shared" si="4"/>
        <v>582.07000000000005</v>
      </c>
      <c r="G101" s="189">
        <v>5</v>
      </c>
      <c r="H101" s="190">
        <f>G101*F101</f>
        <v>2910.3500000000004</v>
      </c>
      <c r="I101" s="738"/>
      <c r="J101" s="766"/>
      <c r="K101" s="739"/>
      <c r="L101" s="740"/>
      <c r="M101" s="1620">
        <f>F101</f>
        <v>582.07000000000005</v>
      </c>
      <c r="N101" s="1206">
        <v>2</v>
      </c>
      <c r="O101" s="1621">
        <f>M101*N101</f>
        <v>1164.1400000000001</v>
      </c>
      <c r="P101" s="1196"/>
      <c r="Q101" s="1615"/>
      <c r="R101" s="383"/>
      <c r="S101" s="1002"/>
      <c r="T101" s="1003"/>
      <c r="U101" s="1003"/>
      <c r="V101" s="1004"/>
      <c r="W101" s="1199"/>
      <c r="X101" s="1616"/>
      <c r="Y101" s="398"/>
      <c r="Z101" s="5"/>
      <c r="AA101" s="3"/>
      <c r="AB101" s="183"/>
    </row>
    <row r="102" spans="1:28" ht="15.75" thickBot="1" x14ac:dyDescent="0.3">
      <c r="A102" s="244" t="s">
        <v>170</v>
      </c>
      <c r="B102" s="1403">
        <v>658.98</v>
      </c>
      <c r="C102" s="1403">
        <v>658.98</v>
      </c>
      <c r="D102" s="244" t="s">
        <v>167</v>
      </c>
      <c r="E102" s="244" t="s">
        <v>167</v>
      </c>
      <c r="F102" s="191">
        <f t="shared" si="4"/>
        <v>658.98</v>
      </c>
      <c r="G102" s="192">
        <v>5</v>
      </c>
      <c r="H102" s="193">
        <f>G102*F102</f>
        <v>3294.9</v>
      </c>
      <c r="I102" s="746"/>
      <c r="J102" s="769"/>
      <c r="K102" s="747"/>
      <c r="L102" s="748"/>
      <c r="M102" s="194">
        <f>F102</f>
        <v>658.98</v>
      </c>
      <c r="N102" s="195">
        <v>2</v>
      </c>
      <c r="O102" s="196">
        <f>M102*N102</f>
        <v>1317.96</v>
      </c>
      <c r="P102" s="1719"/>
      <c r="Q102" s="129"/>
      <c r="R102" s="384"/>
      <c r="S102" s="1008"/>
      <c r="T102" s="1009"/>
      <c r="U102" s="1009"/>
      <c r="V102" s="1010"/>
      <c r="W102" s="1762"/>
      <c r="X102" s="130"/>
      <c r="Y102" s="399"/>
      <c r="Z102" s="131"/>
      <c r="AA102" s="132"/>
      <c r="AB102" s="185"/>
    </row>
    <row r="103" spans="1:28" ht="15.75" thickBot="1" x14ac:dyDescent="0.3">
      <c r="A103" s="244" t="s">
        <v>171</v>
      </c>
      <c r="B103" s="1403">
        <v>60.46</v>
      </c>
      <c r="C103" s="1403">
        <v>60.46</v>
      </c>
      <c r="D103" s="244" t="s">
        <v>167</v>
      </c>
      <c r="E103" s="244" t="s">
        <v>167</v>
      </c>
      <c r="F103" s="191">
        <f t="shared" si="4"/>
        <v>60.46</v>
      </c>
      <c r="G103" s="192">
        <v>5</v>
      </c>
      <c r="H103" s="193">
        <f>G103*F103</f>
        <v>302.3</v>
      </c>
      <c r="I103" s="746"/>
      <c r="J103" s="769"/>
      <c r="K103" s="747"/>
      <c r="L103" s="748"/>
      <c r="M103" s="194">
        <f>C103</f>
        <v>60.46</v>
      </c>
      <c r="N103" s="195">
        <v>2</v>
      </c>
      <c r="O103" s="196">
        <f>N103*M103</f>
        <v>120.92</v>
      </c>
      <c r="P103" s="1719"/>
      <c r="Q103" s="129"/>
      <c r="R103" s="384"/>
      <c r="S103" s="1008"/>
      <c r="T103" s="1009"/>
      <c r="U103" s="1009"/>
      <c r="V103" s="1010"/>
      <c r="W103" s="1762"/>
      <c r="X103" s="130"/>
      <c r="Y103" s="399"/>
      <c r="Z103" s="131"/>
      <c r="AA103" s="132"/>
      <c r="AB103" s="185"/>
    </row>
    <row r="104" spans="1:28" ht="15" customHeight="1" thickBot="1" x14ac:dyDescent="0.3">
      <c r="A104" s="277">
        <v>2107</v>
      </c>
      <c r="B104" s="846">
        <v>25.87</v>
      </c>
      <c r="C104" s="846">
        <f>B104</f>
        <v>25.87</v>
      </c>
      <c r="D104" s="277" t="s">
        <v>167</v>
      </c>
      <c r="E104" s="277" t="s">
        <v>167</v>
      </c>
      <c r="F104" s="1624">
        <f t="shared" si="4"/>
        <v>25.87</v>
      </c>
      <c r="G104" s="1625">
        <v>5</v>
      </c>
      <c r="H104" s="1626">
        <f>F104*G104</f>
        <v>129.35</v>
      </c>
      <c r="I104" s="762"/>
      <c r="J104" s="767"/>
      <c r="K104" s="754"/>
      <c r="L104" s="755"/>
      <c r="M104" s="1627">
        <f>C104</f>
        <v>25.87</v>
      </c>
      <c r="N104" s="1628">
        <v>2</v>
      </c>
      <c r="O104" s="1629">
        <f>M104*N104</f>
        <v>51.74</v>
      </c>
      <c r="P104" s="1195"/>
      <c r="Q104" s="121"/>
      <c r="R104" s="382"/>
      <c r="S104" s="1005"/>
      <c r="T104" s="1006"/>
      <c r="U104" s="1006"/>
      <c r="V104" s="1007"/>
      <c r="W104" s="1198"/>
      <c r="X104" s="122"/>
      <c r="Y104" s="397"/>
      <c r="Z104" s="123"/>
      <c r="AA104" s="124"/>
      <c r="AB104" s="184"/>
    </row>
    <row r="105" spans="1:28" x14ac:dyDescent="0.25">
      <c r="A105" s="2054" t="s">
        <v>172</v>
      </c>
      <c r="B105" s="864">
        <v>55.87</v>
      </c>
      <c r="C105" s="2291">
        <f>B105+B106+B107+B108</f>
        <v>111.27</v>
      </c>
      <c r="D105" s="278" t="s">
        <v>144</v>
      </c>
      <c r="E105" s="278" t="s">
        <v>173</v>
      </c>
      <c r="F105" s="2293">
        <f t="shared" si="4"/>
        <v>111.27</v>
      </c>
      <c r="G105" s="2295">
        <v>5</v>
      </c>
      <c r="H105" s="1898">
        <f>G105*F105</f>
        <v>556.35</v>
      </c>
      <c r="I105" s="2338"/>
      <c r="J105" s="757"/>
      <c r="K105" s="2371"/>
      <c r="L105" s="2317"/>
      <c r="M105" s="2420">
        <f>F105</f>
        <v>111.27</v>
      </c>
      <c r="N105" s="2423">
        <v>2</v>
      </c>
      <c r="O105" s="2352">
        <f>M105*N105</f>
        <v>222.54</v>
      </c>
      <c r="P105" s="1710"/>
      <c r="Q105" s="1058"/>
      <c r="R105" s="1711"/>
      <c r="S105" s="1737"/>
      <c r="T105" s="1059"/>
      <c r="U105" s="1059"/>
      <c r="V105" s="1738"/>
      <c r="W105" s="1753"/>
      <c r="X105" s="1060"/>
      <c r="Y105" s="1754"/>
      <c r="Z105" s="1633"/>
      <c r="AA105" s="292"/>
      <c r="AB105" s="293"/>
    </row>
    <row r="106" spans="1:28" x14ac:dyDescent="0.25">
      <c r="A106" s="2055"/>
      <c r="B106" s="865">
        <v>10.98</v>
      </c>
      <c r="C106" s="2299"/>
      <c r="D106" s="236" t="s">
        <v>144</v>
      </c>
      <c r="E106" s="236" t="s">
        <v>22</v>
      </c>
      <c r="F106" s="2305"/>
      <c r="G106" s="2302"/>
      <c r="H106" s="1899"/>
      <c r="I106" s="2339"/>
      <c r="J106" s="750"/>
      <c r="K106" s="2374"/>
      <c r="L106" s="2318"/>
      <c r="M106" s="2421"/>
      <c r="N106" s="2424"/>
      <c r="O106" s="2353"/>
      <c r="P106" s="1712"/>
      <c r="Q106" s="1053"/>
      <c r="R106" s="1713"/>
      <c r="S106" s="1739"/>
      <c r="T106" s="1054"/>
      <c r="U106" s="1054"/>
      <c r="V106" s="1740"/>
      <c r="W106" s="1755"/>
      <c r="X106" s="1055"/>
      <c r="Y106" s="1756"/>
      <c r="Z106" s="298"/>
      <c r="AA106" s="299"/>
      <c r="AB106" s="300"/>
    </row>
    <row r="107" spans="1:28" x14ac:dyDescent="0.25">
      <c r="A107" s="2055"/>
      <c r="B107" s="865">
        <v>35.25</v>
      </c>
      <c r="C107" s="2299"/>
      <c r="D107" s="236" t="s">
        <v>144</v>
      </c>
      <c r="E107" s="236" t="s">
        <v>22</v>
      </c>
      <c r="F107" s="2305"/>
      <c r="G107" s="2302"/>
      <c r="H107" s="1899"/>
      <c r="I107" s="2339"/>
      <c r="J107" s="750"/>
      <c r="K107" s="2374"/>
      <c r="L107" s="2318"/>
      <c r="M107" s="2421"/>
      <c r="N107" s="2424"/>
      <c r="O107" s="2353"/>
      <c r="P107" s="1712"/>
      <c r="Q107" s="1053"/>
      <c r="R107" s="1713"/>
      <c r="S107" s="1739"/>
      <c r="T107" s="1054"/>
      <c r="U107" s="1054"/>
      <c r="V107" s="1740"/>
      <c r="W107" s="1755"/>
      <c r="X107" s="1055"/>
      <c r="Y107" s="1756"/>
      <c r="Z107" s="298"/>
      <c r="AA107" s="299"/>
      <c r="AB107" s="300"/>
    </row>
    <row r="108" spans="1:28" ht="15.75" thickBot="1" x14ac:dyDescent="0.3">
      <c r="A108" s="2056"/>
      <c r="B108" s="869">
        <v>9.17</v>
      </c>
      <c r="C108" s="2300"/>
      <c r="D108" s="238" t="s">
        <v>144</v>
      </c>
      <c r="E108" s="238" t="s">
        <v>22</v>
      </c>
      <c r="F108" s="2306"/>
      <c r="G108" s="2303"/>
      <c r="H108" s="1954"/>
      <c r="I108" s="2429"/>
      <c r="J108" s="1074"/>
      <c r="K108" s="2427"/>
      <c r="L108" s="2428"/>
      <c r="M108" s="2472"/>
      <c r="N108" s="2451"/>
      <c r="O108" s="2426"/>
      <c r="P108" s="1717"/>
      <c r="Q108" s="1075"/>
      <c r="R108" s="1718"/>
      <c r="S108" s="1743"/>
      <c r="T108" s="1076"/>
      <c r="U108" s="1076"/>
      <c r="V108" s="1744"/>
      <c r="W108" s="1760"/>
      <c r="X108" s="1077"/>
      <c r="Y108" s="1761"/>
      <c r="Z108" s="1782"/>
      <c r="AA108" s="1078"/>
      <c r="AB108" s="1079"/>
    </row>
    <row r="109" spans="1:28" x14ac:dyDescent="0.25">
      <c r="A109" s="2054" t="s">
        <v>174</v>
      </c>
      <c r="B109" s="864">
        <v>49.97</v>
      </c>
      <c r="C109" s="2291">
        <f>B109+B110+B112</f>
        <v>140.44999999999999</v>
      </c>
      <c r="D109" s="278" t="s">
        <v>175</v>
      </c>
      <c r="E109" s="278" t="s">
        <v>22</v>
      </c>
      <c r="F109" s="2293">
        <f>SUM(B109:B110)</f>
        <v>60.21</v>
      </c>
      <c r="G109" s="2295">
        <v>5</v>
      </c>
      <c r="H109" s="1898">
        <f>G109*F109</f>
        <v>301.05</v>
      </c>
      <c r="I109" s="2338"/>
      <c r="J109" s="757"/>
      <c r="K109" s="2371"/>
      <c r="L109" s="2317"/>
      <c r="M109" s="2495">
        <f>C109</f>
        <v>140.44999999999999</v>
      </c>
      <c r="N109" s="2364">
        <v>2</v>
      </c>
      <c r="O109" s="2367">
        <f>M109*N109</f>
        <v>280.89999999999998</v>
      </c>
      <c r="P109" s="1710"/>
      <c r="Q109" s="1058"/>
      <c r="R109" s="1711"/>
      <c r="S109" s="1737"/>
      <c r="T109" s="1059"/>
      <c r="U109" s="1059"/>
      <c r="V109" s="1738"/>
      <c r="W109" s="1753"/>
      <c r="X109" s="1060"/>
      <c r="Y109" s="1754"/>
      <c r="Z109" s="1633"/>
      <c r="AA109" s="292"/>
      <c r="AB109" s="293"/>
    </row>
    <row r="110" spans="1:28" x14ac:dyDescent="0.25">
      <c r="A110" s="2055"/>
      <c r="B110" s="865">
        <v>10.24</v>
      </c>
      <c r="C110" s="2299"/>
      <c r="D110" s="236" t="s">
        <v>175</v>
      </c>
      <c r="E110" s="236" t="s">
        <v>22</v>
      </c>
      <c r="F110" s="2305"/>
      <c r="G110" s="2302"/>
      <c r="H110" s="1899"/>
      <c r="I110" s="2339"/>
      <c r="J110" s="750"/>
      <c r="K110" s="2374"/>
      <c r="L110" s="2318"/>
      <c r="M110" s="2496"/>
      <c r="N110" s="2365"/>
      <c r="O110" s="2368"/>
      <c r="P110" s="1712"/>
      <c r="Q110" s="1053"/>
      <c r="R110" s="1713"/>
      <c r="S110" s="1739"/>
      <c r="T110" s="1054"/>
      <c r="U110" s="1054"/>
      <c r="V110" s="1740"/>
      <c r="W110" s="1755"/>
      <c r="X110" s="1055"/>
      <c r="Y110" s="1756"/>
      <c r="Z110" s="298"/>
      <c r="AA110" s="299"/>
      <c r="AB110" s="300"/>
    </row>
    <row r="111" spans="1:28" ht="15" customHeight="1" x14ac:dyDescent="0.25">
      <c r="A111" s="2055"/>
      <c r="B111" s="865">
        <v>22.07</v>
      </c>
      <c r="C111" s="2299"/>
      <c r="D111" s="236" t="s">
        <v>135</v>
      </c>
      <c r="E111" s="236" t="s">
        <v>22</v>
      </c>
      <c r="F111" s="1083"/>
      <c r="G111" s="1056"/>
      <c r="H111" s="1660"/>
      <c r="I111" s="1187"/>
      <c r="J111" s="750"/>
      <c r="K111" s="750"/>
      <c r="L111" s="1185"/>
      <c r="M111" s="2496"/>
      <c r="N111" s="2365"/>
      <c r="O111" s="2368"/>
      <c r="P111" s="1712"/>
      <c r="Q111" s="1053"/>
      <c r="R111" s="1713"/>
      <c r="S111" s="1739"/>
      <c r="T111" s="1054"/>
      <c r="U111" s="1054"/>
      <c r="V111" s="1740"/>
      <c r="W111" s="1755"/>
      <c r="X111" s="1055"/>
      <c r="Y111" s="1756"/>
      <c r="Z111" s="2516">
        <f>SUM(B111:B112)</f>
        <v>102.31</v>
      </c>
      <c r="AA111" s="2501">
        <v>5</v>
      </c>
      <c r="AB111" s="2518">
        <f>Z111*AA111</f>
        <v>511.55</v>
      </c>
    </row>
    <row r="112" spans="1:28" ht="15" customHeight="1" thickBot="1" x14ac:dyDescent="0.3">
      <c r="A112" s="2290"/>
      <c r="B112" s="866">
        <v>80.239999999999995</v>
      </c>
      <c r="C112" s="2292"/>
      <c r="D112" s="405" t="s">
        <v>135</v>
      </c>
      <c r="E112" s="405" t="s">
        <v>22</v>
      </c>
      <c r="F112" s="1674"/>
      <c r="G112" s="1630"/>
      <c r="H112" s="1675"/>
      <c r="I112" s="789"/>
      <c r="J112" s="776"/>
      <c r="K112" s="776"/>
      <c r="L112" s="777"/>
      <c r="M112" s="2497"/>
      <c r="N112" s="2366"/>
      <c r="O112" s="2369"/>
      <c r="P112" s="1714"/>
      <c r="Q112" s="1063"/>
      <c r="R112" s="1715"/>
      <c r="S112" s="1741"/>
      <c r="T112" s="1070"/>
      <c r="U112" s="1070"/>
      <c r="V112" s="1742"/>
      <c r="W112" s="1757"/>
      <c r="X112" s="1064"/>
      <c r="Y112" s="1758"/>
      <c r="Z112" s="2517"/>
      <c r="AA112" s="2502"/>
      <c r="AB112" s="2519"/>
    </row>
    <row r="113" spans="1:28" ht="15" customHeight="1" thickBot="1" x14ac:dyDescent="0.3">
      <c r="A113" s="274" t="s">
        <v>159</v>
      </c>
      <c r="B113" s="1212">
        <v>40.54</v>
      </c>
      <c r="C113" s="1212">
        <v>40.54</v>
      </c>
      <c r="D113" s="274" t="s">
        <v>176</v>
      </c>
      <c r="E113" s="274" t="s">
        <v>177</v>
      </c>
      <c r="F113" s="188">
        <f>C113</f>
        <v>40.54</v>
      </c>
      <c r="G113" s="189">
        <v>5</v>
      </c>
      <c r="H113" s="190">
        <f>G113*F113</f>
        <v>202.7</v>
      </c>
      <c r="I113" s="738"/>
      <c r="J113" s="766"/>
      <c r="K113" s="739"/>
      <c r="L113" s="740"/>
      <c r="M113" s="1190">
        <f>F113</f>
        <v>40.54</v>
      </c>
      <c r="N113" s="1189">
        <v>2</v>
      </c>
      <c r="O113" s="1191">
        <f>M113*N113</f>
        <v>81.08</v>
      </c>
      <c r="P113" s="1196"/>
      <c r="Q113" s="1615"/>
      <c r="R113" s="383"/>
      <c r="S113" s="1002"/>
      <c r="T113" s="1003"/>
      <c r="U113" s="1003"/>
      <c r="V113" s="1004"/>
      <c r="W113" s="1199"/>
      <c r="X113" s="1616"/>
      <c r="Y113" s="398"/>
      <c r="Z113" s="5"/>
      <c r="AA113" s="3"/>
      <c r="AB113" s="183"/>
    </row>
    <row r="114" spans="1:28" ht="15" customHeight="1" x14ac:dyDescent="0.25">
      <c r="A114" s="2054">
        <v>2295</v>
      </c>
      <c r="B114" s="864">
        <v>305.24</v>
      </c>
      <c r="C114" s="2291">
        <f>SUM(B114:B115)</f>
        <v>332.63</v>
      </c>
      <c r="D114" s="278" t="s">
        <v>178</v>
      </c>
      <c r="E114" s="278" t="s">
        <v>22</v>
      </c>
      <c r="F114" s="2293">
        <f>C114</f>
        <v>332.63</v>
      </c>
      <c r="G114" s="2295">
        <v>5</v>
      </c>
      <c r="H114" s="1898">
        <f>G114*F114</f>
        <v>1663.15</v>
      </c>
      <c r="I114" s="753"/>
      <c r="J114" s="757"/>
      <c r="K114" s="757"/>
      <c r="L114" s="758"/>
      <c r="M114" s="2420">
        <f>F114</f>
        <v>332.63</v>
      </c>
      <c r="N114" s="2423">
        <v>2</v>
      </c>
      <c r="O114" s="2352">
        <f>M114*N114</f>
        <v>665.26</v>
      </c>
      <c r="P114" s="1710"/>
      <c r="Q114" s="1058"/>
      <c r="R114" s="1711"/>
      <c r="S114" s="1737"/>
      <c r="T114" s="1059"/>
      <c r="U114" s="1059"/>
      <c r="V114" s="1738"/>
      <c r="W114" s="1753"/>
      <c r="X114" s="1060"/>
      <c r="Y114" s="1754"/>
      <c r="Z114" s="1633"/>
      <c r="AA114" s="292"/>
      <c r="AB114" s="293"/>
    </row>
    <row r="115" spans="1:28" ht="15" customHeight="1" thickBot="1" x14ac:dyDescent="0.3">
      <c r="A115" s="2290"/>
      <c r="B115" s="866">
        <v>27.39</v>
      </c>
      <c r="C115" s="2292"/>
      <c r="D115" s="405" t="s">
        <v>178</v>
      </c>
      <c r="E115" s="405" t="s">
        <v>22</v>
      </c>
      <c r="F115" s="2294"/>
      <c r="G115" s="2296"/>
      <c r="H115" s="1900"/>
      <c r="I115" s="1188"/>
      <c r="J115" s="759"/>
      <c r="K115" s="759"/>
      <c r="L115" s="1186"/>
      <c r="M115" s="2422"/>
      <c r="N115" s="2425"/>
      <c r="O115" s="2354"/>
      <c r="P115" s="1714"/>
      <c r="Q115" s="1063"/>
      <c r="R115" s="1715"/>
      <c r="S115" s="1741"/>
      <c r="T115" s="1070"/>
      <c r="U115" s="1070"/>
      <c r="V115" s="1742"/>
      <c r="W115" s="1757"/>
      <c r="X115" s="1064"/>
      <c r="Y115" s="1758"/>
      <c r="Z115" s="1781"/>
      <c r="AA115" s="1065"/>
      <c r="AB115" s="1614"/>
    </row>
    <row r="116" spans="1:28" ht="15" customHeight="1" thickBot="1" x14ac:dyDescent="0.3">
      <c r="A116" s="274" t="s">
        <v>179</v>
      </c>
      <c r="B116" s="1212">
        <v>157.32</v>
      </c>
      <c r="C116" s="1212">
        <f>B116</f>
        <v>157.32</v>
      </c>
      <c r="D116" s="274" t="s">
        <v>180</v>
      </c>
      <c r="E116" s="274" t="s">
        <v>22</v>
      </c>
      <c r="F116" s="188">
        <f>C116</f>
        <v>157.32</v>
      </c>
      <c r="G116" s="189">
        <v>5</v>
      </c>
      <c r="H116" s="190">
        <f>G116*F116</f>
        <v>786.59999999999991</v>
      </c>
      <c r="I116" s="738"/>
      <c r="J116" s="766"/>
      <c r="K116" s="739"/>
      <c r="L116" s="740"/>
      <c r="M116" s="1190">
        <f>C116</f>
        <v>157.32</v>
      </c>
      <c r="N116" s="1189">
        <v>2</v>
      </c>
      <c r="O116" s="1191">
        <f>M116*N116</f>
        <v>314.64</v>
      </c>
      <c r="P116" s="1196"/>
      <c r="Q116" s="1615"/>
      <c r="R116" s="383"/>
      <c r="S116" s="1002"/>
      <c r="T116" s="1003"/>
      <c r="U116" s="1003"/>
      <c r="V116" s="1004"/>
      <c r="W116" s="1199"/>
      <c r="X116" s="1616"/>
      <c r="Y116" s="398"/>
      <c r="Z116" s="5"/>
      <c r="AA116" s="3"/>
      <c r="AB116" s="183"/>
    </row>
    <row r="117" spans="1:28" x14ac:dyDescent="0.25">
      <c r="A117" s="2054" t="s">
        <v>181</v>
      </c>
      <c r="B117" s="864">
        <v>32.97</v>
      </c>
      <c r="C117" s="2291">
        <f>B117+B118</f>
        <v>44.71</v>
      </c>
      <c r="D117" s="278" t="s">
        <v>180</v>
      </c>
      <c r="E117" s="278" t="s">
        <v>22</v>
      </c>
      <c r="F117" s="2293">
        <f>C117</f>
        <v>44.71</v>
      </c>
      <c r="G117" s="2295">
        <v>5</v>
      </c>
      <c r="H117" s="1898">
        <f>G117*F117</f>
        <v>223.55</v>
      </c>
      <c r="I117" s="2338"/>
      <c r="J117" s="757"/>
      <c r="K117" s="2371"/>
      <c r="L117" s="2317"/>
      <c r="M117" s="2420">
        <f>F117</f>
        <v>44.71</v>
      </c>
      <c r="N117" s="2423">
        <v>2</v>
      </c>
      <c r="O117" s="2352">
        <f>M117*N117</f>
        <v>89.42</v>
      </c>
      <c r="P117" s="1710"/>
      <c r="Q117" s="1058"/>
      <c r="R117" s="1711"/>
      <c r="S117" s="1737"/>
      <c r="T117" s="1059"/>
      <c r="U117" s="1059"/>
      <c r="V117" s="1738"/>
      <c r="W117" s="1753"/>
      <c r="X117" s="1060"/>
      <c r="Y117" s="1754"/>
      <c r="Z117" s="1633"/>
      <c r="AA117" s="292"/>
      <c r="AB117" s="293"/>
    </row>
    <row r="118" spans="1:28" ht="15.75" thickBot="1" x14ac:dyDescent="0.3">
      <c r="A118" s="2056"/>
      <c r="B118" s="869">
        <v>11.74</v>
      </c>
      <c r="C118" s="2300"/>
      <c r="D118" s="238" t="s">
        <v>180</v>
      </c>
      <c r="E118" s="238" t="s">
        <v>22</v>
      </c>
      <c r="F118" s="2306"/>
      <c r="G118" s="2303"/>
      <c r="H118" s="1954"/>
      <c r="I118" s="2429"/>
      <c r="J118" s="1074"/>
      <c r="K118" s="2427"/>
      <c r="L118" s="2428"/>
      <c r="M118" s="2472"/>
      <c r="N118" s="2451"/>
      <c r="O118" s="2426"/>
      <c r="P118" s="1717"/>
      <c r="Q118" s="1075"/>
      <c r="R118" s="1718"/>
      <c r="S118" s="1743"/>
      <c r="T118" s="1076"/>
      <c r="U118" s="1076"/>
      <c r="V118" s="1744"/>
      <c r="W118" s="1760"/>
      <c r="X118" s="1077"/>
      <c r="Y118" s="1761"/>
      <c r="Z118" s="1782"/>
      <c r="AA118" s="1078"/>
      <c r="AB118" s="1079"/>
    </row>
    <row r="119" spans="1:28" x14ac:dyDescent="0.25">
      <c r="A119" s="2054" t="s">
        <v>182</v>
      </c>
      <c r="B119" s="864">
        <v>43.54</v>
      </c>
      <c r="C119" s="2291">
        <f>B119+B120+B121+B122+B123+B124</f>
        <v>449.91</v>
      </c>
      <c r="D119" s="278" t="s">
        <v>180</v>
      </c>
      <c r="E119" s="278" t="s">
        <v>44</v>
      </c>
      <c r="F119" s="2293">
        <f>C119</f>
        <v>449.91</v>
      </c>
      <c r="G119" s="2295">
        <v>5</v>
      </c>
      <c r="H119" s="1898">
        <f>G119*F119</f>
        <v>2249.5500000000002</v>
      </c>
      <c r="I119" s="2338"/>
      <c r="J119" s="757"/>
      <c r="K119" s="2371"/>
      <c r="L119" s="2317"/>
      <c r="M119" s="2420">
        <f>F119</f>
        <v>449.91</v>
      </c>
      <c r="N119" s="2423">
        <v>2</v>
      </c>
      <c r="O119" s="2352">
        <f>M119*N119</f>
        <v>899.82</v>
      </c>
      <c r="P119" s="1710"/>
      <c r="Q119" s="1058"/>
      <c r="R119" s="1711"/>
      <c r="S119" s="1737"/>
      <c r="T119" s="1059"/>
      <c r="U119" s="1059"/>
      <c r="V119" s="1738"/>
      <c r="W119" s="1753"/>
      <c r="X119" s="1060"/>
      <c r="Y119" s="1754"/>
      <c r="Z119" s="1633"/>
      <c r="AA119" s="292"/>
      <c r="AB119" s="293"/>
    </row>
    <row r="120" spans="1:28" x14ac:dyDescent="0.25">
      <c r="A120" s="2055"/>
      <c r="B120" s="865">
        <v>61.73</v>
      </c>
      <c r="C120" s="2299"/>
      <c r="D120" s="236" t="s">
        <v>180</v>
      </c>
      <c r="E120" s="236" t="s">
        <v>44</v>
      </c>
      <c r="F120" s="2305"/>
      <c r="G120" s="2302"/>
      <c r="H120" s="1899"/>
      <c r="I120" s="2339"/>
      <c r="J120" s="750"/>
      <c r="K120" s="2374"/>
      <c r="L120" s="2318"/>
      <c r="M120" s="2421"/>
      <c r="N120" s="2424"/>
      <c r="O120" s="2353"/>
      <c r="P120" s="1712"/>
      <c r="Q120" s="1053"/>
      <c r="R120" s="1713"/>
      <c r="S120" s="1739"/>
      <c r="T120" s="1054"/>
      <c r="U120" s="1054"/>
      <c r="V120" s="1740"/>
      <c r="W120" s="1755"/>
      <c r="X120" s="1055"/>
      <c r="Y120" s="1756"/>
      <c r="Z120" s="298"/>
      <c r="AA120" s="299"/>
      <c r="AB120" s="300"/>
    </row>
    <row r="121" spans="1:28" x14ac:dyDescent="0.25">
      <c r="A121" s="2055"/>
      <c r="B121" s="865">
        <v>87.17</v>
      </c>
      <c r="C121" s="2299"/>
      <c r="D121" s="236" t="s">
        <v>180</v>
      </c>
      <c r="E121" s="236" t="s">
        <v>44</v>
      </c>
      <c r="F121" s="2305"/>
      <c r="G121" s="2302"/>
      <c r="H121" s="1899"/>
      <c r="I121" s="2339"/>
      <c r="J121" s="750"/>
      <c r="K121" s="2374"/>
      <c r="L121" s="2318"/>
      <c r="M121" s="2421"/>
      <c r="N121" s="2424"/>
      <c r="O121" s="2353"/>
      <c r="P121" s="1712"/>
      <c r="Q121" s="1053"/>
      <c r="R121" s="1713"/>
      <c r="S121" s="1739"/>
      <c r="T121" s="1054"/>
      <c r="U121" s="1054"/>
      <c r="V121" s="1740"/>
      <c r="W121" s="1755"/>
      <c r="X121" s="1055"/>
      <c r="Y121" s="1756"/>
      <c r="Z121" s="298"/>
      <c r="AA121" s="299"/>
      <c r="AB121" s="300"/>
    </row>
    <row r="122" spans="1:28" x14ac:dyDescent="0.25">
      <c r="A122" s="2055"/>
      <c r="B122" s="865">
        <v>47.27</v>
      </c>
      <c r="C122" s="2299"/>
      <c r="D122" s="236" t="s">
        <v>180</v>
      </c>
      <c r="E122" s="236" t="s">
        <v>22</v>
      </c>
      <c r="F122" s="2305"/>
      <c r="G122" s="2302"/>
      <c r="H122" s="1899"/>
      <c r="I122" s="2339"/>
      <c r="J122" s="750"/>
      <c r="K122" s="2374"/>
      <c r="L122" s="2318"/>
      <c r="M122" s="2421"/>
      <c r="N122" s="2424"/>
      <c r="O122" s="2353"/>
      <c r="P122" s="1712"/>
      <c r="Q122" s="1053"/>
      <c r="R122" s="1713"/>
      <c r="S122" s="1739"/>
      <c r="T122" s="1054"/>
      <c r="U122" s="1054"/>
      <c r="V122" s="1740"/>
      <c r="W122" s="1755"/>
      <c r="X122" s="1055"/>
      <c r="Y122" s="1756"/>
      <c r="Z122" s="298"/>
      <c r="AA122" s="299"/>
      <c r="AB122" s="300"/>
    </row>
    <row r="123" spans="1:28" x14ac:dyDescent="0.25">
      <c r="A123" s="2055"/>
      <c r="B123" s="865">
        <v>175.47</v>
      </c>
      <c r="C123" s="2299"/>
      <c r="D123" s="236" t="s">
        <v>180</v>
      </c>
      <c r="E123" s="236" t="s">
        <v>22</v>
      </c>
      <c r="F123" s="2305"/>
      <c r="G123" s="2302"/>
      <c r="H123" s="1899"/>
      <c r="I123" s="2339"/>
      <c r="J123" s="750"/>
      <c r="K123" s="2374"/>
      <c r="L123" s="2318"/>
      <c r="M123" s="2421"/>
      <c r="N123" s="2424"/>
      <c r="O123" s="2353"/>
      <c r="P123" s="1712"/>
      <c r="Q123" s="1053"/>
      <c r="R123" s="1713"/>
      <c r="S123" s="1739"/>
      <c r="T123" s="1054"/>
      <c r="U123" s="1054"/>
      <c r="V123" s="1740"/>
      <c r="W123" s="1755"/>
      <c r="X123" s="1055"/>
      <c r="Y123" s="1756"/>
      <c r="Z123" s="298"/>
      <c r="AA123" s="299"/>
      <c r="AB123" s="300"/>
    </row>
    <row r="124" spans="1:28" ht="15.75" thickBot="1" x14ac:dyDescent="0.3">
      <c r="A124" s="2290"/>
      <c r="B124" s="866">
        <v>34.729999999999997</v>
      </c>
      <c r="C124" s="2292"/>
      <c r="D124" s="405" t="s">
        <v>180</v>
      </c>
      <c r="E124" s="405" t="s">
        <v>22</v>
      </c>
      <c r="F124" s="2294"/>
      <c r="G124" s="2296"/>
      <c r="H124" s="1900"/>
      <c r="I124" s="2340"/>
      <c r="J124" s="759"/>
      <c r="K124" s="2372"/>
      <c r="L124" s="2319"/>
      <c r="M124" s="2422"/>
      <c r="N124" s="2425"/>
      <c r="O124" s="2354"/>
      <c r="P124" s="1714"/>
      <c r="Q124" s="1063"/>
      <c r="R124" s="1715"/>
      <c r="S124" s="1741"/>
      <c r="T124" s="1070"/>
      <c r="U124" s="1070"/>
      <c r="V124" s="1742"/>
      <c r="W124" s="1757"/>
      <c r="X124" s="1064"/>
      <c r="Y124" s="1758"/>
      <c r="Z124" s="1781"/>
      <c r="AA124" s="1065"/>
      <c r="AB124" s="1614"/>
    </row>
    <row r="125" spans="1:28" ht="15" customHeight="1" thickBot="1" x14ac:dyDescent="0.3">
      <c r="A125" s="274" t="s">
        <v>183</v>
      </c>
      <c r="B125" s="1212">
        <v>1935.68</v>
      </c>
      <c r="C125" s="1212">
        <v>1897.02</v>
      </c>
      <c r="D125" s="274" t="s">
        <v>184</v>
      </c>
      <c r="E125" s="274"/>
      <c r="F125" s="188">
        <f>C125</f>
        <v>1897.02</v>
      </c>
      <c r="G125" s="1631">
        <v>2</v>
      </c>
      <c r="H125" s="190">
        <f>G125*F125</f>
        <v>3794.04</v>
      </c>
      <c r="I125" s="738"/>
      <c r="J125" s="766"/>
      <c r="K125" s="1632"/>
      <c r="L125" s="740"/>
      <c r="M125" s="956"/>
      <c r="N125" s="426"/>
      <c r="O125" s="958"/>
      <c r="P125" s="1196"/>
      <c r="Q125" s="1615"/>
      <c r="R125" s="383"/>
      <c r="S125" s="1002"/>
      <c r="T125" s="1003"/>
      <c r="U125" s="1003"/>
      <c r="V125" s="1004"/>
      <c r="W125" s="1199"/>
      <c r="X125" s="1616"/>
      <c r="Y125" s="398"/>
      <c r="Z125" s="5"/>
      <c r="AA125" s="3"/>
      <c r="AB125" s="183"/>
    </row>
    <row r="126" spans="1:28" x14ac:dyDescent="0.25">
      <c r="A126" s="2054" t="s">
        <v>185</v>
      </c>
      <c r="B126" s="864">
        <v>64.94</v>
      </c>
      <c r="C126" s="2291">
        <f>B126+B127</f>
        <v>74.11</v>
      </c>
      <c r="D126" s="278" t="s">
        <v>180</v>
      </c>
      <c r="E126" s="278" t="s">
        <v>22</v>
      </c>
      <c r="F126" s="2293">
        <f>C126</f>
        <v>74.11</v>
      </c>
      <c r="G126" s="2295">
        <v>5</v>
      </c>
      <c r="H126" s="1898">
        <f>G126*F126</f>
        <v>370.55</v>
      </c>
      <c r="I126" s="2338"/>
      <c r="J126" s="757"/>
      <c r="K126" s="2371"/>
      <c r="L126" s="2317"/>
      <c r="M126" s="2449"/>
      <c r="N126" s="2447"/>
      <c r="O126" s="2440"/>
      <c r="P126" s="1710"/>
      <c r="Q126" s="1058"/>
      <c r="R126" s="1711"/>
      <c r="S126" s="1737"/>
      <c r="T126" s="1059"/>
      <c r="U126" s="1059"/>
      <c r="V126" s="1738"/>
      <c r="W126" s="1753"/>
      <c r="X126" s="1060"/>
      <c r="Y126" s="1754"/>
      <c r="Z126" s="1633"/>
      <c r="AA126" s="292"/>
      <c r="AB126" s="293"/>
    </row>
    <row r="127" spans="1:28" ht="15.75" thickBot="1" x14ac:dyDescent="0.3">
      <c r="A127" s="2290"/>
      <c r="B127" s="866">
        <v>9.17</v>
      </c>
      <c r="C127" s="2292"/>
      <c r="D127" s="405" t="s">
        <v>180</v>
      </c>
      <c r="E127" s="405" t="s">
        <v>22</v>
      </c>
      <c r="F127" s="2294"/>
      <c r="G127" s="2296"/>
      <c r="H127" s="1900"/>
      <c r="I127" s="2340"/>
      <c r="J127" s="759"/>
      <c r="K127" s="2372"/>
      <c r="L127" s="2319"/>
      <c r="M127" s="2450"/>
      <c r="N127" s="2448"/>
      <c r="O127" s="2441"/>
      <c r="P127" s="1714"/>
      <c r="Q127" s="1063"/>
      <c r="R127" s="1715"/>
      <c r="S127" s="1741"/>
      <c r="T127" s="1070"/>
      <c r="U127" s="1070"/>
      <c r="V127" s="1742"/>
      <c r="W127" s="1757"/>
      <c r="X127" s="1064"/>
      <c r="Y127" s="1758"/>
      <c r="Z127" s="1781"/>
      <c r="AA127" s="1065"/>
      <c r="AB127" s="1614"/>
    </row>
    <row r="128" spans="1:28" s="471" customFormat="1" x14ac:dyDescent="0.25">
      <c r="A128" s="2054" t="s">
        <v>186</v>
      </c>
      <c r="B128" s="864">
        <v>26.35</v>
      </c>
      <c r="C128" s="2291">
        <f>SUM(B128:B129)</f>
        <v>233.01999999999998</v>
      </c>
      <c r="D128" s="278" t="s">
        <v>141</v>
      </c>
      <c r="E128" s="278" t="s">
        <v>187</v>
      </c>
      <c r="F128" s="1676"/>
      <c r="G128" s="1091"/>
      <c r="H128" s="1677"/>
      <c r="I128" s="744"/>
      <c r="J128" s="647"/>
      <c r="K128" s="647"/>
      <c r="L128" s="1175"/>
      <c r="M128" s="1697"/>
      <c r="N128" s="1092"/>
      <c r="O128" s="1698"/>
      <c r="P128" s="1726"/>
      <c r="Q128" s="1093"/>
      <c r="R128" s="1727"/>
      <c r="S128" s="1749"/>
      <c r="T128" s="1094"/>
      <c r="U128" s="1094"/>
      <c r="V128" s="1750"/>
      <c r="W128" s="1768"/>
      <c r="X128" s="1095"/>
      <c r="Y128" s="1769"/>
      <c r="Z128" s="468">
        <f>B128</f>
        <v>26.35</v>
      </c>
      <c r="AA128" s="2507">
        <v>5</v>
      </c>
      <c r="AB128" s="2509">
        <f>SUM(Z128:Z129)*AA128</f>
        <v>1165.0999999999999</v>
      </c>
    </row>
    <row r="129" spans="1:28" s="471" customFormat="1" ht="15.75" thickBot="1" x14ac:dyDescent="0.3">
      <c r="A129" s="2290"/>
      <c r="B129" s="866">
        <v>206.67</v>
      </c>
      <c r="C129" s="2292"/>
      <c r="D129" s="405" t="s">
        <v>141</v>
      </c>
      <c r="E129" s="405" t="s">
        <v>187</v>
      </c>
      <c r="F129" s="1678"/>
      <c r="G129" s="1096"/>
      <c r="H129" s="1679"/>
      <c r="I129" s="1683"/>
      <c r="J129" s="947"/>
      <c r="K129" s="947"/>
      <c r="L129" s="1171"/>
      <c r="M129" s="1699"/>
      <c r="N129" s="1097"/>
      <c r="O129" s="1700"/>
      <c r="P129" s="1728"/>
      <c r="Q129" s="1098"/>
      <c r="R129" s="1729"/>
      <c r="S129" s="1751"/>
      <c r="T129" s="1099"/>
      <c r="U129" s="1099"/>
      <c r="V129" s="1752"/>
      <c r="W129" s="1770"/>
      <c r="X129" s="1100"/>
      <c r="Y129" s="1771"/>
      <c r="Z129" s="1787">
        <f>B129</f>
        <v>206.67</v>
      </c>
      <c r="AA129" s="2508"/>
      <c r="AB129" s="2510"/>
    </row>
    <row r="130" spans="1:28" x14ac:dyDescent="0.25">
      <c r="A130" s="2070" t="s">
        <v>188</v>
      </c>
      <c r="B130" s="864">
        <v>67.98</v>
      </c>
      <c r="C130" s="2452">
        <f>B130+B131+B132</f>
        <v>99.81</v>
      </c>
      <c r="D130" s="278" t="s">
        <v>189</v>
      </c>
      <c r="E130" s="278" t="s">
        <v>190</v>
      </c>
      <c r="F130" s="2307">
        <f>C130</f>
        <v>99.81</v>
      </c>
      <c r="G130" s="2310">
        <v>5</v>
      </c>
      <c r="H130" s="1912">
        <f>G130*F130</f>
        <v>499.05</v>
      </c>
      <c r="I130" s="2326"/>
      <c r="J130" s="767"/>
      <c r="K130" s="2314"/>
      <c r="L130" s="2320"/>
      <c r="M130" s="2435"/>
      <c r="N130" s="2437"/>
      <c r="O130" s="2442"/>
      <c r="P130" s="584"/>
      <c r="Q130" s="380"/>
      <c r="R130" s="289"/>
      <c r="S130" s="1028"/>
      <c r="T130" s="1029"/>
      <c r="U130" s="1029"/>
      <c r="V130" s="1030"/>
      <c r="W130" s="1772"/>
      <c r="X130" s="394"/>
      <c r="Y130" s="291"/>
      <c r="Z130" s="1633"/>
      <c r="AA130" s="292"/>
      <c r="AB130" s="293"/>
    </row>
    <row r="131" spans="1:28" x14ac:dyDescent="0.25">
      <c r="A131" s="2071"/>
      <c r="B131" s="865">
        <v>14</v>
      </c>
      <c r="C131" s="2453"/>
      <c r="D131" s="236" t="s">
        <v>189</v>
      </c>
      <c r="E131" s="236" t="s">
        <v>190</v>
      </c>
      <c r="F131" s="2309"/>
      <c r="G131" s="2311"/>
      <c r="H131" s="1913"/>
      <c r="I131" s="2327"/>
      <c r="J131" s="766"/>
      <c r="K131" s="2315"/>
      <c r="L131" s="2321"/>
      <c r="M131" s="2445"/>
      <c r="N131" s="2446"/>
      <c r="O131" s="2443"/>
      <c r="P131" s="1730"/>
      <c r="Q131" s="381"/>
      <c r="R131" s="295"/>
      <c r="S131" s="1031"/>
      <c r="T131" s="1032"/>
      <c r="U131" s="1032"/>
      <c r="V131" s="1033"/>
      <c r="W131" s="1773"/>
      <c r="X131" s="395"/>
      <c r="Y131" s="297"/>
      <c r="Z131" s="298"/>
      <c r="AA131" s="299"/>
      <c r="AB131" s="300"/>
    </row>
    <row r="132" spans="1:28" ht="15.75" thickBot="1" x14ac:dyDescent="0.3">
      <c r="A132" s="2072"/>
      <c r="B132" s="866">
        <v>17.829999999999998</v>
      </c>
      <c r="C132" s="2454"/>
      <c r="D132" s="405" t="s">
        <v>189</v>
      </c>
      <c r="E132" s="405" t="s">
        <v>190</v>
      </c>
      <c r="F132" s="2308"/>
      <c r="G132" s="2312"/>
      <c r="H132" s="1931"/>
      <c r="I132" s="2439"/>
      <c r="J132" s="768"/>
      <c r="K132" s="2316"/>
      <c r="L132" s="2373"/>
      <c r="M132" s="2436"/>
      <c r="N132" s="2438"/>
      <c r="O132" s="2444"/>
      <c r="P132" s="585"/>
      <c r="Q132" s="1634"/>
      <c r="R132" s="308"/>
      <c r="S132" s="1043"/>
      <c r="T132" s="1044"/>
      <c r="U132" s="1044"/>
      <c r="V132" s="1045"/>
      <c r="W132" s="1774"/>
      <c r="X132" s="396"/>
      <c r="Y132" s="310"/>
      <c r="Z132" s="311"/>
      <c r="AA132" s="312"/>
      <c r="AB132" s="313"/>
    </row>
    <row r="133" spans="1:28" ht="15.75" thickBot="1" x14ac:dyDescent="0.3">
      <c r="A133" s="244" t="s">
        <v>191</v>
      </c>
      <c r="B133" s="1213">
        <v>175.76</v>
      </c>
      <c r="C133" s="1403">
        <v>175.76</v>
      </c>
      <c r="D133" s="244" t="s">
        <v>192</v>
      </c>
      <c r="E133" s="244" t="s">
        <v>193</v>
      </c>
      <c r="F133" s="191">
        <f t="shared" ref="F133:F144" si="5">C133</f>
        <v>175.76</v>
      </c>
      <c r="G133" s="192">
        <v>5</v>
      </c>
      <c r="H133" s="193">
        <f>G133*F133</f>
        <v>878.8</v>
      </c>
      <c r="I133" s="746"/>
      <c r="J133" s="769"/>
      <c r="K133" s="747"/>
      <c r="L133" s="748"/>
      <c r="M133" s="778">
        <f>F133</f>
        <v>175.76</v>
      </c>
      <c r="N133" s="760">
        <v>2</v>
      </c>
      <c r="O133" s="761">
        <f>M133*N133</f>
        <v>351.52</v>
      </c>
      <c r="P133" s="1731"/>
      <c r="Q133" s="379"/>
      <c r="R133" s="208"/>
      <c r="S133" s="1034"/>
      <c r="T133" s="1035"/>
      <c r="U133" s="1035"/>
      <c r="V133" s="1036"/>
      <c r="W133" s="1775"/>
      <c r="X133" s="393"/>
      <c r="Y133" s="210"/>
      <c r="Z133" s="301"/>
      <c r="AA133" s="302"/>
      <c r="AB133" s="303"/>
    </row>
    <row r="134" spans="1:28" ht="15.75" thickBot="1" x14ac:dyDescent="0.3">
      <c r="A134" s="244" t="s">
        <v>194</v>
      </c>
      <c r="B134" s="1403">
        <v>58.81</v>
      </c>
      <c r="C134" s="1403">
        <v>58.81</v>
      </c>
      <c r="D134" s="244" t="s">
        <v>192</v>
      </c>
      <c r="E134" s="244" t="s">
        <v>195</v>
      </c>
      <c r="F134" s="191">
        <f t="shared" si="5"/>
        <v>58.81</v>
      </c>
      <c r="G134" s="192">
        <v>5</v>
      </c>
      <c r="H134" s="193">
        <f>G134*F134</f>
        <v>294.05</v>
      </c>
      <c r="I134" s="746"/>
      <c r="J134" s="769"/>
      <c r="K134" s="747"/>
      <c r="L134" s="748"/>
      <c r="M134" s="211"/>
      <c r="N134" s="212"/>
      <c r="O134" s="213"/>
      <c r="P134" s="1731"/>
      <c r="Q134" s="379"/>
      <c r="R134" s="208"/>
      <c r="S134" s="1034"/>
      <c r="T134" s="1035"/>
      <c r="U134" s="1035"/>
      <c r="V134" s="1036"/>
      <c r="W134" s="1775"/>
      <c r="X134" s="393"/>
      <c r="Y134" s="210"/>
      <c r="Z134" s="301"/>
      <c r="AA134" s="302"/>
      <c r="AB134" s="303"/>
    </row>
    <row r="135" spans="1:28" ht="15.75" thickBot="1" x14ac:dyDescent="0.3">
      <c r="A135" s="277" t="s">
        <v>196</v>
      </c>
      <c r="B135" s="846">
        <v>80.67</v>
      </c>
      <c r="C135" s="846">
        <v>80.67</v>
      </c>
      <c r="D135" s="277" t="s">
        <v>197</v>
      </c>
      <c r="E135" s="277" t="s">
        <v>28</v>
      </c>
      <c r="F135" s="425">
        <f t="shared" si="5"/>
        <v>80.67</v>
      </c>
      <c r="G135" s="201">
        <v>5</v>
      </c>
      <c r="H135" s="417">
        <f>G135*F135</f>
        <v>403.35</v>
      </c>
      <c r="I135" s="762"/>
      <c r="J135" s="767"/>
      <c r="K135" s="754"/>
      <c r="L135" s="755"/>
      <c r="M135" s="472">
        <f>C135</f>
        <v>80.67</v>
      </c>
      <c r="N135" s="473">
        <v>2</v>
      </c>
      <c r="O135" s="474">
        <f>M135*N135</f>
        <v>161.34</v>
      </c>
      <c r="P135" s="1732"/>
      <c r="Q135" s="475"/>
      <c r="R135" s="432"/>
      <c r="S135" s="1037"/>
      <c r="T135" s="1038"/>
      <c r="U135" s="1038"/>
      <c r="V135" s="1039"/>
      <c r="W135" s="1776"/>
      <c r="X135" s="433"/>
      <c r="Y135" s="434"/>
      <c r="Z135" s="435"/>
      <c r="AA135" s="436"/>
      <c r="AB135" s="437"/>
    </row>
    <row r="136" spans="1:28" x14ac:dyDescent="0.25">
      <c r="A136" s="2054">
        <v>2345</v>
      </c>
      <c r="B136" s="864">
        <v>160.72</v>
      </c>
      <c r="C136" s="2291">
        <f>SUM(B136:B138)</f>
        <v>670.35</v>
      </c>
      <c r="D136" s="278" t="s">
        <v>197</v>
      </c>
      <c r="E136" s="278" t="s">
        <v>28</v>
      </c>
      <c r="F136" s="2293">
        <f>C136</f>
        <v>670.35</v>
      </c>
      <c r="G136" s="2295">
        <v>5</v>
      </c>
      <c r="H136" s="1898">
        <f>F136*G136</f>
        <v>3351.75</v>
      </c>
      <c r="I136" s="2338"/>
      <c r="J136" s="757"/>
      <c r="K136" s="2371"/>
      <c r="L136" s="2317"/>
      <c r="M136" s="2420">
        <f>C136</f>
        <v>670.35</v>
      </c>
      <c r="N136" s="2423">
        <v>2</v>
      </c>
      <c r="O136" s="2352">
        <f>M136*N136</f>
        <v>1340.7</v>
      </c>
      <c r="P136" s="584"/>
      <c r="Q136" s="288"/>
      <c r="R136" s="289"/>
      <c r="S136" s="1028"/>
      <c r="T136" s="1029"/>
      <c r="U136" s="1029"/>
      <c r="V136" s="1030"/>
      <c r="W136" s="1772"/>
      <c r="X136" s="290"/>
      <c r="Y136" s="291"/>
      <c r="Z136" s="304"/>
      <c r="AA136" s="305"/>
      <c r="AB136" s="306"/>
    </row>
    <row r="137" spans="1:28" x14ac:dyDescent="0.25">
      <c r="A137" s="2055"/>
      <c r="B137" s="865">
        <v>164.86</v>
      </c>
      <c r="C137" s="2299"/>
      <c r="D137" s="236" t="s">
        <v>197</v>
      </c>
      <c r="E137" s="236" t="s">
        <v>28</v>
      </c>
      <c r="F137" s="2305"/>
      <c r="G137" s="2302"/>
      <c r="H137" s="1899"/>
      <c r="I137" s="2339"/>
      <c r="J137" s="750"/>
      <c r="K137" s="2374"/>
      <c r="L137" s="2318"/>
      <c r="M137" s="2421"/>
      <c r="N137" s="2424"/>
      <c r="O137" s="2353"/>
      <c r="P137" s="1730"/>
      <c r="Q137" s="294"/>
      <c r="R137" s="295"/>
      <c r="S137" s="1031"/>
      <c r="T137" s="1032"/>
      <c r="U137" s="1032"/>
      <c r="V137" s="1033"/>
      <c r="W137" s="1773"/>
      <c r="X137" s="296"/>
      <c r="Y137" s="297"/>
      <c r="Z137" s="314"/>
      <c r="AA137" s="315"/>
      <c r="AB137" s="316"/>
    </row>
    <row r="138" spans="1:28" ht="15.75" thickBot="1" x14ac:dyDescent="0.3">
      <c r="A138" s="2290"/>
      <c r="B138" s="866">
        <v>344.77</v>
      </c>
      <c r="C138" s="2292"/>
      <c r="D138" s="405" t="s">
        <v>197</v>
      </c>
      <c r="E138" s="405" t="s">
        <v>28</v>
      </c>
      <c r="F138" s="2294"/>
      <c r="G138" s="2296"/>
      <c r="H138" s="1900"/>
      <c r="I138" s="2340"/>
      <c r="J138" s="759"/>
      <c r="K138" s="2372"/>
      <c r="L138" s="2319"/>
      <c r="M138" s="2422"/>
      <c r="N138" s="2425"/>
      <c r="O138" s="2354"/>
      <c r="P138" s="585"/>
      <c r="Q138" s="307"/>
      <c r="R138" s="308"/>
      <c r="S138" s="1043"/>
      <c r="T138" s="1044"/>
      <c r="U138" s="1044"/>
      <c r="V138" s="1045"/>
      <c r="W138" s="1774"/>
      <c r="X138" s="309"/>
      <c r="Y138" s="310"/>
      <c r="Z138" s="311"/>
      <c r="AA138" s="312"/>
      <c r="AB138" s="313"/>
    </row>
    <row r="139" spans="1:28" ht="15.75" thickBot="1" x14ac:dyDescent="0.3">
      <c r="A139" s="277">
        <v>2372</v>
      </c>
      <c r="B139" s="846">
        <v>44.95</v>
      </c>
      <c r="C139" s="846">
        <f>B139</f>
        <v>44.95</v>
      </c>
      <c r="D139" s="277" t="s">
        <v>197</v>
      </c>
      <c r="E139" s="277" t="s">
        <v>28</v>
      </c>
      <c r="F139" s="425">
        <f>C139</f>
        <v>44.95</v>
      </c>
      <c r="G139" s="201">
        <v>5</v>
      </c>
      <c r="H139" s="417">
        <f>F139*G139</f>
        <v>224.75</v>
      </c>
      <c r="I139" s="762"/>
      <c r="J139" s="767"/>
      <c r="K139" s="754"/>
      <c r="L139" s="755"/>
      <c r="M139" s="472">
        <f>C139</f>
        <v>44.95</v>
      </c>
      <c r="N139" s="473">
        <v>2</v>
      </c>
      <c r="O139" s="474">
        <f>M139*N139</f>
        <v>89.9</v>
      </c>
      <c r="P139" s="1732"/>
      <c r="Q139" s="1635"/>
      <c r="R139" s="432"/>
      <c r="S139" s="1037"/>
      <c r="T139" s="1038"/>
      <c r="U139" s="1038"/>
      <c r="V139" s="1039"/>
      <c r="W139" s="1776"/>
      <c r="X139" s="1636"/>
      <c r="Y139" s="434"/>
      <c r="Z139" s="435"/>
      <c r="AA139" s="436"/>
      <c r="AB139" s="437"/>
    </row>
    <row r="140" spans="1:28" x14ac:dyDescent="0.25">
      <c r="A140" s="2054" t="s">
        <v>198</v>
      </c>
      <c r="B140" s="864">
        <v>802.79</v>
      </c>
      <c r="C140" s="2291">
        <f>SUM(B140:B141)</f>
        <v>866.14</v>
      </c>
      <c r="D140" s="278" t="s">
        <v>197</v>
      </c>
      <c r="E140" s="278" t="s">
        <v>199</v>
      </c>
      <c r="F140" s="2293">
        <f>C140</f>
        <v>866.14</v>
      </c>
      <c r="G140" s="2295">
        <v>5</v>
      </c>
      <c r="H140" s="1898">
        <f>G140*F140</f>
        <v>4330.7</v>
      </c>
      <c r="I140" s="2338"/>
      <c r="J140" s="757"/>
      <c r="K140" s="2371"/>
      <c r="L140" s="2317"/>
      <c r="M140" s="2420">
        <f>C140</f>
        <v>866.14</v>
      </c>
      <c r="N140" s="2423">
        <v>2</v>
      </c>
      <c r="O140" s="2352">
        <f>M140*N140</f>
        <v>1732.28</v>
      </c>
      <c r="P140" s="1710"/>
      <c r="Q140" s="1058"/>
      <c r="R140" s="1711"/>
      <c r="S140" s="1737"/>
      <c r="T140" s="1059"/>
      <c r="U140" s="1059"/>
      <c r="V140" s="1738"/>
      <c r="W140" s="1753"/>
      <c r="X140" s="1060"/>
      <c r="Y140" s="1754"/>
      <c r="Z140" s="1633"/>
      <c r="AA140" s="292"/>
      <c r="AB140" s="293"/>
    </row>
    <row r="141" spans="1:28" ht="15.75" thickBot="1" x14ac:dyDescent="0.3">
      <c r="A141" s="2290"/>
      <c r="B141" s="866">
        <v>63.35</v>
      </c>
      <c r="C141" s="2292"/>
      <c r="D141" s="405" t="s">
        <v>197</v>
      </c>
      <c r="E141" s="405" t="s">
        <v>199</v>
      </c>
      <c r="F141" s="2294"/>
      <c r="G141" s="2296"/>
      <c r="H141" s="1900"/>
      <c r="I141" s="2340"/>
      <c r="J141" s="759"/>
      <c r="K141" s="2372"/>
      <c r="L141" s="2319"/>
      <c r="M141" s="2422"/>
      <c r="N141" s="2425"/>
      <c r="O141" s="2354"/>
      <c r="P141" s="1714"/>
      <c r="Q141" s="1063"/>
      <c r="R141" s="1715"/>
      <c r="S141" s="1741"/>
      <c r="T141" s="1070"/>
      <c r="U141" s="1070"/>
      <c r="V141" s="1742"/>
      <c r="W141" s="1757"/>
      <c r="X141" s="1064"/>
      <c r="Y141" s="1758"/>
      <c r="Z141" s="1781"/>
      <c r="AA141" s="1065"/>
      <c r="AB141" s="1614"/>
    </row>
    <row r="142" spans="1:28" ht="15" customHeight="1" thickBot="1" x14ac:dyDescent="0.3">
      <c r="A142" s="244" t="s">
        <v>200</v>
      </c>
      <c r="B142" s="1403">
        <v>104.41</v>
      </c>
      <c r="C142" s="1403">
        <f>B142</f>
        <v>104.41</v>
      </c>
      <c r="D142" s="244" t="s">
        <v>197</v>
      </c>
      <c r="E142" s="244" t="s">
        <v>28</v>
      </c>
      <c r="F142" s="191">
        <f>C142</f>
        <v>104.41</v>
      </c>
      <c r="G142" s="192">
        <v>5</v>
      </c>
      <c r="H142" s="193">
        <f>F142*G142</f>
        <v>522.04999999999995</v>
      </c>
      <c r="I142" s="746"/>
      <c r="J142" s="769"/>
      <c r="K142" s="747"/>
      <c r="L142" s="748"/>
      <c r="M142" s="778">
        <f>B142</f>
        <v>104.41</v>
      </c>
      <c r="N142" s="760">
        <v>2</v>
      </c>
      <c r="O142" s="761">
        <f>M142*N142</f>
        <v>208.82</v>
      </c>
      <c r="P142" s="1719"/>
      <c r="Q142" s="129"/>
      <c r="R142" s="384"/>
      <c r="S142" s="1008"/>
      <c r="T142" s="1009"/>
      <c r="U142" s="1009"/>
      <c r="V142" s="1010"/>
      <c r="W142" s="1762"/>
      <c r="X142" s="130"/>
      <c r="Y142" s="399"/>
      <c r="Z142" s="131"/>
      <c r="AA142" s="132"/>
      <c r="AB142" s="185"/>
    </row>
    <row r="143" spans="1:28" ht="15.75" thickBot="1" x14ac:dyDescent="0.3">
      <c r="A143" s="244" t="s">
        <v>201</v>
      </c>
      <c r="B143" s="1403">
        <v>124.29</v>
      </c>
      <c r="C143" s="1403">
        <v>124.29</v>
      </c>
      <c r="D143" s="244" t="s">
        <v>202</v>
      </c>
      <c r="E143" s="244" t="s">
        <v>203</v>
      </c>
      <c r="F143" s="191">
        <f t="shared" si="5"/>
        <v>124.29</v>
      </c>
      <c r="G143" s="192">
        <v>5</v>
      </c>
      <c r="H143" s="193">
        <f>G143*F143</f>
        <v>621.45000000000005</v>
      </c>
      <c r="I143" s="746"/>
      <c r="J143" s="769"/>
      <c r="K143" s="747"/>
      <c r="L143" s="748"/>
      <c r="M143" s="194">
        <f>C143</f>
        <v>124.29</v>
      </c>
      <c r="N143" s="195">
        <v>2</v>
      </c>
      <c r="O143" s="196">
        <f>N143*M143</f>
        <v>248.58</v>
      </c>
      <c r="P143" s="1731"/>
      <c r="Q143" s="379"/>
      <c r="R143" s="208"/>
      <c r="S143" s="1034"/>
      <c r="T143" s="1035"/>
      <c r="U143" s="1035"/>
      <c r="V143" s="1036"/>
      <c r="W143" s="1775"/>
      <c r="X143" s="393"/>
      <c r="Y143" s="210"/>
      <c r="Z143" s="301"/>
      <c r="AA143" s="302"/>
      <c r="AB143" s="303"/>
    </row>
    <row r="144" spans="1:28" x14ac:dyDescent="0.25">
      <c r="A144" s="2054" t="s">
        <v>204</v>
      </c>
      <c r="B144" s="864">
        <v>226.53</v>
      </c>
      <c r="C144" s="2291">
        <f>B144+B145</f>
        <v>488.90999999999997</v>
      </c>
      <c r="D144" s="278" t="s">
        <v>144</v>
      </c>
      <c r="E144" s="278" t="s">
        <v>44</v>
      </c>
      <c r="F144" s="2307">
        <f t="shared" si="5"/>
        <v>488.90999999999997</v>
      </c>
      <c r="G144" s="2310">
        <v>5</v>
      </c>
      <c r="H144" s="1912">
        <f>G144*F144</f>
        <v>2444.5499999999997</v>
      </c>
      <c r="I144" s="2326"/>
      <c r="J144" s="767"/>
      <c r="K144" s="2314"/>
      <c r="L144" s="2320"/>
      <c r="M144" s="2362">
        <f>C144</f>
        <v>488.90999999999997</v>
      </c>
      <c r="N144" s="2431">
        <v>2</v>
      </c>
      <c r="O144" s="2433">
        <f>N144*M144</f>
        <v>977.81999999999994</v>
      </c>
      <c r="P144" s="584"/>
      <c r="Q144" s="380"/>
      <c r="R144" s="289"/>
      <c r="S144" s="1028"/>
      <c r="T144" s="1029"/>
      <c r="U144" s="1029"/>
      <c r="V144" s="1030"/>
      <c r="W144" s="1772"/>
      <c r="X144" s="394"/>
      <c r="Y144" s="291"/>
      <c r="Z144" s="304"/>
      <c r="AA144" s="305"/>
      <c r="AB144" s="306"/>
    </row>
    <row r="145" spans="1:28" ht="15.75" thickBot="1" x14ac:dyDescent="0.3">
      <c r="A145" s="2290"/>
      <c r="B145" s="866">
        <v>262.38</v>
      </c>
      <c r="C145" s="2292"/>
      <c r="D145" s="405" t="s">
        <v>144</v>
      </c>
      <c r="E145" s="405" t="s">
        <v>44</v>
      </c>
      <c r="F145" s="2308"/>
      <c r="G145" s="2312"/>
      <c r="H145" s="1931"/>
      <c r="I145" s="2439"/>
      <c r="J145" s="768"/>
      <c r="K145" s="2316"/>
      <c r="L145" s="2373"/>
      <c r="M145" s="2430"/>
      <c r="N145" s="2432"/>
      <c r="O145" s="2434"/>
      <c r="P145" s="585"/>
      <c r="Q145" s="1634"/>
      <c r="R145" s="308"/>
      <c r="S145" s="1043"/>
      <c r="T145" s="1044"/>
      <c r="U145" s="1044"/>
      <c r="V145" s="1045"/>
      <c r="W145" s="1774"/>
      <c r="X145" s="396"/>
      <c r="Y145" s="310"/>
      <c r="Z145" s="311"/>
      <c r="AA145" s="312"/>
      <c r="AB145" s="313"/>
    </row>
    <row r="146" spans="1:28" x14ac:dyDescent="0.25">
      <c r="A146" s="2054" t="s">
        <v>205</v>
      </c>
      <c r="B146" s="864">
        <v>63.95</v>
      </c>
      <c r="C146" s="2291">
        <f>SUM(B146:B150)</f>
        <v>1008.9999999999999</v>
      </c>
      <c r="D146" s="278" t="s">
        <v>184</v>
      </c>
      <c r="E146" s="278" t="s">
        <v>22</v>
      </c>
      <c r="F146" s="2293">
        <f>C146</f>
        <v>1008.9999999999999</v>
      </c>
      <c r="G146" s="2295">
        <v>5</v>
      </c>
      <c r="H146" s="1898">
        <f>G146*F146</f>
        <v>5044.9999999999991</v>
      </c>
      <c r="I146" s="1684"/>
      <c r="J146" s="757"/>
      <c r="K146" s="1090"/>
      <c r="L146" s="1685"/>
      <c r="M146" s="1701"/>
      <c r="N146" s="1088"/>
      <c r="O146" s="1702"/>
      <c r="P146" s="584"/>
      <c r="Q146" s="288"/>
      <c r="R146" s="289"/>
      <c r="S146" s="1028"/>
      <c r="T146" s="1029"/>
      <c r="U146" s="1029"/>
      <c r="V146" s="1030"/>
      <c r="W146" s="1772"/>
      <c r="X146" s="290"/>
      <c r="Y146" s="291"/>
      <c r="Z146" s="304"/>
      <c r="AA146" s="305"/>
      <c r="AB146" s="306"/>
    </row>
    <row r="147" spans="1:28" x14ac:dyDescent="0.25">
      <c r="A147" s="2055"/>
      <c r="B147" s="865">
        <v>31.34</v>
      </c>
      <c r="C147" s="2299"/>
      <c r="D147" s="236" t="s">
        <v>184</v>
      </c>
      <c r="E147" s="236" t="s">
        <v>22</v>
      </c>
      <c r="F147" s="2305"/>
      <c r="G147" s="2302"/>
      <c r="H147" s="1899"/>
      <c r="I147" s="786"/>
      <c r="J147" s="750"/>
      <c r="K147" s="787"/>
      <c r="L147" s="788"/>
      <c r="M147" s="1703"/>
      <c r="N147" s="1089"/>
      <c r="O147" s="1704"/>
      <c r="P147" s="1730"/>
      <c r="Q147" s="294"/>
      <c r="R147" s="295"/>
      <c r="S147" s="1031"/>
      <c r="T147" s="1032"/>
      <c r="U147" s="1032"/>
      <c r="V147" s="1033"/>
      <c r="W147" s="1773"/>
      <c r="X147" s="296"/>
      <c r="Y147" s="297"/>
      <c r="Z147" s="314"/>
      <c r="AA147" s="315"/>
      <c r="AB147" s="316"/>
    </row>
    <row r="148" spans="1:28" x14ac:dyDescent="0.25">
      <c r="A148" s="2055"/>
      <c r="B148" s="865">
        <v>472.14</v>
      </c>
      <c r="C148" s="2299"/>
      <c r="D148" s="236" t="s">
        <v>184</v>
      </c>
      <c r="E148" s="236" t="s">
        <v>22</v>
      </c>
      <c r="F148" s="2305"/>
      <c r="G148" s="2302"/>
      <c r="H148" s="1899"/>
      <c r="I148" s="786"/>
      <c r="J148" s="750"/>
      <c r="K148" s="787"/>
      <c r="L148" s="788"/>
      <c r="M148" s="1703"/>
      <c r="N148" s="1089"/>
      <c r="O148" s="1704"/>
      <c r="P148" s="1730"/>
      <c r="Q148" s="294"/>
      <c r="R148" s="295"/>
      <c r="S148" s="1031"/>
      <c r="T148" s="1032"/>
      <c r="U148" s="1032"/>
      <c r="V148" s="1033"/>
      <c r="W148" s="1773"/>
      <c r="X148" s="296"/>
      <c r="Y148" s="297"/>
      <c r="Z148" s="314"/>
      <c r="AA148" s="315"/>
      <c r="AB148" s="316"/>
    </row>
    <row r="149" spans="1:28" x14ac:dyDescent="0.25">
      <c r="A149" s="2055"/>
      <c r="B149" s="865">
        <v>333.03</v>
      </c>
      <c r="C149" s="2299"/>
      <c r="D149" s="236" t="s">
        <v>184</v>
      </c>
      <c r="E149" s="236" t="s">
        <v>22</v>
      </c>
      <c r="F149" s="2305"/>
      <c r="G149" s="2302"/>
      <c r="H149" s="1899"/>
      <c r="I149" s="786"/>
      <c r="J149" s="750"/>
      <c r="K149" s="787"/>
      <c r="L149" s="788"/>
      <c r="M149" s="1703"/>
      <c r="N149" s="1089"/>
      <c r="O149" s="1704"/>
      <c r="P149" s="1730"/>
      <c r="Q149" s="294"/>
      <c r="R149" s="295"/>
      <c r="S149" s="1031"/>
      <c r="T149" s="1032"/>
      <c r="U149" s="1032"/>
      <c r="V149" s="1033"/>
      <c r="W149" s="1773"/>
      <c r="X149" s="296"/>
      <c r="Y149" s="297"/>
      <c r="Z149" s="314"/>
      <c r="AA149" s="315"/>
      <c r="AB149" s="316"/>
    </row>
    <row r="150" spans="1:28" ht="15.75" thickBot="1" x14ac:dyDescent="0.3">
      <c r="A150" s="2290"/>
      <c r="B150" s="866">
        <v>108.54</v>
      </c>
      <c r="C150" s="2292"/>
      <c r="D150" s="405" t="s">
        <v>184</v>
      </c>
      <c r="E150" s="405" t="s">
        <v>22</v>
      </c>
      <c r="F150" s="2294"/>
      <c r="G150" s="2296"/>
      <c r="H150" s="1900"/>
      <c r="I150" s="789"/>
      <c r="J150" s="759"/>
      <c r="K150" s="776"/>
      <c r="L150" s="777"/>
      <c r="M150" s="1695"/>
      <c r="N150" s="203"/>
      <c r="O150" s="1696"/>
      <c r="P150" s="585"/>
      <c r="Q150" s="307"/>
      <c r="R150" s="308"/>
      <c r="S150" s="1043"/>
      <c r="T150" s="1044"/>
      <c r="U150" s="1044"/>
      <c r="V150" s="1045"/>
      <c r="W150" s="1774"/>
      <c r="X150" s="309"/>
      <c r="Y150" s="310"/>
      <c r="Z150" s="311"/>
      <c r="AA150" s="312"/>
      <c r="AB150" s="313"/>
    </row>
    <row r="151" spans="1:28" ht="15.75" thickBot="1" x14ac:dyDescent="0.3">
      <c r="A151" s="276" t="s">
        <v>206</v>
      </c>
      <c r="B151" s="1213">
        <v>284.85000000000002</v>
      </c>
      <c r="C151" s="1213">
        <f>B151</f>
        <v>284.85000000000002</v>
      </c>
      <c r="D151" s="276" t="s">
        <v>184</v>
      </c>
      <c r="E151" s="276" t="s">
        <v>22</v>
      </c>
      <c r="F151" s="204">
        <f>C151</f>
        <v>284.85000000000002</v>
      </c>
      <c r="G151" s="205">
        <v>5</v>
      </c>
      <c r="H151" s="206">
        <f>G151*F151</f>
        <v>1424.25</v>
      </c>
      <c r="I151" s="741"/>
      <c r="J151" s="742"/>
      <c r="K151" s="742"/>
      <c r="L151" s="743"/>
      <c r="M151" s="957"/>
      <c r="N151" s="954"/>
      <c r="O151" s="955"/>
      <c r="P151" s="1733"/>
      <c r="Q151" s="317"/>
      <c r="R151" s="318"/>
      <c r="S151" s="1040"/>
      <c r="T151" s="1041"/>
      <c r="U151" s="1041"/>
      <c r="V151" s="1042"/>
      <c r="W151" s="1777"/>
      <c r="X151" s="319"/>
      <c r="Y151" s="320"/>
      <c r="Z151" s="321"/>
      <c r="AA151" s="322"/>
      <c r="AB151" s="323"/>
    </row>
    <row r="152" spans="1:28" x14ac:dyDescent="0.25">
      <c r="A152" s="2054" t="s">
        <v>207</v>
      </c>
      <c r="B152" s="864">
        <v>82.74</v>
      </c>
      <c r="C152" s="2291">
        <f>SUM(B152:B153)</f>
        <v>215.39999999999998</v>
      </c>
      <c r="D152" s="278" t="s">
        <v>184</v>
      </c>
      <c r="E152" s="278" t="s">
        <v>33</v>
      </c>
      <c r="F152" s="2293">
        <f>C152</f>
        <v>215.39999999999998</v>
      </c>
      <c r="G152" s="2295">
        <v>5</v>
      </c>
      <c r="H152" s="1898">
        <v>2516</v>
      </c>
      <c r="I152" s="2338"/>
      <c r="J152" s="757"/>
      <c r="K152" s="2371"/>
      <c r="L152" s="2317"/>
      <c r="M152" s="2435"/>
      <c r="N152" s="2437"/>
      <c r="O152" s="2440"/>
      <c r="P152" s="584"/>
      <c r="Q152" s="288"/>
      <c r="R152" s="289"/>
      <c r="S152" s="1028"/>
      <c r="T152" s="1029"/>
      <c r="U152" s="1029"/>
      <c r="V152" s="1030"/>
      <c r="W152" s="1772"/>
      <c r="X152" s="290"/>
      <c r="Y152" s="291"/>
      <c r="Z152" s="304"/>
      <c r="AA152" s="305"/>
      <c r="AB152" s="306"/>
    </row>
    <row r="153" spans="1:28" ht="15.75" thickBot="1" x14ac:dyDescent="0.3">
      <c r="A153" s="2290"/>
      <c r="B153" s="866">
        <v>132.66</v>
      </c>
      <c r="C153" s="2292"/>
      <c r="D153" s="405" t="s">
        <v>184</v>
      </c>
      <c r="E153" s="405" t="s">
        <v>33</v>
      </c>
      <c r="F153" s="2294"/>
      <c r="G153" s="2296"/>
      <c r="H153" s="1900"/>
      <c r="I153" s="2340"/>
      <c r="J153" s="759"/>
      <c r="K153" s="2372"/>
      <c r="L153" s="2319"/>
      <c r="M153" s="2436"/>
      <c r="N153" s="2438"/>
      <c r="O153" s="2441"/>
      <c r="P153" s="585"/>
      <c r="Q153" s="307"/>
      <c r="R153" s="308"/>
      <c r="S153" s="1043"/>
      <c r="T153" s="1044"/>
      <c r="U153" s="1044"/>
      <c r="V153" s="1045"/>
      <c r="W153" s="1774"/>
      <c r="X153" s="309"/>
      <c r="Y153" s="310"/>
      <c r="Z153" s="311"/>
      <c r="AA153" s="312"/>
      <c r="AB153" s="313"/>
    </row>
    <row r="154" spans="1:28" x14ac:dyDescent="0.25">
      <c r="A154" s="2054" t="s">
        <v>208</v>
      </c>
      <c r="B154" s="864">
        <v>89.31</v>
      </c>
      <c r="C154" s="2291">
        <f>SUM(B154:B155)</f>
        <v>354.78000000000003</v>
      </c>
      <c r="D154" s="278" t="s">
        <v>184</v>
      </c>
      <c r="E154" s="278" t="s">
        <v>209</v>
      </c>
      <c r="F154" s="2293">
        <f>C154</f>
        <v>354.78000000000003</v>
      </c>
      <c r="G154" s="2295">
        <v>5</v>
      </c>
      <c r="H154" s="1898">
        <f>F154*G154</f>
        <v>1773.9</v>
      </c>
      <c r="I154" s="2338"/>
      <c r="J154" s="757"/>
      <c r="K154" s="2371"/>
      <c r="L154" s="2317"/>
      <c r="M154" s="1691"/>
      <c r="N154" s="202"/>
      <c r="O154" s="1201"/>
      <c r="P154" s="584"/>
      <c r="Q154" s="288"/>
      <c r="R154" s="289"/>
      <c r="S154" s="1028"/>
      <c r="T154" s="1029"/>
      <c r="U154" s="1029"/>
      <c r="V154" s="1030"/>
      <c r="W154" s="1772"/>
      <c r="X154" s="290"/>
      <c r="Y154" s="291"/>
      <c r="Z154" s="304"/>
      <c r="AA154" s="305"/>
      <c r="AB154" s="306"/>
    </row>
    <row r="155" spans="1:28" ht="15.75" thickBot="1" x14ac:dyDescent="0.3">
      <c r="A155" s="2290"/>
      <c r="B155" s="866">
        <v>265.47000000000003</v>
      </c>
      <c r="C155" s="2292"/>
      <c r="D155" s="405" t="s">
        <v>184</v>
      </c>
      <c r="E155" s="405" t="s">
        <v>209</v>
      </c>
      <c r="F155" s="2294"/>
      <c r="G155" s="2296"/>
      <c r="H155" s="1900"/>
      <c r="I155" s="2340"/>
      <c r="J155" s="759"/>
      <c r="K155" s="2372"/>
      <c r="L155" s="2319"/>
      <c r="M155" s="1695"/>
      <c r="N155" s="203"/>
      <c r="O155" s="1696"/>
      <c r="P155" s="585"/>
      <c r="Q155" s="307"/>
      <c r="R155" s="308"/>
      <c r="S155" s="1043"/>
      <c r="T155" s="1044"/>
      <c r="U155" s="1044"/>
      <c r="V155" s="1045"/>
      <c r="W155" s="1774"/>
      <c r="X155" s="309"/>
      <c r="Y155" s="310"/>
      <c r="Z155" s="311"/>
      <c r="AA155" s="312"/>
      <c r="AB155" s="313"/>
    </row>
    <row r="156" spans="1:28" ht="15.75" thickBot="1" x14ac:dyDescent="0.3">
      <c r="A156" s="244" t="s">
        <v>210</v>
      </c>
      <c r="B156" s="1403">
        <v>19.12</v>
      </c>
      <c r="C156" s="1403">
        <f>B156</f>
        <v>19.12</v>
      </c>
      <c r="D156" s="244" t="s">
        <v>184</v>
      </c>
      <c r="E156" s="244" t="s">
        <v>22</v>
      </c>
      <c r="F156" s="191">
        <f>C156</f>
        <v>19.12</v>
      </c>
      <c r="G156" s="192">
        <v>2</v>
      </c>
      <c r="H156" s="193">
        <f>G156*F156</f>
        <v>38.24</v>
      </c>
      <c r="I156" s="746"/>
      <c r="J156" s="747"/>
      <c r="K156" s="747"/>
      <c r="L156" s="748"/>
      <c r="M156" s="211"/>
      <c r="N156" s="212"/>
      <c r="O156" s="213"/>
      <c r="P156" s="1731"/>
      <c r="Q156" s="207"/>
      <c r="R156" s="208"/>
      <c r="S156" s="1034"/>
      <c r="T156" s="1035"/>
      <c r="U156" s="1035"/>
      <c r="V156" s="1036"/>
      <c r="W156" s="1775"/>
      <c r="X156" s="209"/>
      <c r="Y156" s="210"/>
      <c r="Z156" s="301"/>
      <c r="AA156" s="302"/>
      <c r="AB156" s="303"/>
    </row>
    <row r="157" spans="1:28" x14ac:dyDescent="0.25">
      <c r="A157" s="2071" t="s">
        <v>211</v>
      </c>
      <c r="B157" s="1333">
        <v>6.13</v>
      </c>
      <c r="C157" s="2453">
        <f>SUM(B157:B177)</f>
        <v>433.84000000000003</v>
      </c>
      <c r="D157" s="234" t="s">
        <v>164</v>
      </c>
      <c r="E157" s="234" t="s">
        <v>22</v>
      </c>
      <c r="F157" s="2309">
        <f>C157</f>
        <v>433.84000000000003</v>
      </c>
      <c r="G157" s="2311">
        <v>5</v>
      </c>
      <c r="H157" s="1913">
        <f>G157*F157</f>
        <v>2169.2000000000003</v>
      </c>
      <c r="I157" s="2327"/>
      <c r="J157" s="766"/>
      <c r="K157" s="2315"/>
      <c r="L157" s="2321"/>
      <c r="M157" s="2357">
        <f>C157</f>
        <v>433.84000000000003</v>
      </c>
      <c r="N157" s="2355">
        <v>2</v>
      </c>
      <c r="O157" s="2360">
        <f>M157*N157</f>
        <v>867.68000000000006</v>
      </c>
      <c r="P157" s="1734"/>
      <c r="Q157" s="438"/>
      <c r="R157" s="439"/>
      <c r="S157" s="1046"/>
      <c r="T157" s="1047"/>
      <c r="U157" s="1047"/>
      <c r="V157" s="1048"/>
      <c r="W157" s="1778"/>
      <c r="X157" s="440"/>
      <c r="Y157" s="441"/>
      <c r="Z157" s="442"/>
      <c r="AA157" s="443"/>
      <c r="AB157" s="444"/>
    </row>
    <row r="158" spans="1:28" x14ac:dyDescent="0.25">
      <c r="A158" s="2071"/>
      <c r="B158" s="865">
        <v>12.7</v>
      </c>
      <c r="C158" s="2453"/>
      <c r="D158" s="236" t="s">
        <v>164</v>
      </c>
      <c r="E158" s="236" t="s">
        <v>22</v>
      </c>
      <c r="F158" s="2309"/>
      <c r="G158" s="2311"/>
      <c r="H158" s="1913"/>
      <c r="I158" s="2327"/>
      <c r="J158" s="766"/>
      <c r="K158" s="2315"/>
      <c r="L158" s="2321"/>
      <c r="M158" s="2357"/>
      <c r="N158" s="2355"/>
      <c r="O158" s="2360"/>
      <c r="P158" s="1730"/>
      <c r="Q158" s="294"/>
      <c r="R158" s="295"/>
      <c r="S158" s="1031"/>
      <c r="T158" s="1032"/>
      <c r="U158" s="1032"/>
      <c r="V158" s="1033"/>
      <c r="W158" s="1773"/>
      <c r="X158" s="395"/>
      <c r="Y158" s="297"/>
      <c r="Z158" s="314"/>
      <c r="AA158" s="315"/>
      <c r="AB158" s="316"/>
    </row>
    <row r="159" spans="1:28" x14ac:dyDescent="0.25">
      <c r="A159" s="2071"/>
      <c r="B159" s="865">
        <v>12.46</v>
      </c>
      <c r="C159" s="2453"/>
      <c r="D159" s="236" t="s">
        <v>164</v>
      </c>
      <c r="E159" s="236" t="s">
        <v>22</v>
      </c>
      <c r="F159" s="2309"/>
      <c r="G159" s="2311"/>
      <c r="H159" s="1913"/>
      <c r="I159" s="2327"/>
      <c r="J159" s="766"/>
      <c r="K159" s="2315"/>
      <c r="L159" s="2321"/>
      <c r="M159" s="2357"/>
      <c r="N159" s="2355"/>
      <c r="O159" s="2360"/>
      <c r="P159" s="1730"/>
      <c r="Q159" s="294"/>
      <c r="R159" s="295"/>
      <c r="S159" s="1031"/>
      <c r="T159" s="1032"/>
      <c r="U159" s="1032"/>
      <c r="V159" s="1033"/>
      <c r="W159" s="1773"/>
      <c r="X159" s="395"/>
      <c r="Y159" s="297"/>
      <c r="Z159" s="314"/>
      <c r="AA159" s="315"/>
      <c r="AB159" s="316"/>
    </row>
    <row r="160" spans="1:28" x14ac:dyDescent="0.25">
      <c r="A160" s="2071"/>
      <c r="B160" s="865">
        <v>4.66</v>
      </c>
      <c r="C160" s="2453"/>
      <c r="D160" s="236" t="s">
        <v>164</v>
      </c>
      <c r="E160" s="236" t="s">
        <v>22</v>
      </c>
      <c r="F160" s="2309"/>
      <c r="G160" s="2311"/>
      <c r="H160" s="1913"/>
      <c r="I160" s="2327"/>
      <c r="J160" s="766"/>
      <c r="K160" s="2315"/>
      <c r="L160" s="2321"/>
      <c r="M160" s="2357"/>
      <c r="N160" s="2355"/>
      <c r="O160" s="2360"/>
      <c r="P160" s="1730"/>
      <c r="Q160" s="294"/>
      <c r="R160" s="295"/>
      <c r="S160" s="1031"/>
      <c r="T160" s="1032"/>
      <c r="U160" s="1032"/>
      <c r="V160" s="1033"/>
      <c r="W160" s="1773"/>
      <c r="X160" s="395"/>
      <c r="Y160" s="297"/>
      <c r="Z160" s="314"/>
      <c r="AA160" s="315"/>
      <c r="AB160" s="316"/>
    </row>
    <row r="161" spans="1:28" x14ac:dyDescent="0.25">
      <c r="A161" s="2071"/>
      <c r="B161" s="865">
        <v>20.61</v>
      </c>
      <c r="C161" s="2453"/>
      <c r="D161" s="236" t="s">
        <v>164</v>
      </c>
      <c r="E161" s="236" t="s">
        <v>22</v>
      </c>
      <c r="F161" s="2309"/>
      <c r="G161" s="2311"/>
      <c r="H161" s="1913"/>
      <c r="I161" s="2327"/>
      <c r="J161" s="766"/>
      <c r="K161" s="2315"/>
      <c r="L161" s="2321"/>
      <c r="M161" s="2357"/>
      <c r="N161" s="2355"/>
      <c r="O161" s="2360"/>
      <c r="P161" s="1730"/>
      <c r="Q161" s="294"/>
      <c r="R161" s="295"/>
      <c r="S161" s="1031"/>
      <c r="T161" s="1032"/>
      <c r="U161" s="1032"/>
      <c r="V161" s="1033"/>
      <c r="W161" s="1773"/>
      <c r="X161" s="395"/>
      <c r="Y161" s="297"/>
      <c r="Z161" s="314"/>
      <c r="AA161" s="315"/>
      <c r="AB161" s="316"/>
    </row>
    <row r="162" spans="1:28" x14ac:dyDescent="0.25">
      <c r="A162" s="2071"/>
      <c r="B162" s="865">
        <v>4.74</v>
      </c>
      <c r="C162" s="2453"/>
      <c r="D162" s="236" t="s">
        <v>164</v>
      </c>
      <c r="E162" s="236" t="s">
        <v>22</v>
      </c>
      <c r="F162" s="2309"/>
      <c r="G162" s="2311"/>
      <c r="H162" s="1913"/>
      <c r="I162" s="2327"/>
      <c r="J162" s="766"/>
      <c r="K162" s="2315"/>
      <c r="L162" s="2321"/>
      <c r="M162" s="2357"/>
      <c r="N162" s="2355"/>
      <c r="O162" s="2360"/>
      <c r="P162" s="1730"/>
      <c r="Q162" s="294"/>
      <c r="R162" s="295"/>
      <c r="S162" s="1031"/>
      <c r="T162" s="1032"/>
      <c r="U162" s="1032"/>
      <c r="V162" s="1033"/>
      <c r="W162" s="1773"/>
      <c r="X162" s="395"/>
      <c r="Y162" s="297"/>
      <c r="Z162" s="314"/>
      <c r="AA162" s="315"/>
      <c r="AB162" s="316"/>
    </row>
    <row r="163" spans="1:28" x14ac:dyDescent="0.25">
      <c r="A163" s="2071"/>
      <c r="B163" s="865">
        <v>4.68</v>
      </c>
      <c r="C163" s="2453"/>
      <c r="D163" s="236" t="s">
        <v>164</v>
      </c>
      <c r="E163" s="236" t="s">
        <v>22</v>
      </c>
      <c r="F163" s="2309"/>
      <c r="G163" s="2311"/>
      <c r="H163" s="1913"/>
      <c r="I163" s="2327"/>
      <c r="J163" s="766"/>
      <c r="K163" s="2315"/>
      <c r="L163" s="2321"/>
      <c r="M163" s="2357"/>
      <c r="N163" s="2355"/>
      <c r="O163" s="2360"/>
      <c r="P163" s="1730"/>
      <c r="Q163" s="294"/>
      <c r="R163" s="295"/>
      <c r="S163" s="1031"/>
      <c r="T163" s="1032"/>
      <c r="U163" s="1032"/>
      <c r="V163" s="1033"/>
      <c r="W163" s="1773"/>
      <c r="X163" s="395"/>
      <c r="Y163" s="297"/>
      <c r="Z163" s="314"/>
      <c r="AA163" s="315"/>
      <c r="AB163" s="316"/>
    </row>
    <row r="164" spans="1:28" x14ac:dyDescent="0.25">
      <c r="A164" s="2071"/>
      <c r="B164" s="865">
        <v>22.52</v>
      </c>
      <c r="C164" s="2453"/>
      <c r="D164" s="236" t="s">
        <v>164</v>
      </c>
      <c r="E164" s="236" t="s">
        <v>22</v>
      </c>
      <c r="F164" s="2309"/>
      <c r="G164" s="2311"/>
      <c r="H164" s="1913"/>
      <c r="I164" s="2327"/>
      <c r="J164" s="766"/>
      <c r="K164" s="2315"/>
      <c r="L164" s="2321"/>
      <c r="M164" s="2357"/>
      <c r="N164" s="2355"/>
      <c r="O164" s="2360"/>
      <c r="P164" s="1730"/>
      <c r="Q164" s="294"/>
      <c r="R164" s="295"/>
      <c r="S164" s="1031"/>
      <c r="T164" s="1032"/>
      <c r="U164" s="1032"/>
      <c r="V164" s="1033"/>
      <c r="W164" s="1773"/>
      <c r="X164" s="395"/>
      <c r="Y164" s="297"/>
      <c r="Z164" s="314"/>
      <c r="AA164" s="315"/>
      <c r="AB164" s="316"/>
    </row>
    <row r="165" spans="1:28" x14ac:dyDescent="0.25">
      <c r="A165" s="2071"/>
      <c r="B165" s="865">
        <v>4.51</v>
      </c>
      <c r="C165" s="2453"/>
      <c r="D165" s="236" t="s">
        <v>164</v>
      </c>
      <c r="E165" s="236" t="s">
        <v>22</v>
      </c>
      <c r="F165" s="2309"/>
      <c r="G165" s="2311"/>
      <c r="H165" s="1913"/>
      <c r="I165" s="2327"/>
      <c r="J165" s="766"/>
      <c r="K165" s="2315"/>
      <c r="L165" s="2321"/>
      <c r="M165" s="2357"/>
      <c r="N165" s="2355"/>
      <c r="O165" s="2360"/>
      <c r="P165" s="1730"/>
      <c r="Q165" s="294"/>
      <c r="R165" s="295"/>
      <c r="S165" s="1031"/>
      <c r="T165" s="1032"/>
      <c r="U165" s="1032"/>
      <c r="V165" s="1033"/>
      <c r="W165" s="1773"/>
      <c r="X165" s="395"/>
      <c r="Y165" s="297"/>
      <c r="Z165" s="314"/>
      <c r="AA165" s="315"/>
      <c r="AB165" s="316"/>
    </row>
    <row r="166" spans="1:28" x14ac:dyDescent="0.25">
      <c r="A166" s="2071"/>
      <c r="B166" s="865">
        <v>0.95</v>
      </c>
      <c r="C166" s="2453"/>
      <c r="D166" s="236" t="s">
        <v>164</v>
      </c>
      <c r="E166" s="236" t="s">
        <v>22</v>
      </c>
      <c r="F166" s="2309"/>
      <c r="G166" s="2311"/>
      <c r="H166" s="1913"/>
      <c r="I166" s="2327"/>
      <c r="J166" s="766"/>
      <c r="K166" s="2315"/>
      <c r="L166" s="2321"/>
      <c r="M166" s="2357"/>
      <c r="N166" s="2355"/>
      <c r="O166" s="2360"/>
      <c r="P166" s="1730"/>
      <c r="Q166" s="294"/>
      <c r="R166" s="295"/>
      <c r="S166" s="1031"/>
      <c r="T166" s="1032"/>
      <c r="U166" s="1032"/>
      <c r="V166" s="1033"/>
      <c r="W166" s="1773"/>
      <c r="X166" s="395"/>
      <c r="Y166" s="297"/>
      <c r="Z166" s="314"/>
      <c r="AA166" s="315"/>
      <c r="AB166" s="316"/>
    </row>
    <row r="167" spans="1:28" x14ac:dyDescent="0.25">
      <c r="A167" s="2071"/>
      <c r="B167" s="865">
        <v>14.17</v>
      </c>
      <c r="C167" s="2453"/>
      <c r="D167" s="236" t="s">
        <v>164</v>
      </c>
      <c r="E167" s="236" t="s">
        <v>22</v>
      </c>
      <c r="F167" s="2309"/>
      <c r="G167" s="2311"/>
      <c r="H167" s="1913"/>
      <c r="I167" s="2327"/>
      <c r="J167" s="766"/>
      <c r="K167" s="2315"/>
      <c r="L167" s="2321"/>
      <c r="M167" s="2357"/>
      <c r="N167" s="2355"/>
      <c r="O167" s="2360"/>
      <c r="P167" s="1730"/>
      <c r="Q167" s="294"/>
      <c r="R167" s="295"/>
      <c r="S167" s="1031"/>
      <c r="T167" s="1032"/>
      <c r="U167" s="1032"/>
      <c r="V167" s="1033"/>
      <c r="W167" s="1773"/>
      <c r="X167" s="395"/>
      <c r="Y167" s="297"/>
      <c r="Z167" s="314"/>
      <c r="AA167" s="315"/>
      <c r="AB167" s="316"/>
    </row>
    <row r="168" spans="1:28" x14ac:dyDescent="0.25">
      <c r="A168" s="2071"/>
      <c r="B168" s="865">
        <v>8.0399999999999991</v>
      </c>
      <c r="C168" s="2453"/>
      <c r="D168" s="236" t="s">
        <v>164</v>
      </c>
      <c r="E168" s="236" t="s">
        <v>22</v>
      </c>
      <c r="F168" s="2309"/>
      <c r="G168" s="2311"/>
      <c r="H168" s="1913"/>
      <c r="I168" s="2327"/>
      <c r="J168" s="766"/>
      <c r="K168" s="2315"/>
      <c r="L168" s="2321"/>
      <c r="M168" s="2357"/>
      <c r="N168" s="2355"/>
      <c r="O168" s="2360"/>
      <c r="P168" s="1730"/>
      <c r="Q168" s="294"/>
      <c r="R168" s="295"/>
      <c r="S168" s="1031"/>
      <c r="T168" s="1032"/>
      <c r="U168" s="1032"/>
      <c r="V168" s="1033"/>
      <c r="W168" s="1773"/>
      <c r="X168" s="395"/>
      <c r="Y168" s="297"/>
      <c r="Z168" s="314"/>
      <c r="AA168" s="315"/>
      <c r="AB168" s="316"/>
    </row>
    <row r="169" spans="1:28" x14ac:dyDescent="0.25">
      <c r="A169" s="2071"/>
      <c r="B169" s="865">
        <v>42.73</v>
      </c>
      <c r="C169" s="2453"/>
      <c r="D169" s="236" t="s">
        <v>164</v>
      </c>
      <c r="E169" s="236" t="s">
        <v>22</v>
      </c>
      <c r="F169" s="2309"/>
      <c r="G169" s="2311"/>
      <c r="H169" s="1913"/>
      <c r="I169" s="2327"/>
      <c r="J169" s="766"/>
      <c r="K169" s="2315"/>
      <c r="L169" s="2321"/>
      <c r="M169" s="2357"/>
      <c r="N169" s="2355"/>
      <c r="O169" s="2360"/>
      <c r="P169" s="1730"/>
      <c r="Q169" s="294"/>
      <c r="R169" s="295"/>
      <c r="S169" s="1031"/>
      <c r="T169" s="1032"/>
      <c r="U169" s="1032"/>
      <c r="V169" s="1033"/>
      <c r="W169" s="1773"/>
      <c r="X169" s="395"/>
      <c r="Y169" s="297"/>
      <c r="Z169" s="314"/>
      <c r="AA169" s="315"/>
      <c r="AB169" s="316"/>
    </row>
    <row r="170" spans="1:28" x14ac:dyDescent="0.25">
      <c r="A170" s="2071"/>
      <c r="B170" s="869">
        <v>3.43</v>
      </c>
      <c r="C170" s="2453"/>
      <c r="D170" s="236" t="s">
        <v>164</v>
      </c>
      <c r="E170" s="236" t="s">
        <v>22</v>
      </c>
      <c r="F170" s="2309"/>
      <c r="G170" s="2311"/>
      <c r="H170" s="1913"/>
      <c r="I170" s="2327"/>
      <c r="J170" s="766"/>
      <c r="K170" s="2315"/>
      <c r="L170" s="2321"/>
      <c r="M170" s="2357"/>
      <c r="N170" s="2355"/>
      <c r="O170" s="2360"/>
      <c r="P170" s="1730"/>
      <c r="Q170" s="294"/>
      <c r="R170" s="295"/>
      <c r="S170" s="1031"/>
      <c r="T170" s="1032"/>
      <c r="U170" s="1032"/>
      <c r="V170" s="1033"/>
      <c r="W170" s="1773"/>
      <c r="X170" s="395"/>
      <c r="Y170" s="297"/>
      <c r="Z170" s="314"/>
      <c r="AA170" s="315"/>
      <c r="AB170" s="316"/>
    </row>
    <row r="171" spans="1:28" x14ac:dyDescent="0.25">
      <c r="A171" s="2071"/>
      <c r="B171" s="869">
        <v>12.06</v>
      </c>
      <c r="C171" s="2453"/>
      <c r="D171" s="236" t="s">
        <v>164</v>
      </c>
      <c r="E171" s="236" t="s">
        <v>22</v>
      </c>
      <c r="F171" s="2309"/>
      <c r="G171" s="2311"/>
      <c r="H171" s="1913"/>
      <c r="I171" s="2327"/>
      <c r="J171" s="766"/>
      <c r="K171" s="2315"/>
      <c r="L171" s="2321"/>
      <c r="M171" s="2357"/>
      <c r="N171" s="2355"/>
      <c r="O171" s="2360"/>
      <c r="P171" s="1730"/>
      <c r="Q171" s="294"/>
      <c r="R171" s="295"/>
      <c r="S171" s="1031"/>
      <c r="T171" s="1032"/>
      <c r="U171" s="1032"/>
      <c r="V171" s="1033"/>
      <c r="W171" s="1773"/>
      <c r="X171" s="395"/>
      <c r="Y171" s="297"/>
      <c r="Z171" s="314"/>
      <c r="AA171" s="315"/>
      <c r="AB171" s="316"/>
    </row>
    <row r="172" spans="1:28" x14ac:dyDescent="0.25">
      <c r="A172" s="2071"/>
      <c r="B172" s="869">
        <v>11.41</v>
      </c>
      <c r="C172" s="2453"/>
      <c r="D172" s="236" t="s">
        <v>164</v>
      </c>
      <c r="E172" s="236" t="s">
        <v>22</v>
      </c>
      <c r="F172" s="2309"/>
      <c r="G172" s="2311"/>
      <c r="H172" s="1913"/>
      <c r="I172" s="2327"/>
      <c r="J172" s="766"/>
      <c r="K172" s="2315"/>
      <c r="L172" s="2321"/>
      <c r="M172" s="2357"/>
      <c r="N172" s="2355"/>
      <c r="O172" s="2360"/>
      <c r="P172" s="1730"/>
      <c r="Q172" s="294"/>
      <c r="R172" s="295"/>
      <c r="S172" s="1031"/>
      <c r="T172" s="1032"/>
      <c r="U172" s="1032"/>
      <c r="V172" s="1033"/>
      <c r="W172" s="1773"/>
      <c r="X172" s="395"/>
      <c r="Y172" s="297"/>
      <c r="Z172" s="314"/>
      <c r="AA172" s="315"/>
      <c r="AB172" s="316"/>
    </row>
    <row r="173" spans="1:28" x14ac:dyDescent="0.25">
      <c r="A173" s="2071"/>
      <c r="B173" s="869">
        <v>21.54</v>
      </c>
      <c r="C173" s="2453"/>
      <c r="D173" s="236" t="s">
        <v>164</v>
      </c>
      <c r="E173" s="236" t="s">
        <v>22</v>
      </c>
      <c r="F173" s="2309"/>
      <c r="G173" s="2311"/>
      <c r="H173" s="1913"/>
      <c r="I173" s="2327"/>
      <c r="J173" s="766"/>
      <c r="K173" s="2315"/>
      <c r="L173" s="2321"/>
      <c r="M173" s="2357"/>
      <c r="N173" s="2355"/>
      <c r="O173" s="2360"/>
      <c r="P173" s="1730"/>
      <c r="Q173" s="294"/>
      <c r="R173" s="295"/>
      <c r="S173" s="1031"/>
      <c r="T173" s="1032"/>
      <c r="U173" s="1032"/>
      <c r="V173" s="1033"/>
      <c r="W173" s="1773"/>
      <c r="X173" s="395"/>
      <c r="Y173" s="297"/>
      <c r="Z173" s="314"/>
      <c r="AA173" s="315"/>
      <c r="AB173" s="316"/>
    </row>
    <row r="174" spans="1:28" x14ac:dyDescent="0.25">
      <c r="A174" s="2071"/>
      <c r="B174" s="869">
        <v>3.91</v>
      </c>
      <c r="C174" s="2453"/>
      <c r="D174" s="236" t="s">
        <v>164</v>
      </c>
      <c r="E174" s="236" t="s">
        <v>22</v>
      </c>
      <c r="F174" s="2309"/>
      <c r="G174" s="2311"/>
      <c r="H174" s="1913"/>
      <c r="I174" s="2327"/>
      <c r="J174" s="766"/>
      <c r="K174" s="2315"/>
      <c r="L174" s="2321"/>
      <c r="M174" s="2357"/>
      <c r="N174" s="2355"/>
      <c r="O174" s="2360"/>
      <c r="P174" s="1730"/>
      <c r="Q174" s="294"/>
      <c r="R174" s="295"/>
      <c r="S174" s="1031"/>
      <c r="T174" s="1032"/>
      <c r="U174" s="1032"/>
      <c r="V174" s="1033"/>
      <c r="W174" s="1773"/>
      <c r="X174" s="395"/>
      <c r="Y174" s="297"/>
      <c r="Z174" s="314"/>
      <c r="AA174" s="315"/>
      <c r="AB174" s="316"/>
    </row>
    <row r="175" spans="1:28" x14ac:dyDescent="0.25">
      <c r="A175" s="2071"/>
      <c r="B175" s="869">
        <v>5.85</v>
      </c>
      <c r="C175" s="2453"/>
      <c r="D175" s="236" t="s">
        <v>164</v>
      </c>
      <c r="E175" s="236" t="s">
        <v>22</v>
      </c>
      <c r="F175" s="2309"/>
      <c r="G175" s="2311"/>
      <c r="H175" s="1913"/>
      <c r="I175" s="2327"/>
      <c r="J175" s="766"/>
      <c r="K175" s="2315"/>
      <c r="L175" s="2321"/>
      <c r="M175" s="2357"/>
      <c r="N175" s="2355"/>
      <c r="O175" s="2360"/>
      <c r="P175" s="1730"/>
      <c r="Q175" s="294"/>
      <c r="R175" s="295"/>
      <c r="S175" s="1031"/>
      <c r="T175" s="1032"/>
      <c r="U175" s="1032"/>
      <c r="V175" s="1033"/>
      <c r="W175" s="1773"/>
      <c r="X175" s="395"/>
      <c r="Y175" s="297"/>
      <c r="Z175" s="314"/>
      <c r="AA175" s="315"/>
      <c r="AB175" s="316"/>
    </row>
    <row r="176" spans="1:28" x14ac:dyDescent="0.25">
      <c r="A176" s="2071"/>
      <c r="B176" s="869">
        <v>49.02</v>
      </c>
      <c r="C176" s="2453"/>
      <c r="D176" s="236" t="s">
        <v>164</v>
      </c>
      <c r="E176" s="236" t="s">
        <v>22</v>
      </c>
      <c r="F176" s="2309"/>
      <c r="G176" s="2311"/>
      <c r="H176" s="1913"/>
      <c r="I176" s="2327"/>
      <c r="J176" s="766"/>
      <c r="K176" s="2315"/>
      <c r="L176" s="2321"/>
      <c r="M176" s="2357"/>
      <c r="N176" s="2355"/>
      <c r="O176" s="2360"/>
      <c r="P176" s="1730"/>
      <c r="Q176" s="294"/>
      <c r="R176" s="295"/>
      <c r="S176" s="1031"/>
      <c r="T176" s="1032"/>
      <c r="U176" s="1032"/>
      <c r="V176" s="1033"/>
      <c r="W176" s="1773"/>
      <c r="X176" s="395"/>
      <c r="Y176" s="297"/>
      <c r="Z176" s="314"/>
      <c r="AA176" s="315"/>
      <c r="AB176" s="316"/>
    </row>
    <row r="177" spans="1:28" ht="15.75" thickBot="1" x14ac:dyDescent="0.3">
      <c r="A177" s="2072"/>
      <c r="B177" s="866">
        <v>167.72</v>
      </c>
      <c r="C177" s="2454"/>
      <c r="D177" s="405" t="s">
        <v>164</v>
      </c>
      <c r="E177" s="405" t="s">
        <v>22</v>
      </c>
      <c r="F177" s="2308"/>
      <c r="G177" s="2312"/>
      <c r="H177" s="1931"/>
      <c r="I177" s="2439"/>
      <c r="J177" s="768"/>
      <c r="K177" s="2316"/>
      <c r="L177" s="2373"/>
      <c r="M177" s="2358"/>
      <c r="N177" s="2351"/>
      <c r="O177" s="2361"/>
      <c r="P177" s="585"/>
      <c r="Q177" s="307"/>
      <c r="R177" s="308"/>
      <c r="S177" s="1043"/>
      <c r="T177" s="1044"/>
      <c r="U177" s="1044"/>
      <c r="V177" s="1045"/>
      <c r="W177" s="1774"/>
      <c r="X177" s="396"/>
      <c r="Y177" s="310"/>
      <c r="Z177" s="311"/>
      <c r="AA177" s="312"/>
      <c r="AB177" s="313"/>
    </row>
    <row r="178" spans="1:28" ht="15.75" thickBot="1" x14ac:dyDescent="0.3">
      <c r="A178" s="277" t="s">
        <v>212</v>
      </c>
      <c r="B178" s="846">
        <v>4.3499999999999996</v>
      </c>
      <c r="C178" s="846">
        <v>4.3499999999999996</v>
      </c>
      <c r="D178" s="277" t="s">
        <v>164</v>
      </c>
      <c r="E178" s="277" t="s">
        <v>22</v>
      </c>
      <c r="F178" s="425">
        <f>C178</f>
        <v>4.3499999999999996</v>
      </c>
      <c r="G178" s="201">
        <v>5</v>
      </c>
      <c r="H178" s="417">
        <f>G178*F178</f>
        <v>21.75</v>
      </c>
      <c r="I178" s="762"/>
      <c r="J178" s="767"/>
      <c r="K178" s="754"/>
      <c r="L178" s="755"/>
      <c r="M178" s="472">
        <f>F178</f>
        <v>4.3499999999999996</v>
      </c>
      <c r="N178" s="473">
        <v>2</v>
      </c>
      <c r="O178" s="474">
        <f>M178*N178</f>
        <v>8.6999999999999993</v>
      </c>
      <c r="P178" s="1732"/>
      <c r="Q178" s="1637"/>
      <c r="R178" s="432"/>
      <c r="S178" s="1037"/>
      <c r="T178" s="1038"/>
      <c r="U178" s="1038"/>
      <c r="V178" s="1039"/>
      <c r="W178" s="1776"/>
      <c r="X178" s="433"/>
      <c r="Y178" s="434"/>
      <c r="Z178" s="435"/>
      <c r="AA178" s="436"/>
      <c r="AB178" s="437"/>
    </row>
    <row r="179" spans="1:28" x14ac:dyDescent="0.25">
      <c r="A179" s="2054" t="s">
        <v>213</v>
      </c>
      <c r="B179" s="864">
        <v>20.38</v>
      </c>
      <c r="C179" s="2291">
        <f>SUM(B179:B181)</f>
        <v>146.85</v>
      </c>
      <c r="D179" s="278" t="s">
        <v>152</v>
      </c>
      <c r="E179" s="278" t="s">
        <v>22</v>
      </c>
      <c r="F179" s="1662"/>
      <c r="G179" s="1072"/>
      <c r="H179" s="1663"/>
      <c r="I179" s="1204">
        <f>J179</f>
        <v>20.38</v>
      </c>
      <c r="J179" s="749">
        <f>B179</f>
        <v>20.38</v>
      </c>
      <c r="K179" s="749">
        <v>5</v>
      </c>
      <c r="L179" s="745">
        <f>I179*K179</f>
        <v>101.89999999999999</v>
      </c>
      <c r="M179" s="2420">
        <f>C179</f>
        <v>146.85</v>
      </c>
      <c r="N179" s="2423">
        <v>2</v>
      </c>
      <c r="O179" s="2352">
        <f>M179*N179</f>
        <v>293.7</v>
      </c>
      <c r="P179" s="584"/>
      <c r="Q179" s="288"/>
      <c r="R179" s="289"/>
      <c r="S179" s="1028"/>
      <c r="T179" s="1029"/>
      <c r="U179" s="1029"/>
      <c r="V179" s="1030"/>
      <c r="W179" s="1772"/>
      <c r="X179" s="290"/>
      <c r="Y179" s="291"/>
      <c r="Z179" s="304"/>
      <c r="AA179" s="305"/>
      <c r="AB179" s="306"/>
    </row>
    <row r="180" spans="1:28" x14ac:dyDescent="0.25">
      <c r="A180" s="2055"/>
      <c r="B180" s="865">
        <v>120.05</v>
      </c>
      <c r="C180" s="2299"/>
      <c r="D180" s="236" t="s">
        <v>189</v>
      </c>
      <c r="E180" s="236" t="s">
        <v>173</v>
      </c>
      <c r="F180" s="2305">
        <f>SUM(B180:B181)</f>
        <v>126.47</v>
      </c>
      <c r="G180" s="2302">
        <v>5</v>
      </c>
      <c r="H180" s="1899">
        <f>F180*G180</f>
        <v>632.35</v>
      </c>
      <c r="I180" s="786"/>
      <c r="J180" s="750"/>
      <c r="K180" s="787"/>
      <c r="L180" s="788"/>
      <c r="M180" s="2421"/>
      <c r="N180" s="2424"/>
      <c r="O180" s="2353"/>
      <c r="P180" s="1730"/>
      <c r="Q180" s="294"/>
      <c r="R180" s="295"/>
      <c r="S180" s="1031"/>
      <c r="T180" s="1032"/>
      <c r="U180" s="1032"/>
      <c r="V180" s="1033"/>
      <c r="W180" s="1773"/>
      <c r="X180" s="296"/>
      <c r="Y180" s="297"/>
      <c r="Z180" s="314"/>
      <c r="AA180" s="315"/>
      <c r="AB180" s="316"/>
    </row>
    <row r="181" spans="1:28" ht="15.75" thickBot="1" x14ac:dyDescent="0.3">
      <c r="A181" s="2290"/>
      <c r="B181" s="866">
        <v>6.42</v>
      </c>
      <c r="C181" s="2292"/>
      <c r="D181" s="405" t="s">
        <v>189</v>
      </c>
      <c r="E181" s="405" t="s">
        <v>173</v>
      </c>
      <c r="F181" s="2294"/>
      <c r="G181" s="2296"/>
      <c r="H181" s="1900"/>
      <c r="I181" s="789"/>
      <c r="J181" s="759"/>
      <c r="K181" s="776"/>
      <c r="L181" s="777"/>
      <c r="M181" s="2422"/>
      <c r="N181" s="2425"/>
      <c r="O181" s="2354"/>
      <c r="P181" s="585"/>
      <c r="Q181" s="307"/>
      <c r="R181" s="308"/>
      <c r="S181" s="1043"/>
      <c r="T181" s="1044"/>
      <c r="U181" s="1044"/>
      <c r="V181" s="1045"/>
      <c r="W181" s="1774"/>
      <c r="X181" s="309"/>
      <c r="Y181" s="310"/>
      <c r="Z181" s="311"/>
      <c r="AA181" s="312"/>
      <c r="AB181" s="313"/>
    </row>
    <row r="182" spans="1:28" ht="15.75" thickBot="1" x14ac:dyDescent="0.3">
      <c r="A182" s="276">
        <v>2542</v>
      </c>
      <c r="B182" s="1213">
        <v>4.33</v>
      </c>
      <c r="C182" s="1213">
        <v>4.33</v>
      </c>
      <c r="D182" s="276" t="s">
        <v>189</v>
      </c>
      <c r="E182" s="276" t="s">
        <v>22</v>
      </c>
      <c r="F182" s="204">
        <f>C182</f>
        <v>4.33</v>
      </c>
      <c r="G182" s="205">
        <v>5</v>
      </c>
      <c r="H182" s="206">
        <f>G182*F182</f>
        <v>21.65</v>
      </c>
      <c r="I182" s="741"/>
      <c r="J182" s="768"/>
      <c r="K182" s="742"/>
      <c r="L182" s="743"/>
      <c r="M182" s="457">
        <f>F182</f>
        <v>4.33</v>
      </c>
      <c r="N182" s="458">
        <v>2</v>
      </c>
      <c r="O182" s="459">
        <f>M182*N182</f>
        <v>8.66</v>
      </c>
      <c r="P182" s="1733"/>
      <c r="Q182" s="317"/>
      <c r="R182" s="318"/>
      <c r="S182" s="1040"/>
      <c r="T182" s="1041"/>
      <c r="U182" s="1041"/>
      <c r="V182" s="1042"/>
      <c r="W182" s="1777"/>
      <c r="X182" s="319"/>
      <c r="Y182" s="320"/>
      <c r="Z182" s="321"/>
      <c r="AA182" s="322"/>
      <c r="AB182" s="323"/>
    </row>
    <row r="183" spans="1:28" ht="15.75" thickBot="1" x14ac:dyDescent="0.3">
      <c r="A183" s="276" t="s">
        <v>214</v>
      </c>
      <c r="B183" s="1213">
        <v>115.79</v>
      </c>
      <c r="C183" s="1213">
        <f>B183</f>
        <v>115.79</v>
      </c>
      <c r="D183" s="276" t="s">
        <v>189</v>
      </c>
      <c r="E183" s="276" t="s">
        <v>215</v>
      </c>
      <c r="F183" s="204">
        <f>C183</f>
        <v>115.79</v>
      </c>
      <c r="G183" s="205">
        <v>5</v>
      </c>
      <c r="H183" s="206">
        <f>F183*G183</f>
        <v>578.95000000000005</v>
      </c>
      <c r="I183" s="741"/>
      <c r="J183" s="768"/>
      <c r="K183" s="742"/>
      <c r="L183" s="743"/>
      <c r="M183" s="457">
        <f>F183</f>
        <v>115.79</v>
      </c>
      <c r="N183" s="458">
        <v>2</v>
      </c>
      <c r="O183" s="459">
        <f>M183*N183</f>
        <v>231.58</v>
      </c>
      <c r="P183" s="1733"/>
      <c r="Q183" s="317"/>
      <c r="R183" s="318"/>
      <c r="S183" s="1040"/>
      <c r="T183" s="1041"/>
      <c r="U183" s="1041"/>
      <c r="V183" s="1042"/>
      <c r="W183" s="1777"/>
      <c r="X183" s="319"/>
      <c r="Y183" s="320"/>
      <c r="Z183" s="321"/>
      <c r="AA183" s="322"/>
      <c r="AB183" s="323"/>
    </row>
    <row r="184" spans="1:28" ht="15.75" thickBot="1" x14ac:dyDescent="0.3">
      <c r="A184" s="274" t="s">
        <v>216</v>
      </c>
      <c r="B184" s="1212">
        <v>235.37</v>
      </c>
      <c r="C184" s="1212">
        <f>B184</f>
        <v>235.37</v>
      </c>
      <c r="D184" s="274" t="s">
        <v>164</v>
      </c>
      <c r="E184" s="238" t="s">
        <v>22</v>
      </c>
      <c r="F184" s="188">
        <f>C184</f>
        <v>235.37</v>
      </c>
      <c r="G184" s="189">
        <v>5</v>
      </c>
      <c r="H184" s="190">
        <f>F184*G184</f>
        <v>1176.8499999999999</v>
      </c>
      <c r="I184" s="738"/>
      <c r="J184" s="766"/>
      <c r="K184" s="739"/>
      <c r="L184" s="740"/>
      <c r="M184" s="1638"/>
      <c r="N184" s="1639"/>
      <c r="O184" s="818"/>
      <c r="P184" s="1735"/>
      <c r="Q184" s="1640"/>
      <c r="R184" s="1736"/>
      <c r="S184" s="1641"/>
      <c r="T184" s="1642"/>
      <c r="U184" s="1642"/>
      <c r="V184" s="1643"/>
      <c r="W184" s="1779"/>
      <c r="X184" s="1644"/>
      <c r="Y184" s="1780"/>
      <c r="Z184" s="1645"/>
      <c r="AA184" s="1646"/>
      <c r="AB184" s="1647"/>
    </row>
    <row r="185" spans="1:28" x14ac:dyDescent="0.25">
      <c r="A185" s="2054">
        <v>2244</v>
      </c>
      <c r="B185" s="864">
        <v>28.45</v>
      </c>
      <c r="C185" s="2291">
        <f>SUM(B185:B186)</f>
        <v>122.95</v>
      </c>
      <c r="D185" s="278" t="s">
        <v>164</v>
      </c>
      <c r="E185" s="278" t="s">
        <v>22</v>
      </c>
      <c r="F185" s="2293">
        <f>C185</f>
        <v>122.95</v>
      </c>
      <c r="G185" s="2295">
        <v>5</v>
      </c>
      <c r="H185" s="1898">
        <f>F185*G185</f>
        <v>614.75</v>
      </c>
      <c r="I185" s="753"/>
      <c r="J185" s="757"/>
      <c r="K185" s="757"/>
      <c r="L185" s="758"/>
      <c r="M185" s="1705"/>
      <c r="N185" s="1650"/>
      <c r="O185" s="1706"/>
      <c r="P185" s="584"/>
      <c r="Q185" s="288"/>
      <c r="R185" s="289"/>
      <c r="S185" s="1028"/>
      <c r="T185" s="1029"/>
      <c r="U185" s="1029"/>
      <c r="V185" s="1030"/>
      <c r="W185" s="1772"/>
      <c r="X185" s="290"/>
      <c r="Y185" s="291"/>
      <c r="Z185" s="304"/>
      <c r="AA185" s="305"/>
      <c r="AB185" s="306"/>
    </row>
    <row r="186" spans="1:28" ht="15.75" thickBot="1" x14ac:dyDescent="0.3">
      <c r="A186" s="2290"/>
      <c r="B186" s="866">
        <v>94.5</v>
      </c>
      <c r="C186" s="2292"/>
      <c r="D186" s="405" t="s">
        <v>164</v>
      </c>
      <c r="E186" s="405" t="s">
        <v>22</v>
      </c>
      <c r="F186" s="2294"/>
      <c r="G186" s="2296"/>
      <c r="H186" s="1900"/>
      <c r="I186" s="1188"/>
      <c r="J186" s="759"/>
      <c r="K186" s="759"/>
      <c r="L186" s="1186"/>
      <c r="M186" s="1707"/>
      <c r="N186" s="1651"/>
      <c r="O186" s="1708"/>
      <c r="P186" s="585"/>
      <c r="Q186" s="307"/>
      <c r="R186" s="308"/>
      <c r="S186" s="1043"/>
      <c r="T186" s="1044"/>
      <c r="U186" s="1044"/>
      <c r="V186" s="1045"/>
      <c r="W186" s="1774"/>
      <c r="X186" s="309"/>
      <c r="Y186" s="310"/>
      <c r="Z186" s="311"/>
      <c r="AA186" s="312"/>
      <c r="AB186" s="313"/>
    </row>
    <row r="187" spans="1:28" s="10" customFormat="1" ht="19.5" customHeight="1" thickBot="1" x14ac:dyDescent="0.3">
      <c r="A187" s="1652" t="s">
        <v>29</v>
      </c>
      <c r="B187" s="283">
        <f>SUM(B3:B186)</f>
        <v>23659.909999999996</v>
      </c>
      <c r="C187" s="283">
        <f>SUM(C3:C186)</f>
        <v>23480.549999999996</v>
      </c>
      <c r="D187" s="1420" t="s">
        <v>29</v>
      </c>
      <c r="E187" s="284"/>
      <c r="F187" s="285">
        <f>SUM(F3:F186)</f>
        <v>20907.88</v>
      </c>
      <c r="G187" s="287"/>
      <c r="H187" s="1648">
        <f>SUM(H3:H186)</f>
        <v>98744.730000000025</v>
      </c>
      <c r="I187" s="285">
        <f>SUM(I3:I186)</f>
        <v>1792.9100000000003</v>
      </c>
      <c r="J187" s="1649"/>
      <c r="K187" s="287"/>
      <c r="L187" s="1648">
        <f>SUM(L3:L186)</f>
        <v>8708.35</v>
      </c>
      <c r="M187" s="285">
        <f>SUM(M3:M186)</f>
        <v>17841.040000000005</v>
      </c>
      <c r="N187" s="287"/>
      <c r="O187" s="1648">
        <f>SUM(O3:O186)</f>
        <v>33301.30000000001</v>
      </c>
      <c r="P187" s="283">
        <f>SUM(P3:P186)</f>
        <v>507.12999999999994</v>
      </c>
      <c r="Q187" s="286"/>
      <c r="R187" s="282">
        <f>SUM(R3:R186)</f>
        <v>1014.2599999999999</v>
      </c>
      <c r="S187" s="285">
        <f>SUM(S3:S186)</f>
        <v>254.62</v>
      </c>
      <c r="T187" s="287"/>
      <c r="U187" s="287"/>
      <c r="V187" s="1648">
        <f>SUM(V3:V186)</f>
        <v>1273.0999999999999</v>
      </c>
      <c r="W187" s="283">
        <f>SUM(W3:W186)</f>
        <v>226.23999999999998</v>
      </c>
      <c r="X187" s="284"/>
      <c r="Y187" s="282">
        <f>SUM(Y3:Y186)</f>
        <v>226.23999999999998</v>
      </c>
      <c r="Z187" s="285">
        <f>SUM(Z3:Z186)</f>
        <v>665.84</v>
      </c>
      <c r="AA187" s="287"/>
      <c r="AB187" s="1648">
        <f>SUM(AB3:AB186)</f>
        <v>3329.2000000000003</v>
      </c>
    </row>
  </sheetData>
  <autoFilter ref="A2:AC187" xr:uid="{00000000-0009-0000-0000-000004000000}"/>
  <mergeCells count="381">
    <mergeCell ref="AA128:AA129"/>
    <mergeCell ref="AB128:AB129"/>
    <mergeCell ref="A96:A98"/>
    <mergeCell ref="C96:C98"/>
    <mergeCell ref="Q97:Q98"/>
    <mergeCell ref="AA97:AA98"/>
    <mergeCell ref="AB97:AB98"/>
    <mergeCell ref="A99:A100"/>
    <mergeCell ref="C99:C100"/>
    <mergeCell ref="Z111:Z112"/>
    <mergeCell ref="AA111:AA112"/>
    <mergeCell ref="AB111:AB112"/>
    <mergeCell ref="C105:C108"/>
    <mergeCell ref="C126:C127"/>
    <mergeCell ref="H109:H110"/>
    <mergeCell ref="N117:N118"/>
    <mergeCell ref="M117:M118"/>
    <mergeCell ref="M105:M108"/>
    <mergeCell ref="O105:O108"/>
    <mergeCell ref="M109:M112"/>
    <mergeCell ref="N109:N112"/>
    <mergeCell ref="O109:O112"/>
    <mergeCell ref="F117:F118"/>
    <mergeCell ref="H126:H127"/>
    <mergeCell ref="A41:A44"/>
    <mergeCell ref="AA43:AA44"/>
    <mergeCell ref="C41:C44"/>
    <mergeCell ref="G41:G42"/>
    <mergeCell ref="N41:N42"/>
    <mergeCell ref="O41:O42"/>
    <mergeCell ref="H41:H42"/>
    <mergeCell ref="X43:X44"/>
    <mergeCell ref="Y43:Y44"/>
    <mergeCell ref="A15:A33"/>
    <mergeCell ref="N15:N25"/>
    <mergeCell ref="C15:C33"/>
    <mergeCell ref="O15:O25"/>
    <mergeCell ref="M15:M25"/>
    <mergeCell ref="F15:F25"/>
    <mergeCell ref="G15:G25"/>
    <mergeCell ref="H15:H25"/>
    <mergeCell ref="A38:A40"/>
    <mergeCell ref="C38:C40"/>
    <mergeCell ref="M38:M40"/>
    <mergeCell ref="N38:N40"/>
    <mergeCell ref="O38:O40"/>
    <mergeCell ref="N36:N37"/>
    <mergeCell ref="O36:O37"/>
    <mergeCell ref="I36:I37"/>
    <mergeCell ref="K36:K37"/>
    <mergeCell ref="L36:L37"/>
    <mergeCell ref="C36:C37"/>
    <mergeCell ref="G36:G37"/>
    <mergeCell ref="G180:G181"/>
    <mergeCell ref="F180:F181"/>
    <mergeCell ref="H180:H181"/>
    <mergeCell ref="A114:A115"/>
    <mergeCell ref="C114:C115"/>
    <mergeCell ref="F114:F115"/>
    <mergeCell ref="G114:G115"/>
    <mergeCell ref="H114:H115"/>
    <mergeCell ref="M114:M115"/>
    <mergeCell ref="A179:A181"/>
    <mergeCell ref="C179:C181"/>
    <mergeCell ref="A157:A177"/>
    <mergeCell ref="C157:C177"/>
    <mergeCell ref="A144:A145"/>
    <mergeCell ref="C144:C145"/>
    <mergeCell ref="A146:A150"/>
    <mergeCell ref="A154:A155"/>
    <mergeCell ref="C154:C155"/>
    <mergeCell ref="H157:H177"/>
    <mergeCell ref="F157:F177"/>
    <mergeCell ref="G157:G177"/>
    <mergeCell ref="F154:F155"/>
    <mergeCell ref="G154:G155"/>
    <mergeCell ref="C119:C124"/>
    <mergeCell ref="O60:O61"/>
    <mergeCell ref="M62:M64"/>
    <mergeCell ref="N62:N64"/>
    <mergeCell ref="O62:O64"/>
    <mergeCell ref="M66:M71"/>
    <mergeCell ref="N72:N81"/>
    <mergeCell ref="O72:O81"/>
    <mergeCell ref="M72:M81"/>
    <mergeCell ref="M85:M86"/>
    <mergeCell ref="M82:M83"/>
    <mergeCell ref="O85:O86"/>
    <mergeCell ref="N85:N86"/>
    <mergeCell ref="O82:O83"/>
    <mergeCell ref="N82:N83"/>
    <mergeCell ref="N58:N59"/>
    <mergeCell ref="W1:Y1"/>
    <mergeCell ref="Z1:AB1"/>
    <mergeCell ref="H82:H83"/>
    <mergeCell ref="A82:A83"/>
    <mergeCell ref="F82:F83"/>
    <mergeCell ref="F1:H1"/>
    <mergeCell ref="M1:O1"/>
    <mergeCell ref="F36:F37"/>
    <mergeCell ref="H36:H37"/>
    <mergeCell ref="A36:A37"/>
    <mergeCell ref="A4:A8"/>
    <mergeCell ref="H4:H8"/>
    <mergeCell ref="F4:F8"/>
    <mergeCell ref="P1:R1"/>
    <mergeCell ref="M60:M61"/>
    <mergeCell ref="M36:M37"/>
    <mergeCell ref="A51:A52"/>
    <mergeCell ref="H58:H59"/>
    <mergeCell ref="F58:F59"/>
    <mergeCell ref="A60:A61"/>
    <mergeCell ref="C72:C81"/>
    <mergeCell ref="C62:C64"/>
    <mergeCell ref="N60:N61"/>
    <mergeCell ref="S1:V1"/>
    <mergeCell ref="M4:M8"/>
    <mergeCell ref="N4:N8"/>
    <mergeCell ref="O4:O8"/>
    <mergeCell ref="C4:C8"/>
    <mergeCell ref="V26:V33"/>
    <mergeCell ref="T26:T33"/>
    <mergeCell ref="G4:G8"/>
    <mergeCell ref="I1:L1"/>
    <mergeCell ref="K4:K8"/>
    <mergeCell ref="L4:L8"/>
    <mergeCell ref="I4:I8"/>
    <mergeCell ref="M9:M13"/>
    <mergeCell ref="N9:N13"/>
    <mergeCell ref="O9:O13"/>
    <mergeCell ref="K47:K50"/>
    <mergeCell ref="L47:L50"/>
    <mergeCell ref="M53:M55"/>
    <mergeCell ref="M51:M52"/>
    <mergeCell ref="C53:C55"/>
    <mergeCell ref="G51:G52"/>
    <mergeCell ref="H51:H52"/>
    <mergeCell ref="F51:F52"/>
    <mergeCell ref="C51:C52"/>
    <mergeCell ref="F47:F50"/>
    <mergeCell ref="C47:C50"/>
    <mergeCell ref="G47:G50"/>
    <mergeCell ref="H47:H50"/>
    <mergeCell ref="I51:I52"/>
    <mergeCell ref="G58:G59"/>
    <mergeCell ref="B58:B59"/>
    <mergeCell ref="C58:C59"/>
    <mergeCell ref="F72:F81"/>
    <mergeCell ref="H72:H81"/>
    <mergeCell ref="C66:C71"/>
    <mergeCell ref="H92:H95"/>
    <mergeCell ref="F92:F95"/>
    <mergeCell ref="H85:H86"/>
    <mergeCell ref="F85:F86"/>
    <mergeCell ref="H87:H91"/>
    <mergeCell ref="F87:F91"/>
    <mergeCell ref="B82:B83"/>
    <mergeCell ref="C85:C86"/>
    <mergeCell ref="C87:C91"/>
    <mergeCell ref="C92:C95"/>
    <mergeCell ref="C60:C61"/>
    <mergeCell ref="H60:H61"/>
    <mergeCell ref="F60:F61"/>
    <mergeCell ref="G66:G71"/>
    <mergeCell ref="G62:G64"/>
    <mergeCell ref="G60:G61"/>
    <mergeCell ref="G92:G95"/>
    <mergeCell ref="A105:A108"/>
    <mergeCell ref="C109:C112"/>
    <mergeCell ref="C117:C118"/>
    <mergeCell ref="A109:A112"/>
    <mergeCell ref="A128:A129"/>
    <mergeCell ref="C128:C129"/>
    <mergeCell ref="I47:I50"/>
    <mergeCell ref="K53:K54"/>
    <mergeCell ref="I53:I54"/>
    <mergeCell ref="I66:I71"/>
    <mergeCell ref="A58:A59"/>
    <mergeCell ref="A53:A55"/>
    <mergeCell ref="A47:A50"/>
    <mergeCell ref="A72:A81"/>
    <mergeCell ref="A66:A71"/>
    <mergeCell ref="A92:A95"/>
    <mergeCell ref="A87:A91"/>
    <mergeCell ref="A85:A86"/>
    <mergeCell ref="C82:C83"/>
    <mergeCell ref="A62:A64"/>
    <mergeCell ref="G109:G110"/>
    <mergeCell ref="F126:F127"/>
    <mergeCell ref="G119:G124"/>
    <mergeCell ref="G117:G118"/>
    <mergeCell ref="A152:A153"/>
    <mergeCell ref="C152:C153"/>
    <mergeCell ref="H119:H124"/>
    <mergeCell ref="F119:F124"/>
    <mergeCell ref="A126:A127"/>
    <mergeCell ref="A140:A141"/>
    <mergeCell ref="C140:C141"/>
    <mergeCell ref="F109:F110"/>
    <mergeCell ref="H66:H71"/>
    <mergeCell ref="F66:F71"/>
    <mergeCell ref="G105:G108"/>
    <mergeCell ref="H117:H118"/>
    <mergeCell ref="H105:H108"/>
    <mergeCell ref="F105:F108"/>
    <mergeCell ref="G87:G91"/>
    <mergeCell ref="G144:G145"/>
    <mergeCell ref="F140:F141"/>
    <mergeCell ref="G140:G141"/>
    <mergeCell ref="A130:A132"/>
    <mergeCell ref="C130:C132"/>
    <mergeCell ref="A117:A118"/>
    <mergeCell ref="A119:A124"/>
    <mergeCell ref="G85:G86"/>
    <mergeCell ref="G82:G83"/>
    <mergeCell ref="O136:O138"/>
    <mergeCell ref="M140:M141"/>
    <mergeCell ref="N140:N141"/>
    <mergeCell ref="O140:O141"/>
    <mergeCell ref="I82:I83"/>
    <mergeCell ref="I85:I86"/>
    <mergeCell ref="I87:I91"/>
    <mergeCell ref="I92:I95"/>
    <mergeCell ref="L109:L110"/>
    <mergeCell ref="K140:K141"/>
    <mergeCell ref="L140:L141"/>
    <mergeCell ref="K109:K110"/>
    <mergeCell ref="M136:M138"/>
    <mergeCell ref="N136:N138"/>
    <mergeCell ref="M130:M132"/>
    <mergeCell ref="N130:N132"/>
    <mergeCell ref="O126:O127"/>
    <mergeCell ref="N126:N127"/>
    <mergeCell ref="M126:M127"/>
    <mergeCell ref="N105:N108"/>
    <mergeCell ref="I126:I127"/>
    <mergeCell ref="I130:I132"/>
    <mergeCell ref="O87:O91"/>
    <mergeCell ref="M92:M95"/>
    <mergeCell ref="G136:G138"/>
    <mergeCell ref="H136:H138"/>
    <mergeCell ref="N87:N91"/>
    <mergeCell ref="O92:O95"/>
    <mergeCell ref="N92:N95"/>
    <mergeCell ref="M87:M91"/>
    <mergeCell ref="K157:K177"/>
    <mergeCell ref="L157:L177"/>
    <mergeCell ref="I154:I155"/>
    <mergeCell ref="K154:K155"/>
    <mergeCell ref="L154:L155"/>
    <mergeCell ref="I157:I177"/>
    <mergeCell ref="I136:I138"/>
    <mergeCell ref="I140:I141"/>
    <mergeCell ref="H144:H145"/>
    <mergeCell ref="H140:H141"/>
    <mergeCell ref="H146:H150"/>
    <mergeCell ref="H154:H155"/>
    <mergeCell ref="M157:M177"/>
    <mergeCell ref="N157:N177"/>
    <mergeCell ref="O157:O177"/>
    <mergeCell ref="O130:O132"/>
    <mergeCell ref="I105:I108"/>
    <mergeCell ref="I109:I110"/>
    <mergeCell ref="M179:M181"/>
    <mergeCell ref="N179:N181"/>
    <mergeCell ref="O179:O181"/>
    <mergeCell ref="M144:M145"/>
    <mergeCell ref="N144:N145"/>
    <mergeCell ref="O144:O145"/>
    <mergeCell ref="M152:M153"/>
    <mergeCell ref="N152:N153"/>
    <mergeCell ref="I152:I153"/>
    <mergeCell ref="K152:K153"/>
    <mergeCell ref="L152:L153"/>
    <mergeCell ref="I144:I145"/>
    <mergeCell ref="K144:K145"/>
    <mergeCell ref="L144:L145"/>
    <mergeCell ref="O152:O153"/>
    <mergeCell ref="M119:M124"/>
    <mergeCell ref="O119:O124"/>
    <mergeCell ref="N119:N124"/>
    <mergeCell ref="O117:O118"/>
    <mergeCell ref="K117:K118"/>
    <mergeCell ref="L117:L118"/>
    <mergeCell ref="I119:I124"/>
    <mergeCell ref="I117:I118"/>
    <mergeCell ref="K92:K95"/>
    <mergeCell ref="L92:L95"/>
    <mergeCell ref="K105:K108"/>
    <mergeCell ref="L105:L108"/>
    <mergeCell ref="K119:K124"/>
    <mergeCell ref="L119:L124"/>
    <mergeCell ref="N114:N115"/>
    <mergeCell ref="O114:O115"/>
    <mergeCell ref="AA47:AA50"/>
    <mergeCell ref="P66:P71"/>
    <mergeCell ref="Q66:Q71"/>
    <mergeCell ref="R66:R71"/>
    <mergeCell ref="S66:S71"/>
    <mergeCell ref="T66:T71"/>
    <mergeCell ref="U66:U71"/>
    <mergeCell ref="V66:V71"/>
    <mergeCell ref="W66:W71"/>
    <mergeCell ref="X66:X71"/>
    <mergeCell ref="Y66:Y71"/>
    <mergeCell ref="Z66:Z71"/>
    <mergeCell ref="AA66:AA71"/>
    <mergeCell ref="V47:V50"/>
    <mergeCell ref="X47:X50"/>
    <mergeCell ref="Y47:Y50"/>
    <mergeCell ref="K126:K127"/>
    <mergeCell ref="L126:L127"/>
    <mergeCell ref="K130:K132"/>
    <mergeCell ref="L130:L132"/>
    <mergeCell ref="K136:K138"/>
    <mergeCell ref="L136:L138"/>
    <mergeCell ref="K82:K83"/>
    <mergeCell ref="L82:L83"/>
    <mergeCell ref="K85:K86"/>
    <mergeCell ref="L85:L86"/>
    <mergeCell ref="K87:K91"/>
    <mergeCell ref="L87:L91"/>
    <mergeCell ref="I58:I59"/>
    <mergeCell ref="I60:I61"/>
    <mergeCell ref="I62:I64"/>
    <mergeCell ref="H62:H64"/>
    <mergeCell ref="F62:F64"/>
    <mergeCell ref="G72:G81"/>
    <mergeCell ref="AB43:AB44"/>
    <mergeCell ref="I72:I81"/>
    <mergeCell ref="AB47:AB50"/>
    <mergeCell ref="AB66:AB71"/>
    <mergeCell ref="Z47:Z50"/>
    <mergeCell ref="L53:L54"/>
    <mergeCell ref="N51:N52"/>
    <mergeCell ref="O53:O55"/>
    <mergeCell ref="N53:N55"/>
    <mergeCell ref="O51:O52"/>
    <mergeCell ref="M47:M50"/>
    <mergeCell ref="N47:N50"/>
    <mergeCell ref="O47:O50"/>
    <mergeCell ref="M58:M59"/>
    <mergeCell ref="N66:N71"/>
    <mergeCell ref="O66:O71"/>
    <mergeCell ref="O58:O59"/>
    <mergeCell ref="K66:K71"/>
    <mergeCell ref="L66:L71"/>
    <mergeCell ref="K72:K81"/>
    <mergeCell ref="L72:L81"/>
    <mergeCell ref="K51:K52"/>
    <mergeCell ref="L51:L52"/>
    <mergeCell ref="K58:K59"/>
    <mergeCell ref="L58:L59"/>
    <mergeCell ref="K60:K61"/>
    <mergeCell ref="L60:L61"/>
    <mergeCell ref="K62:K64"/>
    <mergeCell ref="L62:L64"/>
    <mergeCell ref="A185:A186"/>
    <mergeCell ref="C185:C186"/>
    <mergeCell ref="F185:F186"/>
    <mergeCell ref="G185:G186"/>
    <mergeCell ref="H185:H186"/>
    <mergeCell ref="A9:A13"/>
    <mergeCell ref="C9:C13"/>
    <mergeCell ref="G9:G13"/>
    <mergeCell ref="H9:H13"/>
    <mergeCell ref="F9:F13"/>
    <mergeCell ref="G126:G127"/>
    <mergeCell ref="F152:F153"/>
    <mergeCell ref="G152:G153"/>
    <mergeCell ref="H152:H153"/>
    <mergeCell ref="F144:F145"/>
    <mergeCell ref="H130:H132"/>
    <mergeCell ref="F130:F132"/>
    <mergeCell ref="G130:G132"/>
    <mergeCell ref="F146:F150"/>
    <mergeCell ref="G146:G150"/>
    <mergeCell ref="A136:A138"/>
    <mergeCell ref="C146:C150"/>
    <mergeCell ref="F136:F138"/>
    <mergeCell ref="C136:C138"/>
  </mergeCells>
  <pageMargins left="0.7" right="0.7" top="0.78740157499999996" bottom="0.78740157499999996" header="0.3" footer="0.3"/>
  <pageSetup paperSize="8" scale="59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6">
    <pageSetUpPr fitToPage="1"/>
  </sheetPr>
  <dimension ref="A1:AG899"/>
  <sheetViews>
    <sheetView zoomScale="85" zoomScaleNormal="85" workbookViewId="0">
      <pane ySplit="2" topLeftCell="A855" activePane="bottomLeft" state="frozen"/>
      <selection pane="bottomLeft" activeCell="N887" sqref="N887"/>
    </sheetView>
  </sheetViews>
  <sheetFormatPr defaultColWidth="9.140625" defaultRowHeight="15" x14ac:dyDescent="0.25"/>
  <cols>
    <col min="1" max="1" width="9.42578125" style="16" customWidth="1"/>
    <col min="2" max="2" width="13.7109375" style="16" customWidth="1"/>
    <col min="3" max="3" width="14.5703125" style="34" customWidth="1"/>
    <col min="4" max="4" width="28.140625" style="16" customWidth="1"/>
    <col min="5" max="5" width="27.28515625" style="16" customWidth="1"/>
    <col min="6" max="6" width="14.42578125" style="16" customWidth="1"/>
    <col min="7" max="7" width="6.140625" style="16" customWidth="1"/>
    <col min="8" max="8" width="19" style="16" customWidth="1"/>
    <col min="9" max="9" width="12.42578125" style="16" customWidth="1"/>
    <col min="10" max="10" width="8.7109375" style="16" customWidth="1"/>
    <col min="11" max="11" width="15.28515625" style="16" customWidth="1"/>
    <col min="12" max="12" width="14.42578125" style="16" bestFit="1" customWidth="1"/>
    <col min="13" max="13" width="7.5703125" style="16" customWidth="1"/>
    <col min="14" max="14" width="18" style="16" customWidth="1"/>
    <col min="15" max="15" width="11.7109375" style="16" customWidth="1"/>
    <col min="16" max="16" width="7.85546875" style="16" customWidth="1"/>
    <col min="17" max="17" width="15.28515625" style="16" customWidth="1"/>
    <col min="18" max="18" width="11" style="16" customWidth="1"/>
    <col min="19" max="19" width="8.140625" style="16" customWidth="1"/>
    <col min="20" max="20" width="11.42578125" style="16" customWidth="1"/>
    <col min="21" max="21" width="11.7109375" style="16" customWidth="1"/>
    <col min="22" max="22" width="11.140625" style="16" customWidth="1"/>
    <col min="23" max="23" width="7.85546875" style="16" customWidth="1"/>
    <col min="24" max="25" width="11.42578125" style="16" customWidth="1"/>
    <col min="26" max="26" width="7.7109375" style="16" customWidth="1"/>
    <col min="27" max="27" width="16.85546875" style="16" customWidth="1"/>
    <col min="28" max="28" width="10.5703125" style="33" customWidth="1"/>
    <col min="29" max="29" width="9.85546875" style="16" customWidth="1"/>
    <col min="30" max="30" width="16" style="16" customWidth="1"/>
    <col min="31" max="31" width="11.140625" style="16" bestFit="1" customWidth="1"/>
    <col min="32" max="32" width="9.140625" style="16"/>
    <col min="33" max="33" width="18.28515625" style="16" customWidth="1"/>
    <col min="34" max="16384" width="9.140625" style="16"/>
  </cols>
  <sheetData>
    <row r="1" spans="1:33" ht="57.75" customHeight="1" thickBot="1" x14ac:dyDescent="0.3">
      <c r="A1" s="240" t="s">
        <v>0</v>
      </c>
      <c r="B1" s="1417" t="s">
        <v>121</v>
      </c>
      <c r="C1" s="273" t="s">
        <v>122</v>
      </c>
      <c r="D1" s="240"/>
      <c r="E1" s="240" t="s">
        <v>116</v>
      </c>
      <c r="F1" s="2888" t="s">
        <v>3</v>
      </c>
      <c r="G1" s="2888"/>
      <c r="H1" s="2889"/>
      <c r="I1" s="2830" t="s">
        <v>31</v>
      </c>
      <c r="J1" s="2831"/>
      <c r="K1" s="2832"/>
      <c r="L1" s="2833" t="s">
        <v>4</v>
      </c>
      <c r="M1" s="2833"/>
      <c r="N1" s="2833"/>
      <c r="O1" s="2488" t="s">
        <v>118</v>
      </c>
      <c r="P1" s="2488"/>
      <c r="Q1" s="2730"/>
      <c r="R1" s="2729" t="s">
        <v>217</v>
      </c>
      <c r="S1" s="2729"/>
      <c r="T1" s="2729"/>
      <c r="U1" s="2729"/>
      <c r="V1" s="2477" t="s">
        <v>119</v>
      </c>
      <c r="W1" s="2477"/>
      <c r="X1" s="2728"/>
      <c r="Y1" s="2878" t="s">
        <v>120</v>
      </c>
      <c r="Z1" s="2879"/>
      <c r="AA1" s="2879"/>
      <c r="AB1" s="2915" t="s">
        <v>661</v>
      </c>
      <c r="AC1" s="2916"/>
      <c r="AD1" s="2917"/>
      <c r="AE1" s="2907" t="s">
        <v>218</v>
      </c>
      <c r="AF1" s="2908"/>
      <c r="AG1" s="2908"/>
    </row>
    <row r="2" spans="1:33" ht="63" customHeight="1" thickBot="1" x14ac:dyDescent="0.3">
      <c r="A2" s="242"/>
      <c r="B2" s="242"/>
      <c r="C2" s="1418"/>
      <c r="D2" s="242" t="s">
        <v>115</v>
      </c>
      <c r="E2" s="242" t="s">
        <v>5</v>
      </c>
      <c r="F2" s="1296" t="s">
        <v>219</v>
      </c>
      <c r="G2" s="1296" t="s">
        <v>7</v>
      </c>
      <c r="H2" s="1297" t="s">
        <v>220</v>
      </c>
      <c r="I2" s="512" t="s">
        <v>221</v>
      </c>
      <c r="J2" s="512" t="s">
        <v>7</v>
      </c>
      <c r="K2" s="512" t="s">
        <v>124</v>
      </c>
      <c r="L2" s="1298" t="s">
        <v>222</v>
      </c>
      <c r="M2" s="1298" t="s">
        <v>7</v>
      </c>
      <c r="N2" s="1298" t="s">
        <v>223</v>
      </c>
      <c r="O2" s="1299" t="s">
        <v>123</v>
      </c>
      <c r="P2" s="1299" t="s">
        <v>7</v>
      </c>
      <c r="Q2" s="1300" t="s">
        <v>220</v>
      </c>
      <c r="R2" s="1301" t="s">
        <v>219</v>
      </c>
      <c r="S2" s="1301" t="s">
        <v>7</v>
      </c>
      <c r="T2" s="1301" t="s">
        <v>121</v>
      </c>
      <c r="U2" s="1301" t="s">
        <v>220</v>
      </c>
      <c r="V2" s="1302" t="s">
        <v>219</v>
      </c>
      <c r="W2" s="1302" t="s">
        <v>7</v>
      </c>
      <c r="X2" s="1303" t="s">
        <v>220</v>
      </c>
      <c r="Y2" s="1304" t="s">
        <v>219</v>
      </c>
      <c r="Z2" s="1304" t="s">
        <v>7</v>
      </c>
      <c r="AA2" s="1304" t="s">
        <v>220</v>
      </c>
      <c r="AB2" s="502" t="s">
        <v>224</v>
      </c>
      <c r="AC2" s="503" t="s">
        <v>7</v>
      </c>
      <c r="AD2" s="504" t="s">
        <v>124</v>
      </c>
      <c r="AE2" s="1301" t="s">
        <v>225</v>
      </c>
      <c r="AF2" s="1305" t="s">
        <v>7</v>
      </c>
      <c r="AG2" s="1301" t="s">
        <v>226</v>
      </c>
    </row>
    <row r="3" spans="1:33" ht="15.75" customHeight="1" x14ac:dyDescent="0.25">
      <c r="A3" s="2054">
        <v>1267</v>
      </c>
      <c r="B3" s="415">
        <v>115.38</v>
      </c>
      <c r="C3" s="2520">
        <f>SUM(B3:B13)</f>
        <v>617.19999999999993</v>
      </c>
      <c r="D3" s="278" t="s">
        <v>227</v>
      </c>
      <c r="E3" s="278" t="s">
        <v>22</v>
      </c>
      <c r="F3" s="2554">
        <f>C3</f>
        <v>617.19999999999993</v>
      </c>
      <c r="G3" s="2532">
        <v>5</v>
      </c>
      <c r="H3" s="2646">
        <f>F3*G3</f>
        <v>3085.9999999999995</v>
      </c>
      <c r="I3" s="513"/>
      <c r="J3" s="514"/>
      <c r="K3" s="515"/>
      <c r="L3" s="2731"/>
      <c r="M3" s="2824"/>
      <c r="N3" s="2827"/>
      <c r="O3" s="340"/>
      <c r="P3" s="341"/>
      <c r="Q3" s="335"/>
      <c r="R3" s="76"/>
      <c r="S3" s="77"/>
      <c r="T3" s="78"/>
      <c r="U3" s="79"/>
      <c r="V3" s="80"/>
      <c r="W3" s="81"/>
      <c r="X3" s="942"/>
      <c r="Y3" s="82"/>
      <c r="Z3" s="83"/>
      <c r="AA3" s="1547"/>
      <c r="AB3" s="899"/>
      <c r="AC3" s="532"/>
      <c r="AD3" s="1570"/>
      <c r="AE3" s="492"/>
      <c r="AF3" s="493"/>
      <c r="AG3" s="1135"/>
    </row>
    <row r="4" spans="1:33" ht="12.75" customHeight="1" x14ac:dyDescent="0.25">
      <c r="A4" s="2055"/>
      <c r="B4" s="237">
        <v>68.89</v>
      </c>
      <c r="C4" s="2521"/>
      <c r="D4" s="236" t="s">
        <v>227</v>
      </c>
      <c r="E4" s="236" t="s">
        <v>22</v>
      </c>
      <c r="F4" s="2555"/>
      <c r="G4" s="2533"/>
      <c r="H4" s="2647"/>
      <c r="I4" s="516"/>
      <c r="J4" s="517"/>
      <c r="K4" s="518"/>
      <c r="L4" s="2732"/>
      <c r="M4" s="2825"/>
      <c r="N4" s="2828"/>
      <c r="O4" s="334"/>
      <c r="P4" s="1306"/>
      <c r="Q4" s="336"/>
      <c r="R4" s="17"/>
      <c r="S4" s="18"/>
      <c r="T4" s="1307"/>
      <c r="U4" s="19"/>
      <c r="V4" s="64"/>
      <c r="W4" s="63"/>
      <c r="X4" s="1332"/>
      <c r="Y4" s="62"/>
      <c r="Z4" s="60"/>
      <c r="AA4" s="1548"/>
      <c r="AB4" s="900"/>
      <c r="AC4" s="505"/>
      <c r="AD4" s="1571"/>
      <c r="AE4" s="495"/>
      <c r="AF4" s="496"/>
      <c r="AG4" s="535"/>
    </row>
    <row r="5" spans="1:33" ht="12.75" customHeight="1" x14ac:dyDescent="0.25">
      <c r="A5" s="2055"/>
      <c r="B5" s="237">
        <v>23.06</v>
      </c>
      <c r="C5" s="2521"/>
      <c r="D5" s="236" t="s">
        <v>227</v>
      </c>
      <c r="E5" s="236" t="s">
        <v>22</v>
      </c>
      <c r="F5" s="2555"/>
      <c r="G5" s="2533"/>
      <c r="H5" s="2647"/>
      <c r="I5" s="516"/>
      <c r="J5" s="517"/>
      <c r="K5" s="518"/>
      <c r="L5" s="2732"/>
      <c r="M5" s="2825"/>
      <c r="N5" s="2828"/>
      <c r="O5" s="334"/>
      <c r="P5" s="1306"/>
      <c r="Q5" s="336"/>
      <c r="R5" s="17"/>
      <c r="S5" s="18"/>
      <c r="T5" s="1307"/>
      <c r="U5" s="19"/>
      <c r="V5" s="64"/>
      <c r="W5" s="63"/>
      <c r="X5" s="1332"/>
      <c r="Y5" s="62"/>
      <c r="Z5" s="60"/>
      <c r="AA5" s="1548"/>
      <c r="AB5" s="900"/>
      <c r="AC5" s="505"/>
      <c r="AD5" s="1571"/>
      <c r="AE5" s="495"/>
      <c r="AF5" s="496"/>
      <c r="AG5" s="535"/>
    </row>
    <row r="6" spans="1:33" ht="12.75" customHeight="1" x14ac:dyDescent="0.25">
      <c r="A6" s="2055"/>
      <c r="B6" s="237">
        <v>50.09</v>
      </c>
      <c r="C6" s="2521"/>
      <c r="D6" s="236" t="s">
        <v>227</v>
      </c>
      <c r="E6" s="236" t="s">
        <v>22</v>
      </c>
      <c r="F6" s="2555"/>
      <c r="G6" s="2533"/>
      <c r="H6" s="2647"/>
      <c r="I6" s="516"/>
      <c r="J6" s="517"/>
      <c r="K6" s="518"/>
      <c r="L6" s="2732"/>
      <c r="M6" s="2825"/>
      <c r="N6" s="2828"/>
      <c r="O6" s="334"/>
      <c r="P6" s="1306"/>
      <c r="Q6" s="336"/>
      <c r="R6" s="17"/>
      <c r="S6" s="18"/>
      <c r="T6" s="1307"/>
      <c r="U6" s="19"/>
      <c r="V6" s="64"/>
      <c r="W6" s="63"/>
      <c r="X6" s="1332"/>
      <c r="Y6" s="62"/>
      <c r="Z6" s="60"/>
      <c r="AA6" s="1548"/>
      <c r="AB6" s="900"/>
      <c r="AC6" s="505"/>
      <c r="AD6" s="1571"/>
      <c r="AE6" s="495"/>
      <c r="AF6" s="496"/>
      <c r="AG6" s="535"/>
    </row>
    <row r="7" spans="1:33" ht="12.75" customHeight="1" x14ac:dyDescent="0.25">
      <c r="A7" s="2055"/>
      <c r="B7" s="237">
        <v>134.18</v>
      </c>
      <c r="C7" s="2521"/>
      <c r="D7" s="236" t="s">
        <v>227</v>
      </c>
      <c r="E7" s="236" t="s">
        <v>22</v>
      </c>
      <c r="F7" s="2555"/>
      <c r="G7" s="2533"/>
      <c r="H7" s="2647"/>
      <c r="I7" s="516"/>
      <c r="J7" s="517"/>
      <c r="K7" s="518"/>
      <c r="L7" s="2732"/>
      <c r="M7" s="2825"/>
      <c r="N7" s="2828"/>
      <c r="O7" s="334"/>
      <c r="P7" s="1306"/>
      <c r="Q7" s="336"/>
      <c r="R7" s="17"/>
      <c r="S7" s="18"/>
      <c r="T7" s="1307"/>
      <c r="U7" s="19"/>
      <c r="V7" s="64"/>
      <c r="W7" s="63"/>
      <c r="X7" s="1332"/>
      <c r="Y7" s="62"/>
      <c r="Z7" s="60"/>
      <c r="AA7" s="1548"/>
      <c r="AB7" s="900"/>
      <c r="AC7" s="505"/>
      <c r="AD7" s="1571"/>
      <c r="AE7" s="495"/>
      <c r="AF7" s="496"/>
      <c r="AG7" s="535"/>
    </row>
    <row r="8" spans="1:33" ht="13.5" customHeight="1" x14ac:dyDescent="0.25">
      <c r="A8" s="2055"/>
      <c r="B8" s="237">
        <v>81.66</v>
      </c>
      <c r="C8" s="2521"/>
      <c r="D8" s="236" t="s">
        <v>227</v>
      </c>
      <c r="E8" s="236" t="s">
        <v>22</v>
      </c>
      <c r="F8" s="2555"/>
      <c r="G8" s="2533"/>
      <c r="H8" s="2647"/>
      <c r="I8" s="516"/>
      <c r="J8" s="517"/>
      <c r="K8" s="518"/>
      <c r="L8" s="2732"/>
      <c r="M8" s="2825"/>
      <c r="N8" s="2828"/>
      <c r="O8" s="334"/>
      <c r="P8" s="1306"/>
      <c r="Q8" s="336"/>
      <c r="R8" s="17"/>
      <c r="S8" s="18"/>
      <c r="T8" s="1307"/>
      <c r="U8" s="19"/>
      <c r="V8" s="64"/>
      <c r="W8" s="63"/>
      <c r="X8" s="1332"/>
      <c r="Y8" s="62"/>
      <c r="Z8" s="60"/>
      <c r="AA8" s="1548"/>
      <c r="AB8" s="900"/>
      <c r="AC8" s="505"/>
      <c r="AD8" s="1571"/>
      <c r="AE8" s="495"/>
      <c r="AF8" s="496"/>
      <c r="AG8" s="535"/>
    </row>
    <row r="9" spans="1:33" ht="13.5" customHeight="1" x14ac:dyDescent="0.25">
      <c r="A9" s="2055"/>
      <c r="B9" s="237">
        <v>20.13</v>
      </c>
      <c r="C9" s="2521"/>
      <c r="D9" s="236" t="s">
        <v>227</v>
      </c>
      <c r="E9" s="236" t="s">
        <v>22</v>
      </c>
      <c r="F9" s="2555"/>
      <c r="G9" s="2533"/>
      <c r="H9" s="2647"/>
      <c r="I9" s="516"/>
      <c r="J9" s="517"/>
      <c r="K9" s="518"/>
      <c r="L9" s="2732"/>
      <c r="M9" s="2825"/>
      <c r="N9" s="2828"/>
      <c r="O9" s="334"/>
      <c r="P9" s="1306"/>
      <c r="Q9" s="336"/>
      <c r="R9" s="17"/>
      <c r="S9" s="18"/>
      <c r="T9" s="1307"/>
      <c r="U9" s="19"/>
      <c r="V9" s="64"/>
      <c r="W9" s="63"/>
      <c r="X9" s="1332"/>
      <c r="Y9" s="62"/>
      <c r="Z9" s="60"/>
      <c r="AA9" s="1548"/>
      <c r="AB9" s="900"/>
      <c r="AC9" s="505"/>
      <c r="AD9" s="1571"/>
      <c r="AE9" s="495"/>
      <c r="AF9" s="496"/>
      <c r="AG9" s="535"/>
    </row>
    <row r="10" spans="1:33" ht="13.5" customHeight="1" x14ac:dyDescent="0.25">
      <c r="A10" s="2055"/>
      <c r="B10" s="237">
        <v>57.42</v>
      </c>
      <c r="C10" s="2521"/>
      <c r="D10" s="236" t="s">
        <v>227</v>
      </c>
      <c r="E10" s="236" t="s">
        <v>22</v>
      </c>
      <c r="F10" s="2555"/>
      <c r="G10" s="2533"/>
      <c r="H10" s="2647"/>
      <c r="I10" s="516"/>
      <c r="J10" s="517"/>
      <c r="K10" s="518"/>
      <c r="L10" s="2732"/>
      <c r="M10" s="2825"/>
      <c r="N10" s="2828"/>
      <c r="O10" s="334"/>
      <c r="P10" s="1306"/>
      <c r="Q10" s="336"/>
      <c r="R10" s="17"/>
      <c r="S10" s="18"/>
      <c r="T10" s="1307"/>
      <c r="U10" s="19"/>
      <c r="V10" s="64"/>
      <c r="W10" s="63"/>
      <c r="X10" s="1332"/>
      <c r="Y10" s="62"/>
      <c r="Z10" s="60"/>
      <c r="AA10" s="1548"/>
      <c r="AB10" s="900"/>
      <c r="AC10" s="505"/>
      <c r="AD10" s="1571"/>
      <c r="AE10" s="495"/>
      <c r="AF10" s="496"/>
      <c r="AG10" s="535"/>
    </row>
    <row r="11" spans="1:33" ht="13.5" customHeight="1" x14ac:dyDescent="0.25">
      <c r="A11" s="2055"/>
      <c r="B11" s="237">
        <v>11.7</v>
      </c>
      <c r="C11" s="2521"/>
      <c r="D11" s="236" t="s">
        <v>227</v>
      </c>
      <c r="E11" s="236" t="s">
        <v>22</v>
      </c>
      <c r="F11" s="2555"/>
      <c r="G11" s="2533"/>
      <c r="H11" s="2647"/>
      <c r="I11" s="516"/>
      <c r="J11" s="517"/>
      <c r="K11" s="518"/>
      <c r="L11" s="2732"/>
      <c r="M11" s="2825"/>
      <c r="N11" s="2828"/>
      <c r="O11" s="334"/>
      <c r="P11" s="1306"/>
      <c r="Q11" s="336"/>
      <c r="R11" s="17"/>
      <c r="S11" s="18"/>
      <c r="T11" s="1307"/>
      <c r="U11" s="19"/>
      <c r="V11" s="64"/>
      <c r="W11" s="63"/>
      <c r="X11" s="1332"/>
      <c r="Y11" s="62"/>
      <c r="Z11" s="60"/>
      <c r="AA11" s="1548"/>
      <c r="AB11" s="900"/>
      <c r="AC11" s="505"/>
      <c r="AD11" s="1571"/>
      <c r="AE11" s="495"/>
      <c r="AF11" s="496"/>
      <c r="AG11" s="535"/>
    </row>
    <row r="12" spans="1:33" ht="13.5" customHeight="1" x14ac:dyDescent="0.25">
      <c r="A12" s="2056"/>
      <c r="B12" s="237">
        <v>13.53</v>
      </c>
      <c r="C12" s="2521"/>
      <c r="D12" s="238" t="s">
        <v>227</v>
      </c>
      <c r="E12" s="238" t="s">
        <v>22</v>
      </c>
      <c r="F12" s="2556"/>
      <c r="G12" s="2533"/>
      <c r="H12" s="2720"/>
      <c r="I12" s="516"/>
      <c r="J12" s="517"/>
      <c r="K12" s="518"/>
      <c r="L12" s="2732"/>
      <c r="M12" s="2825"/>
      <c r="N12" s="2828"/>
      <c r="O12" s="334"/>
      <c r="P12" s="1306"/>
      <c r="Q12" s="336"/>
      <c r="R12" s="17"/>
      <c r="S12" s="18"/>
      <c r="T12" s="1307"/>
      <c r="U12" s="19"/>
      <c r="V12" s="64"/>
      <c r="W12" s="63"/>
      <c r="X12" s="1332"/>
      <c r="Y12" s="62"/>
      <c r="Z12" s="60"/>
      <c r="AA12" s="1548"/>
      <c r="AB12" s="900"/>
      <c r="AC12" s="505"/>
      <c r="AD12" s="1571"/>
      <c r="AE12" s="495"/>
      <c r="AF12" s="496"/>
      <c r="AG12" s="535"/>
    </row>
    <row r="13" spans="1:33" ht="13.5" customHeight="1" thickBot="1" x14ac:dyDescent="0.3">
      <c r="A13" s="2290"/>
      <c r="B13" s="416">
        <v>41.16</v>
      </c>
      <c r="C13" s="2550"/>
      <c r="D13" s="405" t="s">
        <v>227</v>
      </c>
      <c r="E13" s="405" t="s">
        <v>22</v>
      </c>
      <c r="F13" s="2656"/>
      <c r="G13" s="2566"/>
      <c r="H13" s="2655"/>
      <c r="I13" s="522"/>
      <c r="J13" s="523"/>
      <c r="K13" s="524"/>
      <c r="L13" s="2733"/>
      <c r="M13" s="2826"/>
      <c r="N13" s="2829"/>
      <c r="O13" s="337"/>
      <c r="P13" s="338"/>
      <c r="Q13" s="339"/>
      <c r="R13" s="68"/>
      <c r="S13" s="69"/>
      <c r="T13" s="70"/>
      <c r="U13" s="71"/>
      <c r="V13" s="72"/>
      <c r="W13" s="73"/>
      <c r="X13" s="1111"/>
      <c r="Y13" s="74"/>
      <c r="Z13" s="75"/>
      <c r="AA13" s="1314"/>
      <c r="AB13" s="901"/>
      <c r="AC13" s="533"/>
      <c r="AD13" s="1572"/>
      <c r="AE13" s="498"/>
      <c r="AF13" s="499"/>
      <c r="AG13" s="1139"/>
    </row>
    <row r="14" spans="1:33" ht="13.5" customHeight="1" x14ac:dyDescent="0.25">
      <c r="A14" s="2070" t="s">
        <v>228</v>
      </c>
      <c r="B14" s="415">
        <v>69.86</v>
      </c>
      <c r="C14" s="2520">
        <f>SUM(B14+B15)</f>
        <v>185.45</v>
      </c>
      <c r="D14" s="278" t="s">
        <v>229</v>
      </c>
      <c r="E14" s="278" t="s">
        <v>22</v>
      </c>
      <c r="F14" s="2530">
        <f>C14</f>
        <v>185.45</v>
      </c>
      <c r="G14" s="2532">
        <v>5</v>
      </c>
      <c r="H14" s="2534">
        <f>G14*F14</f>
        <v>927.25</v>
      </c>
      <c r="I14" s="513"/>
      <c r="J14" s="514"/>
      <c r="K14" s="515"/>
      <c r="L14" s="2698">
        <f>F14</f>
        <v>185.45</v>
      </c>
      <c r="M14" s="2690">
        <v>2</v>
      </c>
      <c r="N14" s="2723">
        <f>L14*M14</f>
        <v>370.9</v>
      </c>
      <c r="O14" s="340"/>
      <c r="P14" s="341"/>
      <c r="Q14" s="335"/>
      <c r="R14" s="76"/>
      <c r="S14" s="77"/>
      <c r="T14" s="78"/>
      <c r="U14" s="79"/>
      <c r="V14" s="80"/>
      <c r="W14" s="81"/>
      <c r="X14" s="942"/>
      <c r="Y14" s="82"/>
      <c r="Z14" s="83"/>
      <c r="AA14" s="1547"/>
      <c r="AB14" s="899"/>
      <c r="AC14" s="532"/>
      <c r="AD14" s="1570"/>
      <c r="AE14" s="492"/>
      <c r="AF14" s="493"/>
      <c r="AG14" s="1135"/>
    </row>
    <row r="15" spans="1:33" ht="13.5" customHeight="1" thickBot="1" x14ac:dyDescent="0.3">
      <c r="A15" s="2072"/>
      <c r="B15" s="416">
        <v>115.59</v>
      </c>
      <c r="C15" s="2550"/>
      <c r="D15" s="405" t="s">
        <v>229</v>
      </c>
      <c r="E15" s="405" t="s">
        <v>22</v>
      </c>
      <c r="F15" s="2689"/>
      <c r="G15" s="2566"/>
      <c r="H15" s="2697"/>
      <c r="I15" s="522"/>
      <c r="J15" s="523"/>
      <c r="K15" s="524"/>
      <c r="L15" s="2719"/>
      <c r="M15" s="2691"/>
      <c r="N15" s="2724"/>
      <c r="O15" s="337"/>
      <c r="P15" s="338"/>
      <c r="Q15" s="339"/>
      <c r="R15" s="68"/>
      <c r="S15" s="69"/>
      <c r="T15" s="70"/>
      <c r="U15" s="71"/>
      <c r="V15" s="72"/>
      <c r="W15" s="73"/>
      <c r="X15" s="1111"/>
      <c r="Y15" s="74"/>
      <c r="Z15" s="75"/>
      <c r="AA15" s="1314"/>
      <c r="AB15" s="901"/>
      <c r="AC15" s="533"/>
      <c r="AD15" s="1572"/>
      <c r="AE15" s="498"/>
      <c r="AF15" s="499"/>
      <c r="AG15" s="1139"/>
    </row>
    <row r="16" spans="1:33" ht="13.5" customHeight="1" x14ac:dyDescent="0.25">
      <c r="A16" s="2054" t="s">
        <v>230</v>
      </c>
      <c r="B16" s="415">
        <v>62.97</v>
      </c>
      <c r="C16" s="2526">
        <f>SUM(B16:B17)</f>
        <v>136.93</v>
      </c>
      <c r="D16" s="278" t="s">
        <v>227</v>
      </c>
      <c r="E16" s="278" t="s">
        <v>22</v>
      </c>
      <c r="F16" s="2554">
        <f>C16</f>
        <v>136.93</v>
      </c>
      <c r="G16" s="2532">
        <v>5</v>
      </c>
      <c r="H16" s="2646">
        <f>G16*F16</f>
        <v>684.65000000000009</v>
      </c>
      <c r="I16" s="513"/>
      <c r="J16" s="514"/>
      <c r="K16" s="515"/>
      <c r="L16" s="2714">
        <f>C16</f>
        <v>136.93</v>
      </c>
      <c r="M16" s="2735">
        <v>2</v>
      </c>
      <c r="N16" s="2721">
        <f>L16*M16</f>
        <v>273.86</v>
      </c>
      <c r="O16" s="342"/>
      <c r="P16" s="343"/>
      <c r="Q16" s="344"/>
      <c r="R16" s="87"/>
      <c r="S16" s="84"/>
      <c r="T16" s="88"/>
      <c r="U16" s="89"/>
      <c r="V16" s="90"/>
      <c r="W16" s="85"/>
      <c r="X16" s="583"/>
      <c r="Y16" s="91"/>
      <c r="Z16" s="86"/>
      <c r="AA16" s="896"/>
      <c r="AB16" s="899"/>
      <c r="AC16" s="532"/>
      <c r="AD16" s="1570"/>
      <c r="AE16" s="492"/>
      <c r="AF16" s="493"/>
      <c r="AG16" s="1135"/>
    </row>
    <row r="17" spans="1:33" ht="13.5" customHeight="1" thickBot="1" x14ac:dyDescent="0.3">
      <c r="A17" s="2290"/>
      <c r="B17" s="416">
        <v>73.959999999999994</v>
      </c>
      <c r="C17" s="2527"/>
      <c r="D17" s="405" t="s">
        <v>227</v>
      </c>
      <c r="E17" s="405" t="s">
        <v>22</v>
      </c>
      <c r="F17" s="2656"/>
      <c r="G17" s="2566"/>
      <c r="H17" s="2655"/>
      <c r="I17" s="522"/>
      <c r="J17" s="523"/>
      <c r="K17" s="524"/>
      <c r="L17" s="2716"/>
      <c r="M17" s="2772"/>
      <c r="N17" s="2722"/>
      <c r="O17" s="345"/>
      <c r="P17" s="346"/>
      <c r="Q17" s="347"/>
      <c r="R17" s="92"/>
      <c r="S17" s="65"/>
      <c r="T17" s="93"/>
      <c r="U17" s="94"/>
      <c r="V17" s="95"/>
      <c r="W17" s="66"/>
      <c r="X17" s="1404"/>
      <c r="Y17" s="96"/>
      <c r="Z17" s="67"/>
      <c r="AA17" s="898"/>
      <c r="AB17" s="901"/>
      <c r="AC17" s="533"/>
      <c r="AD17" s="1572"/>
      <c r="AE17" s="498"/>
      <c r="AF17" s="499"/>
      <c r="AG17" s="1139"/>
    </row>
    <row r="18" spans="1:33" ht="13.5" customHeight="1" x14ac:dyDescent="0.25">
      <c r="A18" s="2054">
        <v>1298</v>
      </c>
      <c r="B18" s="415">
        <v>339.2</v>
      </c>
      <c r="C18" s="2526">
        <f>SUM(B18:B19)</f>
        <v>360.81</v>
      </c>
      <c r="D18" s="278" t="s">
        <v>231</v>
      </c>
      <c r="E18" s="278" t="s">
        <v>22</v>
      </c>
      <c r="F18" s="2554">
        <f>C18</f>
        <v>360.81</v>
      </c>
      <c r="G18" s="2532">
        <v>5</v>
      </c>
      <c r="H18" s="2646">
        <f>G18*F18</f>
        <v>1804.05</v>
      </c>
      <c r="I18" s="513"/>
      <c r="J18" s="514"/>
      <c r="K18" s="515"/>
      <c r="L18" s="2714">
        <f>F18</f>
        <v>360.81</v>
      </c>
      <c r="M18" s="2735">
        <v>2</v>
      </c>
      <c r="N18" s="2721">
        <f>L18*M18</f>
        <v>721.62</v>
      </c>
      <c r="O18" s="342"/>
      <c r="P18" s="343"/>
      <c r="Q18" s="344"/>
      <c r="R18" s="87"/>
      <c r="S18" s="84"/>
      <c r="T18" s="88"/>
      <c r="U18" s="89"/>
      <c r="V18" s="90"/>
      <c r="W18" s="85"/>
      <c r="X18" s="583"/>
      <c r="Y18" s="91"/>
      <c r="Z18" s="86"/>
      <c r="AA18" s="896"/>
      <c r="AB18" s="899"/>
      <c r="AC18" s="532"/>
      <c r="AD18" s="1570"/>
      <c r="AE18" s="492"/>
      <c r="AF18" s="493"/>
      <c r="AG18" s="1135"/>
    </row>
    <row r="19" spans="1:33" ht="13.5" customHeight="1" thickBot="1" x14ac:dyDescent="0.3">
      <c r="A19" s="2290"/>
      <c r="B19" s="416">
        <v>21.61</v>
      </c>
      <c r="C19" s="2527"/>
      <c r="D19" s="405" t="s">
        <v>231</v>
      </c>
      <c r="E19" s="405" t="s">
        <v>22</v>
      </c>
      <c r="F19" s="2656"/>
      <c r="G19" s="2566"/>
      <c r="H19" s="2655"/>
      <c r="I19" s="522"/>
      <c r="J19" s="523"/>
      <c r="K19" s="524"/>
      <c r="L19" s="2716"/>
      <c r="M19" s="2772"/>
      <c r="N19" s="2722"/>
      <c r="O19" s="345"/>
      <c r="P19" s="346"/>
      <c r="Q19" s="347"/>
      <c r="R19" s="92"/>
      <c r="S19" s="65"/>
      <c r="T19" s="93"/>
      <c r="U19" s="94"/>
      <c r="V19" s="95"/>
      <c r="W19" s="66"/>
      <c r="X19" s="1404"/>
      <c r="Y19" s="96"/>
      <c r="Z19" s="67"/>
      <c r="AA19" s="898"/>
      <c r="AB19" s="901"/>
      <c r="AC19" s="533"/>
      <c r="AD19" s="1572"/>
      <c r="AE19" s="498"/>
      <c r="AF19" s="499"/>
      <c r="AG19" s="1139"/>
    </row>
    <row r="20" spans="1:33" ht="13.5" customHeight="1" thickBot="1" x14ac:dyDescent="0.3">
      <c r="A20" s="274">
        <v>1300</v>
      </c>
      <c r="B20" s="414">
        <v>291.98</v>
      </c>
      <c r="C20" s="414">
        <v>291.98</v>
      </c>
      <c r="D20" s="274" t="s">
        <v>232</v>
      </c>
      <c r="E20" s="274" t="s">
        <v>233</v>
      </c>
      <c r="F20" s="139">
        <f>B20</f>
        <v>291.98</v>
      </c>
      <c r="G20" s="160">
        <v>5</v>
      </c>
      <c r="H20" s="1214">
        <f>G20*F20</f>
        <v>1459.9</v>
      </c>
      <c r="I20" s="796"/>
      <c r="J20" s="797"/>
      <c r="K20" s="798"/>
      <c r="L20" s="1216">
        <f>F20</f>
        <v>291.98</v>
      </c>
      <c r="M20" s="135">
        <v>2</v>
      </c>
      <c r="N20" s="138">
        <f>L20*M20</f>
        <v>583.96</v>
      </c>
      <c r="O20" s="334"/>
      <c r="P20" s="826"/>
      <c r="Q20" s="336"/>
      <c r="R20" s="17"/>
      <c r="S20" s="18"/>
      <c r="T20" s="1307"/>
      <c r="U20" s="19"/>
      <c r="V20" s="64"/>
      <c r="W20" s="63"/>
      <c r="X20" s="1332"/>
      <c r="Y20" s="62"/>
      <c r="Z20" s="60"/>
      <c r="AA20" s="1548"/>
      <c r="AB20" s="1310"/>
      <c r="AC20" s="558"/>
      <c r="AD20" s="1573"/>
      <c r="AE20" s="1311"/>
      <c r="AF20" s="1312"/>
      <c r="AG20" s="1313"/>
    </row>
    <row r="21" spans="1:33" ht="13.5" customHeight="1" x14ac:dyDescent="0.25">
      <c r="A21" s="2054" t="s">
        <v>234</v>
      </c>
      <c r="B21" s="415">
        <v>35.340000000000003</v>
      </c>
      <c r="C21" s="2526">
        <f>SUM(B21:B29)</f>
        <v>2215.6099999999997</v>
      </c>
      <c r="D21" s="278" t="s">
        <v>232</v>
      </c>
      <c r="E21" s="278" t="s">
        <v>22</v>
      </c>
      <c r="F21" s="2554">
        <f>SUM(B21:B28)</f>
        <v>1634.55</v>
      </c>
      <c r="G21" s="2618">
        <v>5</v>
      </c>
      <c r="H21" s="2646">
        <f>G21*F21</f>
        <v>8172.75</v>
      </c>
      <c r="I21" s="513"/>
      <c r="J21" s="514"/>
      <c r="K21" s="515"/>
      <c r="L21" s="2620">
        <f>F21</f>
        <v>1634.55</v>
      </c>
      <c r="M21" s="2592">
        <v>2</v>
      </c>
      <c r="N21" s="2590">
        <f>M21*L21</f>
        <v>3269.1</v>
      </c>
      <c r="O21" s="362"/>
      <c r="P21" s="882"/>
      <c r="Q21" s="358"/>
      <c r="R21" s="220"/>
      <c r="S21" s="84"/>
      <c r="T21" s="84"/>
      <c r="U21" s="89"/>
      <c r="V21" s="559"/>
      <c r="W21" s="560"/>
      <c r="X21" s="885"/>
      <c r="Y21" s="889"/>
      <c r="Z21" s="555"/>
      <c r="AA21" s="890"/>
      <c r="AB21" s="899"/>
      <c r="AC21" s="532"/>
      <c r="AD21" s="1570"/>
      <c r="AE21" s="492"/>
      <c r="AF21" s="493"/>
      <c r="AG21" s="1135"/>
    </row>
    <row r="22" spans="1:33" ht="13.5" customHeight="1" x14ac:dyDescent="0.25">
      <c r="A22" s="2055"/>
      <c r="B22" s="237">
        <v>111.52</v>
      </c>
      <c r="C22" s="2549"/>
      <c r="D22" s="236" t="s">
        <v>232</v>
      </c>
      <c r="E22" s="236" t="s">
        <v>22</v>
      </c>
      <c r="F22" s="2555"/>
      <c r="G22" s="2645"/>
      <c r="H22" s="2647"/>
      <c r="I22" s="516"/>
      <c r="J22" s="517"/>
      <c r="K22" s="518"/>
      <c r="L22" s="2629"/>
      <c r="M22" s="2594"/>
      <c r="N22" s="2630"/>
      <c r="O22" s="364"/>
      <c r="P22" s="581"/>
      <c r="Q22" s="360"/>
      <c r="R22" s="221"/>
      <c r="S22" s="28"/>
      <c r="T22" s="28"/>
      <c r="U22" s="30"/>
      <c r="V22" s="561"/>
      <c r="W22" s="391"/>
      <c r="X22" s="886"/>
      <c r="Y22" s="891"/>
      <c r="Z22" s="390"/>
      <c r="AA22" s="892"/>
      <c r="AB22" s="900"/>
      <c r="AC22" s="505"/>
      <c r="AD22" s="1571"/>
      <c r="AE22" s="495"/>
      <c r="AF22" s="496"/>
      <c r="AG22" s="535"/>
    </row>
    <row r="23" spans="1:33" ht="13.5" customHeight="1" x14ac:dyDescent="0.25">
      <c r="A23" s="2055"/>
      <c r="B23" s="237">
        <v>573.49</v>
      </c>
      <c r="C23" s="2549"/>
      <c r="D23" s="236" t="s">
        <v>232</v>
      </c>
      <c r="E23" s="236" t="s">
        <v>22</v>
      </c>
      <c r="F23" s="2555"/>
      <c r="G23" s="2645"/>
      <c r="H23" s="2647"/>
      <c r="I23" s="516"/>
      <c r="J23" s="517"/>
      <c r="K23" s="518"/>
      <c r="L23" s="2629"/>
      <c r="M23" s="2594"/>
      <c r="N23" s="2630"/>
      <c r="O23" s="364"/>
      <c r="P23" s="581"/>
      <c r="Q23" s="360"/>
      <c r="R23" s="221"/>
      <c r="S23" s="28"/>
      <c r="T23" s="28"/>
      <c r="U23" s="30"/>
      <c r="V23" s="561"/>
      <c r="W23" s="391"/>
      <c r="X23" s="886"/>
      <c r="Y23" s="891"/>
      <c r="Z23" s="390"/>
      <c r="AA23" s="892"/>
      <c r="AB23" s="900"/>
      <c r="AC23" s="505"/>
      <c r="AD23" s="1571"/>
      <c r="AE23" s="495"/>
      <c r="AF23" s="496"/>
      <c r="AG23" s="535"/>
    </row>
    <row r="24" spans="1:33" ht="13.5" customHeight="1" x14ac:dyDescent="0.25">
      <c r="A24" s="2055"/>
      <c r="B24" s="237">
        <v>14.85</v>
      </c>
      <c r="C24" s="2549"/>
      <c r="D24" s="236" t="s">
        <v>232</v>
      </c>
      <c r="E24" s="236" t="s">
        <v>22</v>
      </c>
      <c r="F24" s="2555"/>
      <c r="G24" s="2645"/>
      <c r="H24" s="2647"/>
      <c r="I24" s="516"/>
      <c r="J24" s="517"/>
      <c r="K24" s="518"/>
      <c r="L24" s="2629"/>
      <c r="M24" s="2594"/>
      <c r="N24" s="2630"/>
      <c r="O24" s="364"/>
      <c r="P24" s="581"/>
      <c r="Q24" s="360"/>
      <c r="R24" s="221"/>
      <c r="S24" s="28"/>
      <c r="T24" s="28"/>
      <c r="U24" s="30"/>
      <c r="V24" s="561"/>
      <c r="W24" s="391"/>
      <c r="X24" s="886"/>
      <c r="Y24" s="891"/>
      <c r="Z24" s="390"/>
      <c r="AA24" s="892"/>
      <c r="AB24" s="900"/>
      <c r="AC24" s="505"/>
      <c r="AD24" s="1571"/>
      <c r="AE24" s="495"/>
      <c r="AF24" s="496"/>
      <c r="AG24" s="535"/>
    </row>
    <row r="25" spans="1:33" ht="13.5" customHeight="1" x14ac:dyDescent="0.25">
      <c r="A25" s="2055"/>
      <c r="B25" s="237">
        <v>58.91</v>
      </c>
      <c r="C25" s="2549"/>
      <c r="D25" s="236" t="s">
        <v>232</v>
      </c>
      <c r="E25" s="236" t="s">
        <v>22</v>
      </c>
      <c r="F25" s="2555"/>
      <c r="G25" s="2645"/>
      <c r="H25" s="2647"/>
      <c r="I25" s="516"/>
      <c r="J25" s="517"/>
      <c r="K25" s="518"/>
      <c r="L25" s="2629"/>
      <c r="M25" s="2594"/>
      <c r="N25" s="2630"/>
      <c r="O25" s="364"/>
      <c r="P25" s="581"/>
      <c r="Q25" s="360"/>
      <c r="R25" s="221"/>
      <c r="S25" s="28"/>
      <c r="T25" s="28"/>
      <c r="U25" s="30"/>
      <c r="V25" s="561"/>
      <c r="W25" s="391"/>
      <c r="X25" s="886"/>
      <c r="Y25" s="891"/>
      <c r="Z25" s="390"/>
      <c r="AA25" s="892"/>
      <c r="AB25" s="900"/>
      <c r="AC25" s="505"/>
      <c r="AD25" s="1571"/>
      <c r="AE25" s="495"/>
      <c r="AF25" s="496"/>
      <c r="AG25" s="535"/>
    </row>
    <row r="26" spans="1:33" ht="13.5" customHeight="1" x14ac:dyDescent="0.25">
      <c r="A26" s="2055"/>
      <c r="B26" s="237">
        <v>75.17</v>
      </c>
      <c r="C26" s="2549"/>
      <c r="D26" s="236" t="s">
        <v>232</v>
      </c>
      <c r="E26" s="236" t="s">
        <v>22</v>
      </c>
      <c r="F26" s="2555"/>
      <c r="G26" s="2645"/>
      <c r="H26" s="2647"/>
      <c r="I26" s="516"/>
      <c r="J26" s="517"/>
      <c r="K26" s="518"/>
      <c r="L26" s="2629"/>
      <c r="M26" s="2594"/>
      <c r="N26" s="2630"/>
      <c r="O26" s="364"/>
      <c r="P26" s="581"/>
      <c r="Q26" s="360"/>
      <c r="R26" s="221"/>
      <c r="S26" s="28"/>
      <c r="T26" s="28"/>
      <c r="U26" s="30"/>
      <c r="V26" s="561"/>
      <c r="W26" s="391"/>
      <c r="X26" s="886"/>
      <c r="Y26" s="891"/>
      <c r="Z26" s="390"/>
      <c r="AA26" s="892"/>
      <c r="AB26" s="900"/>
      <c r="AC26" s="505"/>
      <c r="AD26" s="1571"/>
      <c r="AE26" s="495"/>
      <c r="AF26" s="496"/>
      <c r="AG26" s="535"/>
    </row>
    <row r="27" spans="1:33" ht="13.5" customHeight="1" x14ac:dyDescent="0.25">
      <c r="A27" s="2055"/>
      <c r="B27" s="237">
        <v>73.510000000000005</v>
      </c>
      <c r="C27" s="2549"/>
      <c r="D27" s="236" t="s">
        <v>232</v>
      </c>
      <c r="E27" s="236" t="s">
        <v>22</v>
      </c>
      <c r="F27" s="2555"/>
      <c r="G27" s="2645"/>
      <c r="H27" s="2647"/>
      <c r="I27" s="516"/>
      <c r="J27" s="517"/>
      <c r="K27" s="518"/>
      <c r="L27" s="2629"/>
      <c r="M27" s="2594"/>
      <c r="N27" s="2630"/>
      <c r="O27" s="364"/>
      <c r="P27" s="581"/>
      <c r="Q27" s="360"/>
      <c r="R27" s="221"/>
      <c r="S27" s="28"/>
      <c r="T27" s="28"/>
      <c r="U27" s="30"/>
      <c r="V27" s="561"/>
      <c r="W27" s="391"/>
      <c r="X27" s="886"/>
      <c r="Y27" s="891"/>
      <c r="Z27" s="390"/>
      <c r="AA27" s="892"/>
      <c r="AB27" s="900"/>
      <c r="AC27" s="505"/>
      <c r="AD27" s="1571"/>
      <c r="AE27" s="495"/>
      <c r="AF27" s="496"/>
      <c r="AG27" s="535"/>
    </row>
    <row r="28" spans="1:33" ht="13.5" customHeight="1" x14ac:dyDescent="0.25">
      <c r="A28" s="2055"/>
      <c r="B28" s="237">
        <v>691.76</v>
      </c>
      <c r="C28" s="2549"/>
      <c r="D28" s="236" t="s">
        <v>232</v>
      </c>
      <c r="E28" s="236" t="s">
        <v>22</v>
      </c>
      <c r="F28" s="2555"/>
      <c r="G28" s="2645"/>
      <c r="H28" s="2647"/>
      <c r="I28" s="516"/>
      <c r="J28" s="517"/>
      <c r="K28" s="518"/>
      <c r="L28" s="2629"/>
      <c r="M28" s="2594"/>
      <c r="N28" s="2630"/>
      <c r="O28" s="364"/>
      <c r="P28" s="581"/>
      <c r="Q28" s="360"/>
      <c r="R28" s="221"/>
      <c r="S28" s="28"/>
      <c r="T28" s="28"/>
      <c r="U28" s="30"/>
      <c r="V28" s="561"/>
      <c r="W28" s="391"/>
      <c r="X28" s="886"/>
      <c r="Y28" s="891"/>
      <c r="Z28" s="390"/>
      <c r="AA28" s="892"/>
      <c r="AB28" s="900"/>
      <c r="AC28" s="505"/>
      <c r="AD28" s="1571"/>
      <c r="AE28" s="495"/>
      <c r="AF28" s="496"/>
      <c r="AG28" s="535"/>
    </row>
    <row r="29" spans="1:33" ht="13.5" customHeight="1" thickBot="1" x14ac:dyDescent="0.3">
      <c r="A29" s="2056"/>
      <c r="B29" s="239">
        <v>581.05999999999995</v>
      </c>
      <c r="C29" s="2563"/>
      <c r="D29" s="238" t="s">
        <v>232</v>
      </c>
      <c r="E29" s="238" t="s">
        <v>22</v>
      </c>
      <c r="F29" s="987"/>
      <c r="G29" s="557"/>
      <c r="H29" s="988"/>
      <c r="I29" s="525"/>
      <c r="J29" s="526"/>
      <c r="K29" s="527"/>
      <c r="L29" s="926"/>
      <c r="M29" s="927"/>
      <c r="N29" s="928"/>
      <c r="O29" s="963">
        <f>2*(442*1.2)+B29</f>
        <v>1641.86</v>
      </c>
      <c r="P29" s="992">
        <v>2</v>
      </c>
      <c r="Q29" s="994">
        <f>O29*P29</f>
        <v>3283.72</v>
      </c>
      <c r="R29" s="222"/>
      <c r="S29" s="22"/>
      <c r="T29" s="22"/>
      <c r="U29" s="24"/>
      <c r="V29" s="1525">
        <f>B29</f>
        <v>581.05999999999995</v>
      </c>
      <c r="W29" s="1217">
        <v>1</v>
      </c>
      <c r="X29" s="1218">
        <f>V29*W29</f>
        <v>581.05999999999995</v>
      </c>
      <c r="Y29" s="1549">
        <f>V29</f>
        <v>581.05999999999995</v>
      </c>
      <c r="Z29" s="995">
        <v>2</v>
      </c>
      <c r="AA29" s="1209">
        <f>Y29*Z29</f>
        <v>1162.1199999999999</v>
      </c>
      <c r="AB29" s="1574"/>
      <c r="AC29" s="507"/>
      <c r="AD29" s="1575"/>
      <c r="AE29" s="552"/>
      <c r="AF29" s="553"/>
      <c r="AG29" s="1269"/>
    </row>
    <row r="30" spans="1:33" ht="13.5" customHeight="1" x14ac:dyDescent="0.25">
      <c r="A30" s="2054" t="s">
        <v>235</v>
      </c>
      <c r="B30" s="415">
        <v>42.66</v>
      </c>
      <c r="C30" s="2526">
        <f>SUM(B30:B31)</f>
        <v>192.29</v>
      </c>
      <c r="D30" s="278" t="s">
        <v>236</v>
      </c>
      <c r="E30" s="278" t="s">
        <v>22</v>
      </c>
      <c r="F30" s="2554">
        <f>C30</f>
        <v>192.29</v>
      </c>
      <c r="G30" s="2618">
        <v>5</v>
      </c>
      <c r="H30" s="2646">
        <f>G30*F30</f>
        <v>961.44999999999993</v>
      </c>
      <c r="I30" s="513"/>
      <c r="J30" s="514"/>
      <c r="K30" s="515"/>
      <c r="L30" s="2714">
        <f>F30</f>
        <v>192.29</v>
      </c>
      <c r="M30" s="2735">
        <v>2</v>
      </c>
      <c r="N30" s="2721">
        <f>L30*M30</f>
        <v>384.58</v>
      </c>
      <c r="O30" s="342"/>
      <c r="P30" s="371"/>
      <c r="Q30" s="344"/>
      <c r="R30" s="220"/>
      <c r="S30" s="84"/>
      <c r="T30" s="84"/>
      <c r="U30" s="89"/>
      <c r="V30" s="378"/>
      <c r="W30" s="85"/>
      <c r="X30" s="583"/>
      <c r="Y30" s="216"/>
      <c r="Z30" s="86"/>
      <c r="AA30" s="896"/>
      <c r="AB30" s="899"/>
      <c r="AC30" s="532"/>
      <c r="AD30" s="1570"/>
      <c r="AE30" s="492"/>
      <c r="AF30" s="493"/>
      <c r="AG30" s="1135"/>
    </row>
    <row r="31" spans="1:33" ht="13.5" customHeight="1" thickBot="1" x14ac:dyDescent="0.3">
      <c r="A31" s="2056"/>
      <c r="B31" s="239">
        <v>149.63</v>
      </c>
      <c r="C31" s="2563"/>
      <c r="D31" s="238" t="s">
        <v>236</v>
      </c>
      <c r="E31" s="238" t="s">
        <v>22</v>
      </c>
      <c r="F31" s="2556"/>
      <c r="G31" s="2834"/>
      <c r="H31" s="2720"/>
      <c r="I31" s="525"/>
      <c r="J31" s="526"/>
      <c r="K31" s="527"/>
      <c r="L31" s="2734"/>
      <c r="M31" s="2584"/>
      <c r="N31" s="2587"/>
      <c r="O31" s="354"/>
      <c r="P31" s="374"/>
      <c r="Q31" s="356"/>
      <c r="R31" s="222"/>
      <c r="S31" s="22"/>
      <c r="T31" s="22"/>
      <c r="U31" s="24"/>
      <c r="V31" s="1526"/>
      <c r="W31" s="26"/>
      <c r="X31" s="980"/>
      <c r="Y31" s="218"/>
      <c r="Z31" s="59"/>
      <c r="AA31" s="983"/>
      <c r="AB31" s="1574"/>
      <c r="AC31" s="507"/>
      <c r="AD31" s="1575"/>
      <c r="AE31" s="552"/>
      <c r="AF31" s="553"/>
      <c r="AG31" s="1269"/>
    </row>
    <row r="32" spans="1:33" ht="13.5" customHeight="1" x14ac:dyDescent="0.25">
      <c r="A32" s="2054" t="s">
        <v>237</v>
      </c>
      <c r="B32" s="415">
        <v>103.25</v>
      </c>
      <c r="C32" s="2526">
        <f>SUM(B32:B35)</f>
        <v>478.34000000000003</v>
      </c>
      <c r="D32" s="278" t="s">
        <v>236</v>
      </c>
      <c r="E32" s="278" t="s">
        <v>22</v>
      </c>
      <c r="F32" s="2554">
        <f>C32</f>
        <v>478.34000000000003</v>
      </c>
      <c r="G32" s="2618">
        <v>5</v>
      </c>
      <c r="H32" s="2646">
        <f>G32*F32</f>
        <v>2391.7000000000003</v>
      </c>
      <c r="I32" s="513"/>
      <c r="J32" s="514"/>
      <c r="K32" s="515"/>
      <c r="L32" s="2714">
        <f>F32</f>
        <v>478.34000000000003</v>
      </c>
      <c r="M32" s="2735">
        <v>2</v>
      </c>
      <c r="N32" s="2721">
        <f>L32*M32</f>
        <v>956.68000000000006</v>
      </c>
      <c r="O32" s="342"/>
      <c r="P32" s="371"/>
      <c r="Q32" s="344"/>
      <c r="R32" s="220"/>
      <c r="S32" s="84"/>
      <c r="T32" s="84"/>
      <c r="U32" s="89"/>
      <c r="V32" s="378"/>
      <c r="W32" s="85"/>
      <c r="X32" s="583"/>
      <c r="Y32" s="216"/>
      <c r="Z32" s="86"/>
      <c r="AA32" s="896"/>
      <c r="AB32" s="899"/>
      <c r="AC32" s="532"/>
      <c r="AD32" s="1570"/>
      <c r="AE32" s="492"/>
      <c r="AF32" s="493"/>
      <c r="AG32" s="1135"/>
    </row>
    <row r="33" spans="1:33" ht="13.5" customHeight="1" x14ac:dyDescent="0.25">
      <c r="A33" s="2055"/>
      <c r="B33" s="237">
        <v>127.11</v>
      </c>
      <c r="C33" s="2549"/>
      <c r="D33" s="236" t="s">
        <v>236</v>
      </c>
      <c r="E33" s="236" t="s">
        <v>22</v>
      </c>
      <c r="F33" s="2555"/>
      <c r="G33" s="2645"/>
      <c r="H33" s="2647"/>
      <c r="I33" s="516"/>
      <c r="J33" s="517"/>
      <c r="K33" s="518"/>
      <c r="L33" s="2715"/>
      <c r="M33" s="2736"/>
      <c r="N33" s="2767"/>
      <c r="O33" s="348"/>
      <c r="P33" s="372"/>
      <c r="Q33" s="350"/>
      <c r="R33" s="221"/>
      <c r="S33" s="28"/>
      <c r="T33" s="28"/>
      <c r="U33" s="30"/>
      <c r="V33" s="556"/>
      <c r="W33" s="32"/>
      <c r="X33" s="979"/>
      <c r="Y33" s="217"/>
      <c r="Z33" s="144"/>
      <c r="AA33" s="897"/>
      <c r="AB33" s="900"/>
      <c r="AC33" s="505"/>
      <c r="AD33" s="1571"/>
      <c r="AE33" s="495"/>
      <c r="AF33" s="496"/>
      <c r="AG33" s="535"/>
    </row>
    <row r="34" spans="1:33" ht="13.5" customHeight="1" x14ac:dyDescent="0.25">
      <c r="A34" s="2055"/>
      <c r="B34" s="237">
        <v>15.31</v>
      </c>
      <c r="C34" s="2549"/>
      <c r="D34" s="236" t="s">
        <v>236</v>
      </c>
      <c r="E34" s="236" t="s">
        <v>22</v>
      </c>
      <c r="F34" s="2555"/>
      <c r="G34" s="2645"/>
      <c r="H34" s="2647"/>
      <c r="I34" s="516"/>
      <c r="J34" s="517"/>
      <c r="K34" s="518"/>
      <c r="L34" s="2715"/>
      <c r="M34" s="2736"/>
      <c r="N34" s="2767"/>
      <c r="O34" s="348"/>
      <c r="P34" s="372"/>
      <c r="Q34" s="350"/>
      <c r="R34" s="221"/>
      <c r="S34" s="28"/>
      <c r="T34" s="28"/>
      <c r="U34" s="30"/>
      <c r="V34" s="556"/>
      <c r="W34" s="32"/>
      <c r="X34" s="979"/>
      <c r="Y34" s="217"/>
      <c r="Z34" s="144"/>
      <c r="AA34" s="897"/>
      <c r="AB34" s="900"/>
      <c r="AC34" s="505"/>
      <c r="AD34" s="1571"/>
      <c r="AE34" s="495"/>
      <c r="AF34" s="496"/>
      <c r="AG34" s="535"/>
    </row>
    <row r="35" spans="1:33" ht="13.5" customHeight="1" thickBot="1" x14ac:dyDescent="0.3">
      <c r="A35" s="2290"/>
      <c r="B35" s="416">
        <v>232.67</v>
      </c>
      <c r="C35" s="2527"/>
      <c r="D35" s="405" t="s">
        <v>236</v>
      </c>
      <c r="E35" s="405" t="s">
        <v>22</v>
      </c>
      <c r="F35" s="2656"/>
      <c r="G35" s="2619"/>
      <c r="H35" s="2655"/>
      <c r="I35" s="522"/>
      <c r="J35" s="523"/>
      <c r="K35" s="524"/>
      <c r="L35" s="2716"/>
      <c r="M35" s="2772"/>
      <c r="N35" s="2722"/>
      <c r="O35" s="345"/>
      <c r="P35" s="373"/>
      <c r="Q35" s="347"/>
      <c r="R35" s="115"/>
      <c r="S35" s="65"/>
      <c r="T35" s="65"/>
      <c r="U35" s="94"/>
      <c r="V35" s="116"/>
      <c r="W35" s="66"/>
      <c r="X35" s="1404"/>
      <c r="Y35" s="113"/>
      <c r="Z35" s="67"/>
      <c r="AA35" s="898"/>
      <c r="AB35" s="901"/>
      <c r="AC35" s="533"/>
      <c r="AD35" s="1572"/>
      <c r="AE35" s="498"/>
      <c r="AF35" s="499"/>
      <c r="AG35" s="1139"/>
    </row>
    <row r="36" spans="1:33" ht="13.5" customHeight="1" x14ac:dyDescent="0.25">
      <c r="A36" s="2054">
        <v>1402</v>
      </c>
      <c r="B36" s="415">
        <v>207.69</v>
      </c>
      <c r="C36" s="2526">
        <f>SUM(B36:B39)</f>
        <v>434.67999999999995</v>
      </c>
      <c r="D36" s="278" t="s">
        <v>236</v>
      </c>
      <c r="E36" s="278" t="s">
        <v>22</v>
      </c>
      <c r="F36" s="2554">
        <f>C36</f>
        <v>434.67999999999995</v>
      </c>
      <c r="G36" s="2532">
        <v>5</v>
      </c>
      <c r="H36" s="2646">
        <f>G36*F36</f>
        <v>2173.3999999999996</v>
      </c>
      <c r="I36" s="513"/>
      <c r="J36" s="514"/>
      <c r="K36" s="515"/>
      <c r="L36" s="2714">
        <f>F36</f>
        <v>434.67999999999995</v>
      </c>
      <c r="M36" s="2735">
        <v>2</v>
      </c>
      <c r="N36" s="2721">
        <f>L36*M36</f>
        <v>869.3599999999999</v>
      </c>
      <c r="O36" s="342"/>
      <c r="P36" s="343"/>
      <c r="Q36" s="344"/>
      <c r="R36" s="87"/>
      <c r="S36" s="84"/>
      <c r="T36" s="88"/>
      <c r="U36" s="89"/>
      <c r="V36" s="90"/>
      <c r="W36" s="85"/>
      <c r="X36" s="583"/>
      <c r="Y36" s="91"/>
      <c r="Z36" s="86"/>
      <c r="AA36" s="896"/>
      <c r="AB36" s="899"/>
      <c r="AC36" s="532"/>
      <c r="AD36" s="1570"/>
      <c r="AE36" s="492"/>
      <c r="AF36" s="493"/>
      <c r="AG36" s="1135"/>
    </row>
    <row r="37" spans="1:33" ht="13.5" customHeight="1" x14ac:dyDescent="0.25">
      <c r="A37" s="2055"/>
      <c r="B37" s="237">
        <v>98.18</v>
      </c>
      <c r="C37" s="2549"/>
      <c r="D37" s="236" t="s">
        <v>236</v>
      </c>
      <c r="E37" s="236" t="s">
        <v>22</v>
      </c>
      <c r="F37" s="2555"/>
      <c r="G37" s="2533"/>
      <c r="H37" s="2647"/>
      <c r="I37" s="516"/>
      <c r="J37" s="517"/>
      <c r="K37" s="518"/>
      <c r="L37" s="2715"/>
      <c r="M37" s="2736"/>
      <c r="N37" s="2767"/>
      <c r="O37" s="348"/>
      <c r="P37" s="349"/>
      <c r="Q37" s="350"/>
      <c r="R37" s="27"/>
      <c r="S37" s="28"/>
      <c r="T37" s="29"/>
      <c r="U37" s="30"/>
      <c r="V37" s="31"/>
      <c r="W37" s="32"/>
      <c r="X37" s="979"/>
      <c r="Y37" s="143"/>
      <c r="Z37" s="144"/>
      <c r="AA37" s="897"/>
      <c r="AB37" s="900"/>
      <c r="AC37" s="505"/>
      <c r="AD37" s="1571"/>
      <c r="AE37" s="495"/>
      <c r="AF37" s="496"/>
      <c r="AG37" s="535"/>
    </row>
    <row r="38" spans="1:33" ht="13.5" customHeight="1" x14ac:dyDescent="0.25">
      <c r="A38" s="2055"/>
      <c r="B38" s="237">
        <v>85.65</v>
      </c>
      <c r="C38" s="2549"/>
      <c r="D38" s="236" t="s">
        <v>236</v>
      </c>
      <c r="E38" s="236" t="s">
        <v>22</v>
      </c>
      <c r="F38" s="2555"/>
      <c r="G38" s="2533"/>
      <c r="H38" s="2647"/>
      <c r="I38" s="516"/>
      <c r="J38" s="517"/>
      <c r="K38" s="518"/>
      <c r="L38" s="2715"/>
      <c r="M38" s="2736"/>
      <c r="N38" s="2767"/>
      <c r="O38" s="348"/>
      <c r="P38" s="349"/>
      <c r="Q38" s="350"/>
      <c r="R38" s="27"/>
      <c r="S38" s="28"/>
      <c r="T38" s="29"/>
      <c r="U38" s="30"/>
      <c r="V38" s="31"/>
      <c r="W38" s="32"/>
      <c r="X38" s="979"/>
      <c r="Y38" s="143"/>
      <c r="Z38" s="144"/>
      <c r="AA38" s="897"/>
      <c r="AB38" s="900"/>
      <c r="AC38" s="505"/>
      <c r="AD38" s="1571"/>
      <c r="AE38" s="495"/>
      <c r="AF38" s="496"/>
      <c r="AG38" s="535"/>
    </row>
    <row r="39" spans="1:33" ht="13.5" customHeight="1" thickBot="1" x14ac:dyDescent="0.3">
      <c r="A39" s="2290"/>
      <c r="B39" s="416">
        <v>43.16</v>
      </c>
      <c r="C39" s="2527"/>
      <c r="D39" s="405" t="s">
        <v>236</v>
      </c>
      <c r="E39" s="405" t="s">
        <v>22</v>
      </c>
      <c r="F39" s="2656"/>
      <c r="G39" s="2566"/>
      <c r="H39" s="2655"/>
      <c r="I39" s="522"/>
      <c r="J39" s="523"/>
      <c r="K39" s="524"/>
      <c r="L39" s="2716"/>
      <c r="M39" s="2772"/>
      <c r="N39" s="2722"/>
      <c r="O39" s="345"/>
      <c r="P39" s="346"/>
      <c r="Q39" s="347"/>
      <c r="R39" s="92"/>
      <c r="S39" s="65"/>
      <c r="T39" s="93"/>
      <c r="U39" s="94"/>
      <c r="V39" s="95"/>
      <c r="W39" s="66"/>
      <c r="X39" s="1404"/>
      <c r="Y39" s="96"/>
      <c r="Z39" s="67"/>
      <c r="AA39" s="898"/>
      <c r="AB39" s="901"/>
      <c r="AC39" s="533"/>
      <c r="AD39" s="1572"/>
      <c r="AE39" s="498"/>
      <c r="AF39" s="499"/>
      <c r="AG39" s="1139"/>
    </row>
    <row r="40" spans="1:33" ht="13.5" customHeight="1" thickBot="1" x14ac:dyDescent="0.3">
      <c r="A40" s="244" t="s">
        <v>238</v>
      </c>
      <c r="B40" s="594">
        <v>4233.49</v>
      </c>
      <c r="C40" s="594">
        <f>SUM(B40)</f>
        <v>4233.49</v>
      </c>
      <c r="D40" s="244" t="s">
        <v>239</v>
      </c>
      <c r="E40" s="244" t="s">
        <v>240</v>
      </c>
      <c r="F40" s="120">
        <f t="shared" ref="F40:F45" si="0">C40</f>
        <v>4233.49</v>
      </c>
      <c r="G40" s="161">
        <v>5</v>
      </c>
      <c r="H40" s="853">
        <f>F40*G40</f>
        <v>21167.449999999997</v>
      </c>
      <c r="I40" s="799"/>
      <c r="J40" s="800"/>
      <c r="K40" s="536"/>
      <c r="L40" s="1456">
        <f t="shared" ref="L40:L45" si="1">F40</f>
        <v>4233.49</v>
      </c>
      <c r="M40" s="97">
        <v>2</v>
      </c>
      <c r="N40" s="98">
        <f t="shared" ref="N40:N45" si="2">L40*M40</f>
        <v>8466.98</v>
      </c>
      <c r="O40" s="2882">
        <v>458</v>
      </c>
      <c r="P40" s="2885">
        <v>2</v>
      </c>
      <c r="Q40" s="2632">
        <f>P40*O40</f>
        <v>916</v>
      </c>
      <c r="R40" s="220"/>
      <c r="S40" s="84"/>
      <c r="T40" s="84"/>
      <c r="U40" s="89"/>
      <c r="V40" s="2874">
        <f>O40</f>
        <v>458</v>
      </c>
      <c r="W40" s="2862">
        <v>1</v>
      </c>
      <c r="X40" s="2636">
        <f>W40*V40</f>
        <v>458</v>
      </c>
      <c r="Y40" s="2880">
        <f>O40</f>
        <v>458</v>
      </c>
      <c r="Z40" s="2654">
        <v>2</v>
      </c>
      <c r="AA40" s="2573">
        <f>Z40*Y40</f>
        <v>916</v>
      </c>
      <c r="AB40" s="899"/>
      <c r="AC40" s="532"/>
      <c r="AD40" s="1570"/>
      <c r="AE40" s="492"/>
      <c r="AF40" s="493"/>
      <c r="AG40" s="1135"/>
    </row>
    <row r="41" spans="1:33" ht="13.5" customHeight="1" thickBot="1" x14ac:dyDescent="0.3">
      <c r="A41" s="244" t="s">
        <v>241</v>
      </c>
      <c r="B41" s="594">
        <v>24.12</v>
      </c>
      <c r="C41" s="594">
        <v>24.12</v>
      </c>
      <c r="D41" s="244" t="s">
        <v>236</v>
      </c>
      <c r="E41" s="244" t="s">
        <v>240</v>
      </c>
      <c r="F41" s="120">
        <f t="shared" si="0"/>
        <v>24.12</v>
      </c>
      <c r="G41" s="161">
        <v>5</v>
      </c>
      <c r="H41" s="853">
        <f t="shared" ref="H41:H44" si="3">F41*G41</f>
        <v>120.60000000000001</v>
      </c>
      <c r="I41" s="799"/>
      <c r="J41" s="800"/>
      <c r="K41" s="536"/>
      <c r="L41" s="1456">
        <f t="shared" si="1"/>
        <v>24.12</v>
      </c>
      <c r="M41" s="97">
        <v>2</v>
      </c>
      <c r="N41" s="98">
        <f t="shared" si="2"/>
        <v>48.24</v>
      </c>
      <c r="O41" s="2883"/>
      <c r="P41" s="2886"/>
      <c r="Q41" s="2877"/>
      <c r="R41" s="221"/>
      <c r="S41" s="28"/>
      <c r="T41" s="28"/>
      <c r="U41" s="30"/>
      <c r="V41" s="2875"/>
      <c r="W41" s="2873"/>
      <c r="X41" s="2911"/>
      <c r="Y41" s="2881"/>
      <c r="Z41" s="2525"/>
      <c r="AA41" s="2583"/>
      <c r="AB41" s="900"/>
      <c r="AC41" s="505"/>
      <c r="AD41" s="1571"/>
      <c r="AE41" s="495"/>
      <c r="AF41" s="496"/>
      <c r="AG41" s="535"/>
    </row>
    <row r="42" spans="1:33" ht="13.5" customHeight="1" thickBot="1" x14ac:dyDescent="0.3">
      <c r="A42" s="244" t="s">
        <v>242</v>
      </c>
      <c r="B42" s="594">
        <v>17.579999999999998</v>
      </c>
      <c r="C42" s="594">
        <v>17.579999999999998</v>
      </c>
      <c r="D42" s="244" t="s">
        <v>236</v>
      </c>
      <c r="E42" s="244" t="s">
        <v>240</v>
      </c>
      <c r="F42" s="120">
        <f t="shared" si="0"/>
        <v>17.579999999999998</v>
      </c>
      <c r="G42" s="161">
        <v>5</v>
      </c>
      <c r="H42" s="853">
        <f t="shared" si="3"/>
        <v>87.899999999999991</v>
      </c>
      <c r="I42" s="799"/>
      <c r="J42" s="800"/>
      <c r="K42" s="536"/>
      <c r="L42" s="1456">
        <f t="shared" si="1"/>
        <v>17.579999999999998</v>
      </c>
      <c r="M42" s="97">
        <v>2</v>
      </c>
      <c r="N42" s="98">
        <f t="shared" si="2"/>
        <v>35.159999999999997</v>
      </c>
      <c r="O42" s="2883"/>
      <c r="P42" s="2886"/>
      <c r="Q42" s="2877"/>
      <c r="R42" s="221"/>
      <c r="S42" s="28"/>
      <c r="T42" s="28"/>
      <c r="U42" s="30"/>
      <c r="V42" s="2875"/>
      <c r="W42" s="2873"/>
      <c r="X42" s="2911"/>
      <c r="Y42" s="2881"/>
      <c r="Z42" s="2525"/>
      <c r="AA42" s="2583"/>
      <c r="AB42" s="900"/>
      <c r="AC42" s="505"/>
      <c r="AD42" s="1571"/>
      <c r="AE42" s="495"/>
      <c r="AF42" s="496"/>
      <c r="AG42" s="535"/>
    </row>
    <row r="43" spans="1:33" ht="13.5" customHeight="1" thickBot="1" x14ac:dyDescent="0.3">
      <c r="A43" s="244" t="s">
        <v>243</v>
      </c>
      <c r="B43" s="594">
        <v>30.49</v>
      </c>
      <c r="C43" s="594">
        <v>30.49</v>
      </c>
      <c r="D43" s="244" t="s">
        <v>236</v>
      </c>
      <c r="E43" s="244" t="s">
        <v>240</v>
      </c>
      <c r="F43" s="120">
        <f t="shared" si="0"/>
        <v>30.49</v>
      </c>
      <c r="G43" s="161">
        <v>5</v>
      </c>
      <c r="H43" s="853">
        <f t="shared" si="3"/>
        <v>152.44999999999999</v>
      </c>
      <c r="I43" s="799"/>
      <c r="J43" s="800"/>
      <c r="K43" s="536"/>
      <c r="L43" s="1456">
        <f t="shared" si="1"/>
        <v>30.49</v>
      </c>
      <c r="M43" s="97">
        <v>2</v>
      </c>
      <c r="N43" s="98">
        <f t="shared" si="2"/>
        <v>60.98</v>
      </c>
      <c r="O43" s="2883"/>
      <c r="P43" s="2886"/>
      <c r="Q43" s="2877"/>
      <c r="R43" s="221"/>
      <c r="S43" s="28"/>
      <c r="T43" s="28"/>
      <c r="U43" s="30"/>
      <c r="V43" s="2875"/>
      <c r="W43" s="2873"/>
      <c r="X43" s="2911"/>
      <c r="Y43" s="2881"/>
      <c r="Z43" s="2525"/>
      <c r="AA43" s="2583"/>
      <c r="AB43" s="900"/>
      <c r="AC43" s="505"/>
      <c r="AD43" s="1571"/>
      <c r="AE43" s="495"/>
      <c r="AF43" s="496"/>
      <c r="AG43" s="535"/>
    </row>
    <row r="44" spans="1:33" ht="13.5" customHeight="1" thickBot="1" x14ac:dyDescent="0.3">
      <c r="A44" s="244" t="s">
        <v>244</v>
      </c>
      <c r="B44" s="594">
        <v>18.670000000000002</v>
      </c>
      <c r="C44" s="594">
        <v>18.670000000000002</v>
      </c>
      <c r="D44" s="244" t="s">
        <v>236</v>
      </c>
      <c r="E44" s="244" t="s">
        <v>240</v>
      </c>
      <c r="F44" s="120">
        <f t="shared" si="0"/>
        <v>18.670000000000002</v>
      </c>
      <c r="G44" s="161">
        <v>5</v>
      </c>
      <c r="H44" s="853">
        <f t="shared" si="3"/>
        <v>93.350000000000009</v>
      </c>
      <c r="I44" s="799"/>
      <c r="J44" s="800"/>
      <c r="K44" s="536"/>
      <c r="L44" s="1456">
        <f t="shared" si="1"/>
        <v>18.670000000000002</v>
      </c>
      <c r="M44" s="97">
        <v>2</v>
      </c>
      <c r="N44" s="98">
        <f t="shared" si="2"/>
        <v>37.340000000000003</v>
      </c>
      <c r="O44" s="2884"/>
      <c r="P44" s="2887"/>
      <c r="Q44" s="2633"/>
      <c r="R44" s="115"/>
      <c r="S44" s="65"/>
      <c r="T44" s="65"/>
      <c r="U44" s="94"/>
      <c r="V44" s="2876"/>
      <c r="W44" s="2863"/>
      <c r="X44" s="2637"/>
      <c r="Y44" s="2572"/>
      <c r="Z44" s="2546"/>
      <c r="AA44" s="2574"/>
      <c r="AB44" s="901"/>
      <c r="AC44" s="533"/>
      <c r="AD44" s="1572"/>
      <c r="AE44" s="498"/>
      <c r="AF44" s="499"/>
      <c r="AG44" s="1139"/>
    </row>
    <row r="45" spans="1:33" ht="13.5" customHeight="1" x14ac:dyDescent="0.25">
      <c r="A45" s="2054">
        <v>1301</v>
      </c>
      <c r="B45" s="415">
        <v>124.28</v>
      </c>
      <c r="C45" s="2526">
        <f>SUM(B45:B50)</f>
        <v>597.74</v>
      </c>
      <c r="D45" s="278" t="s">
        <v>231</v>
      </c>
      <c r="E45" s="278" t="s">
        <v>22</v>
      </c>
      <c r="F45" s="2554">
        <f t="shared" si="0"/>
        <v>597.74</v>
      </c>
      <c r="G45" s="2532">
        <v>5</v>
      </c>
      <c r="H45" s="2646">
        <f>G45*F45</f>
        <v>2988.7</v>
      </c>
      <c r="I45" s="513"/>
      <c r="J45" s="514"/>
      <c r="K45" s="515"/>
      <c r="L45" s="2620">
        <f t="shared" si="1"/>
        <v>597.74</v>
      </c>
      <c r="M45" s="2840">
        <v>2</v>
      </c>
      <c r="N45" s="2590">
        <f t="shared" si="2"/>
        <v>1195.48</v>
      </c>
      <c r="O45" s="342"/>
      <c r="P45" s="343"/>
      <c r="Q45" s="344"/>
      <c r="R45" s="87"/>
      <c r="S45" s="84"/>
      <c r="T45" s="88"/>
      <c r="U45" s="89"/>
      <c r="V45" s="90"/>
      <c r="W45" s="85"/>
      <c r="X45" s="583"/>
      <c r="Y45" s="91"/>
      <c r="Z45" s="86"/>
      <c r="AA45" s="896"/>
      <c r="AB45" s="899"/>
      <c r="AC45" s="532"/>
      <c r="AD45" s="1570"/>
      <c r="AE45" s="492"/>
      <c r="AF45" s="493"/>
      <c r="AG45" s="1135"/>
    </row>
    <row r="46" spans="1:33" ht="13.5" customHeight="1" x14ac:dyDescent="0.25">
      <c r="A46" s="2055"/>
      <c r="B46" s="237">
        <v>138.87</v>
      </c>
      <c r="C46" s="2549"/>
      <c r="D46" s="236" t="s">
        <v>231</v>
      </c>
      <c r="E46" s="236" t="s">
        <v>22</v>
      </c>
      <c r="F46" s="2555"/>
      <c r="G46" s="2533"/>
      <c r="H46" s="2647"/>
      <c r="I46" s="516"/>
      <c r="J46" s="517"/>
      <c r="K46" s="518"/>
      <c r="L46" s="2629"/>
      <c r="M46" s="2841"/>
      <c r="N46" s="2630"/>
      <c r="O46" s="348"/>
      <c r="P46" s="349"/>
      <c r="Q46" s="350"/>
      <c r="R46" s="27"/>
      <c r="S46" s="28"/>
      <c r="T46" s="29"/>
      <c r="U46" s="30"/>
      <c r="V46" s="31"/>
      <c r="W46" s="32"/>
      <c r="X46" s="979"/>
      <c r="Y46" s="143"/>
      <c r="Z46" s="144"/>
      <c r="AA46" s="897"/>
      <c r="AB46" s="900"/>
      <c r="AC46" s="505"/>
      <c r="AD46" s="1571"/>
      <c r="AE46" s="495"/>
      <c r="AF46" s="496"/>
      <c r="AG46" s="535"/>
    </row>
    <row r="47" spans="1:33" ht="13.5" customHeight="1" x14ac:dyDescent="0.25">
      <c r="A47" s="2055"/>
      <c r="B47" s="237">
        <v>31.98</v>
      </c>
      <c r="C47" s="2549"/>
      <c r="D47" s="236" t="s">
        <v>231</v>
      </c>
      <c r="E47" s="236" t="s">
        <v>22</v>
      </c>
      <c r="F47" s="2555"/>
      <c r="G47" s="2533"/>
      <c r="H47" s="2647"/>
      <c r="I47" s="516"/>
      <c r="J47" s="517"/>
      <c r="K47" s="518"/>
      <c r="L47" s="2629"/>
      <c r="M47" s="2841"/>
      <c r="N47" s="2630"/>
      <c r="O47" s="348"/>
      <c r="P47" s="349"/>
      <c r="Q47" s="350"/>
      <c r="R47" s="27"/>
      <c r="S47" s="28"/>
      <c r="T47" s="29"/>
      <c r="U47" s="30"/>
      <c r="V47" s="31"/>
      <c r="W47" s="32"/>
      <c r="X47" s="979"/>
      <c r="Y47" s="143"/>
      <c r="Z47" s="144"/>
      <c r="AA47" s="897"/>
      <c r="AB47" s="900"/>
      <c r="AC47" s="505"/>
      <c r="AD47" s="1571"/>
      <c r="AE47" s="495"/>
      <c r="AF47" s="496"/>
      <c r="AG47" s="535"/>
    </row>
    <row r="48" spans="1:33" ht="13.5" customHeight="1" x14ac:dyDescent="0.25">
      <c r="A48" s="2055"/>
      <c r="B48" s="237">
        <v>106.19</v>
      </c>
      <c r="C48" s="2549"/>
      <c r="D48" s="236" t="s">
        <v>231</v>
      </c>
      <c r="E48" s="236" t="s">
        <v>22</v>
      </c>
      <c r="F48" s="2555"/>
      <c r="G48" s="2533"/>
      <c r="H48" s="2647"/>
      <c r="I48" s="516"/>
      <c r="J48" s="517"/>
      <c r="K48" s="518"/>
      <c r="L48" s="2629"/>
      <c r="M48" s="2841"/>
      <c r="N48" s="2630"/>
      <c r="O48" s="348"/>
      <c r="P48" s="349"/>
      <c r="Q48" s="350"/>
      <c r="R48" s="27"/>
      <c r="S48" s="28"/>
      <c r="T48" s="29"/>
      <c r="U48" s="30"/>
      <c r="V48" s="31"/>
      <c r="W48" s="32"/>
      <c r="X48" s="979"/>
      <c r="Y48" s="143"/>
      <c r="Z48" s="144"/>
      <c r="AA48" s="897"/>
      <c r="AB48" s="900"/>
      <c r="AC48" s="505"/>
      <c r="AD48" s="1571"/>
      <c r="AE48" s="495"/>
      <c r="AF48" s="496"/>
      <c r="AG48" s="535"/>
    </row>
    <row r="49" spans="1:33" ht="13.5" customHeight="1" x14ac:dyDescent="0.25">
      <c r="A49" s="2056"/>
      <c r="B49" s="239">
        <v>106.7</v>
      </c>
      <c r="C49" s="2563"/>
      <c r="D49" s="236" t="s">
        <v>231</v>
      </c>
      <c r="E49" s="236" t="s">
        <v>22</v>
      </c>
      <c r="F49" s="2556"/>
      <c r="G49" s="2533"/>
      <c r="H49" s="2720"/>
      <c r="I49" s="516"/>
      <c r="J49" s="517"/>
      <c r="K49" s="518"/>
      <c r="L49" s="2835"/>
      <c r="M49" s="2849"/>
      <c r="N49" s="2839"/>
      <c r="O49" s="354"/>
      <c r="P49" s="355"/>
      <c r="Q49" s="356"/>
      <c r="R49" s="21"/>
      <c r="S49" s="22"/>
      <c r="T49" s="23"/>
      <c r="U49" s="24"/>
      <c r="V49" s="25"/>
      <c r="W49" s="26"/>
      <c r="X49" s="980"/>
      <c r="Y49" s="61"/>
      <c r="Z49" s="59"/>
      <c r="AA49" s="983"/>
      <c r="AB49" s="900"/>
      <c r="AC49" s="505"/>
      <c r="AD49" s="1571"/>
      <c r="AE49" s="495"/>
      <c r="AF49" s="496"/>
      <c r="AG49" s="535"/>
    </row>
    <row r="50" spans="1:33" ht="13.5" customHeight="1" thickBot="1" x14ac:dyDescent="0.3">
      <c r="A50" s="2056"/>
      <c r="B50" s="239">
        <v>89.72</v>
      </c>
      <c r="C50" s="2563"/>
      <c r="D50" s="238" t="s">
        <v>231</v>
      </c>
      <c r="E50" s="238" t="s">
        <v>22</v>
      </c>
      <c r="F50" s="2556"/>
      <c r="G50" s="2533"/>
      <c r="H50" s="2720"/>
      <c r="I50" s="525"/>
      <c r="J50" s="526"/>
      <c r="K50" s="527"/>
      <c r="L50" s="2835"/>
      <c r="M50" s="2849"/>
      <c r="N50" s="2839"/>
      <c r="O50" s="354"/>
      <c r="P50" s="355"/>
      <c r="Q50" s="356"/>
      <c r="R50" s="21"/>
      <c r="S50" s="22"/>
      <c r="T50" s="23"/>
      <c r="U50" s="24"/>
      <c r="V50" s="25"/>
      <c r="W50" s="26"/>
      <c r="X50" s="980"/>
      <c r="Y50" s="61"/>
      <c r="Z50" s="59"/>
      <c r="AA50" s="983"/>
      <c r="AB50" s="1574"/>
      <c r="AC50" s="507"/>
      <c r="AD50" s="1575"/>
      <c r="AE50" s="552"/>
      <c r="AF50" s="553"/>
      <c r="AG50" s="1269"/>
    </row>
    <row r="51" spans="1:33" x14ac:dyDescent="0.25">
      <c r="A51" s="2054">
        <v>1326</v>
      </c>
      <c r="B51" s="415">
        <v>754.47</v>
      </c>
      <c r="C51" s="2526">
        <f>SUM(B51:B53)</f>
        <v>1172.6400000000001</v>
      </c>
      <c r="D51" s="278" t="s">
        <v>245</v>
      </c>
      <c r="E51" s="278" t="s">
        <v>22</v>
      </c>
      <c r="F51" s="2554">
        <f>C51</f>
        <v>1172.6400000000001</v>
      </c>
      <c r="G51" s="2618">
        <v>5</v>
      </c>
      <c r="H51" s="2646">
        <f>G51*F51</f>
        <v>5863.2000000000007</v>
      </c>
      <c r="I51" s="513"/>
      <c r="J51" s="514"/>
      <c r="K51" s="515"/>
      <c r="L51" s="2620">
        <f>F51</f>
        <v>1172.6400000000001</v>
      </c>
      <c r="M51" s="2840">
        <v>2</v>
      </c>
      <c r="N51" s="2590">
        <f>L51*M51</f>
        <v>2345.2800000000002</v>
      </c>
      <c r="O51" s="342"/>
      <c r="P51" s="371"/>
      <c r="Q51" s="344"/>
      <c r="R51" s="220"/>
      <c r="S51" s="84"/>
      <c r="T51" s="84"/>
      <c r="U51" s="89"/>
      <c r="V51" s="378"/>
      <c r="W51" s="85"/>
      <c r="X51" s="583"/>
      <c r="Y51" s="216"/>
      <c r="Z51" s="86"/>
      <c r="AA51" s="896"/>
      <c r="AB51" s="899"/>
      <c r="AC51" s="532"/>
      <c r="AD51" s="1570"/>
      <c r="AE51" s="492"/>
      <c r="AF51" s="493"/>
      <c r="AG51" s="1135"/>
    </row>
    <row r="52" spans="1:33" x14ac:dyDescent="0.25">
      <c r="A52" s="2055"/>
      <c r="B52" s="237">
        <v>17.260000000000002</v>
      </c>
      <c r="C52" s="2549"/>
      <c r="D52" s="236" t="s">
        <v>245</v>
      </c>
      <c r="E52" s="236" t="s">
        <v>22</v>
      </c>
      <c r="F52" s="2555"/>
      <c r="G52" s="2645"/>
      <c r="H52" s="2647"/>
      <c r="I52" s="516"/>
      <c r="J52" s="517"/>
      <c r="K52" s="518"/>
      <c r="L52" s="2629"/>
      <c r="M52" s="2841"/>
      <c r="N52" s="2630"/>
      <c r="O52" s="348"/>
      <c r="P52" s="372"/>
      <c r="Q52" s="350"/>
      <c r="R52" s="221"/>
      <c r="S52" s="28"/>
      <c r="T52" s="28"/>
      <c r="U52" s="30"/>
      <c r="V52" s="556"/>
      <c r="W52" s="32"/>
      <c r="X52" s="979"/>
      <c r="Y52" s="217"/>
      <c r="Z52" s="144"/>
      <c r="AA52" s="897"/>
      <c r="AB52" s="900"/>
      <c r="AC52" s="505"/>
      <c r="AD52" s="1571"/>
      <c r="AE52" s="495"/>
      <c r="AF52" s="496"/>
      <c r="AG52" s="535"/>
    </row>
    <row r="53" spans="1:33" ht="13.5" customHeight="1" thickBot="1" x14ac:dyDescent="0.3">
      <c r="A53" s="2290"/>
      <c r="B53" s="416">
        <v>400.91</v>
      </c>
      <c r="C53" s="2527"/>
      <c r="D53" s="405" t="s">
        <v>245</v>
      </c>
      <c r="E53" s="405" t="s">
        <v>22</v>
      </c>
      <c r="F53" s="2656"/>
      <c r="G53" s="2619"/>
      <c r="H53" s="2655"/>
      <c r="I53" s="522"/>
      <c r="J53" s="523"/>
      <c r="K53" s="524"/>
      <c r="L53" s="2621"/>
      <c r="M53" s="2842"/>
      <c r="N53" s="2591"/>
      <c r="O53" s="345"/>
      <c r="P53" s="373"/>
      <c r="Q53" s="347"/>
      <c r="R53" s="115"/>
      <c r="S53" s="65"/>
      <c r="T53" s="65"/>
      <c r="U53" s="94"/>
      <c r="V53" s="116"/>
      <c r="W53" s="66"/>
      <c r="X53" s="1404"/>
      <c r="Y53" s="113"/>
      <c r="Z53" s="67"/>
      <c r="AA53" s="898"/>
      <c r="AB53" s="901"/>
      <c r="AC53" s="533"/>
      <c r="AD53" s="1572"/>
      <c r="AE53" s="498"/>
      <c r="AF53" s="499"/>
      <c r="AG53" s="1139"/>
    </row>
    <row r="54" spans="1:33" ht="13.5" customHeight="1" thickBot="1" x14ac:dyDescent="0.3">
      <c r="A54" s="244">
        <v>141</v>
      </c>
      <c r="B54" s="594">
        <v>22.11</v>
      </c>
      <c r="C54" s="594">
        <f>B54</f>
        <v>22.11</v>
      </c>
      <c r="D54" s="244" t="s">
        <v>245</v>
      </c>
      <c r="E54" s="244" t="s">
        <v>22</v>
      </c>
      <c r="F54" s="333"/>
      <c r="G54" s="534"/>
      <c r="H54" s="1421"/>
      <c r="I54" s="799"/>
      <c r="J54" s="800"/>
      <c r="K54" s="536"/>
      <c r="L54" s="1456">
        <f>B54</f>
        <v>22.11</v>
      </c>
      <c r="M54" s="169">
        <v>2</v>
      </c>
      <c r="N54" s="155">
        <f>L54*M54</f>
        <v>44.22</v>
      </c>
      <c r="O54" s="351"/>
      <c r="P54" s="352"/>
      <c r="Q54" s="353"/>
      <c r="R54" s="99"/>
      <c r="S54" s="100"/>
      <c r="T54" s="101"/>
      <c r="U54" s="102"/>
      <c r="V54" s="1316">
        <f>L54</f>
        <v>22.11</v>
      </c>
      <c r="W54" s="103">
        <v>1</v>
      </c>
      <c r="X54" s="1528">
        <f>V54*W54</f>
        <v>22.11</v>
      </c>
      <c r="Y54" s="903">
        <f>L54</f>
        <v>22.11</v>
      </c>
      <c r="Z54" s="104">
        <v>2</v>
      </c>
      <c r="AA54" s="902">
        <f>Y54*Z54</f>
        <v>44.22</v>
      </c>
      <c r="AB54" s="852"/>
      <c r="AC54" s="537"/>
      <c r="AD54" s="1576"/>
      <c r="AE54" s="1317"/>
      <c r="AF54" s="1318"/>
      <c r="AG54" s="1319"/>
    </row>
    <row r="55" spans="1:33" ht="13.5" customHeight="1" x14ac:dyDescent="0.25">
      <c r="A55" s="2054">
        <v>1226</v>
      </c>
      <c r="B55" s="415">
        <v>459.21</v>
      </c>
      <c r="C55" s="2526">
        <f>B55+B56</f>
        <v>693.18999999999994</v>
      </c>
      <c r="D55" s="278" t="s">
        <v>232</v>
      </c>
      <c r="E55" s="278" t="s">
        <v>22</v>
      </c>
      <c r="F55" s="2554">
        <f>C55</f>
        <v>693.18999999999994</v>
      </c>
      <c r="G55" s="2532">
        <v>5</v>
      </c>
      <c r="H55" s="2646">
        <f>G55*F55</f>
        <v>3465.95</v>
      </c>
      <c r="I55" s="513"/>
      <c r="J55" s="514"/>
      <c r="K55" s="515"/>
      <c r="L55" s="2620">
        <f>C55</f>
        <v>693.18999999999994</v>
      </c>
      <c r="M55" s="2840">
        <v>2</v>
      </c>
      <c r="N55" s="2590">
        <f>M55*L55</f>
        <v>1386.3799999999999</v>
      </c>
      <c r="O55" s="342"/>
      <c r="P55" s="343"/>
      <c r="Q55" s="344"/>
      <c r="R55" s="87"/>
      <c r="S55" s="84"/>
      <c r="T55" s="88"/>
      <c r="U55" s="89"/>
      <c r="V55" s="90"/>
      <c r="W55" s="85"/>
      <c r="X55" s="583"/>
      <c r="Y55" s="91"/>
      <c r="Z55" s="86"/>
      <c r="AA55" s="896"/>
      <c r="AB55" s="899"/>
      <c r="AC55" s="532"/>
      <c r="AD55" s="1570"/>
      <c r="AE55" s="492"/>
      <c r="AF55" s="493"/>
      <c r="AG55" s="1135"/>
    </row>
    <row r="56" spans="1:33" ht="13.5" customHeight="1" thickBot="1" x14ac:dyDescent="0.3">
      <c r="A56" s="2290"/>
      <c r="B56" s="416">
        <v>233.98</v>
      </c>
      <c r="C56" s="2527"/>
      <c r="D56" s="405" t="s">
        <v>232</v>
      </c>
      <c r="E56" s="405" t="s">
        <v>22</v>
      </c>
      <c r="F56" s="2656"/>
      <c r="G56" s="2566"/>
      <c r="H56" s="2655"/>
      <c r="I56" s="522"/>
      <c r="J56" s="523"/>
      <c r="K56" s="524"/>
      <c r="L56" s="2621"/>
      <c r="M56" s="2842"/>
      <c r="N56" s="2591"/>
      <c r="O56" s="345"/>
      <c r="P56" s="346"/>
      <c r="Q56" s="347"/>
      <c r="R56" s="92"/>
      <c r="S56" s="65"/>
      <c r="T56" s="93"/>
      <c r="U56" s="94"/>
      <c r="V56" s="95"/>
      <c r="W56" s="66"/>
      <c r="X56" s="1404"/>
      <c r="Y56" s="96"/>
      <c r="Z56" s="67"/>
      <c r="AA56" s="898"/>
      <c r="AB56" s="901"/>
      <c r="AC56" s="533"/>
      <c r="AD56" s="1572"/>
      <c r="AE56" s="498"/>
      <c r="AF56" s="499"/>
      <c r="AG56" s="1139"/>
    </row>
    <row r="57" spans="1:33" ht="13.5" customHeight="1" x14ac:dyDescent="0.25">
      <c r="A57" s="2054" t="s">
        <v>246</v>
      </c>
      <c r="B57" s="415">
        <v>247.01</v>
      </c>
      <c r="C57" s="2526">
        <f>SUM(B57:B60)</f>
        <v>533.16000000000008</v>
      </c>
      <c r="D57" s="278" t="s">
        <v>229</v>
      </c>
      <c r="E57" s="278" t="s">
        <v>22</v>
      </c>
      <c r="F57" s="2554">
        <f>C57</f>
        <v>533.16000000000008</v>
      </c>
      <c r="G57" s="2532">
        <v>5</v>
      </c>
      <c r="H57" s="2646">
        <f>G57*F57</f>
        <v>2665.8</v>
      </c>
      <c r="I57" s="513"/>
      <c r="J57" s="514"/>
      <c r="K57" s="515"/>
      <c r="L57" s="2714">
        <f>C57</f>
        <v>533.16000000000008</v>
      </c>
      <c r="M57" s="2806">
        <v>2</v>
      </c>
      <c r="N57" s="2785">
        <f>L57*M57</f>
        <v>1066.3200000000002</v>
      </c>
      <c r="O57" s="342"/>
      <c r="P57" s="343"/>
      <c r="Q57" s="344"/>
      <c r="R57" s="87"/>
      <c r="S57" s="84"/>
      <c r="T57" s="88"/>
      <c r="U57" s="89"/>
      <c r="V57" s="90"/>
      <c r="W57" s="85"/>
      <c r="X57" s="583"/>
      <c r="Y57" s="91"/>
      <c r="Z57" s="86"/>
      <c r="AA57" s="896"/>
      <c r="AB57" s="899"/>
      <c r="AC57" s="532"/>
      <c r="AD57" s="1570"/>
      <c r="AE57" s="492"/>
      <c r="AF57" s="493"/>
      <c r="AG57" s="1135"/>
    </row>
    <row r="58" spans="1:33" ht="13.5" customHeight="1" x14ac:dyDescent="0.25">
      <c r="A58" s="2055"/>
      <c r="B58" s="237">
        <v>118.42</v>
      </c>
      <c r="C58" s="2549"/>
      <c r="D58" s="236" t="s">
        <v>229</v>
      </c>
      <c r="E58" s="236" t="s">
        <v>22</v>
      </c>
      <c r="F58" s="2555"/>
      <c r="G58" s="2533"/>
      <c r="H58" s="2647"/>
      <c r="I58" s="516"/>
      <c r="J58" s="517"/>
      <c r="K58" s="518"/>
      <c r="L58" s="2715"/>
      <c r="M58" s="2807"/>
      <c r="N58" s="2786"/>
      <c r="O58" s="348"/>
      <c r="P58" s="349"/>
      <c r="Q58" s="350"/>
      <c r="R58" s="27"/>
      <c r="S58" s="28"/>
      <c r="T58" s="29"/>
      <c r="U58" s="30"/>
      <c r="V58" s="31"/>
      <c r="W58" s="32"/>
      <c r="X58" s="979"/>
      <c r="Y58" s="143"/>
      <c r="Z58" s="144"/>
      <c r="AA58" s="897"/>
      <c r="AB58" s="900"/>
      <c r="AC58" s="505"/>
      <c r="AD58" s="1571"/>
      <c r="AE58" s="495"/>
      <c r="AF58" s="496"/>
      <c r="AG58" s="535"/>
    </row>
    <row r="59" spans="1:33" ht="13.5" customHeight="1" x14ac:dyDescent="0.25">
      <c r="A59" s="2055"/>
      <c r="B59" s="237">
        <v>65.900000000000006</v>
      </c>
      <c r="C59" s="2549"/>
      <c r="D59" s="236" t="s">
        <v>229</v>
      </c>
      <c r="E59" s="236" t="s">
        <v>22</v>
      </c>
      <c r="F59" s="2555"/>
      <c r="G59" s="2533"/>
      <c r="H59" s="2647"/>
      <c r="I59" s="516"/>
      <c r="J59" s="517"/>
      <c r="K59" s="518"/>
      <c r="L59" s="2715"/>
      <c r="M59" s="2807"/>
      <c r="N59" s="2786"/>
      <c r="O59" s="348"/>
      <c r="P59" s="349"/>
      <c r="Q59" s="350"/>
      <c r="R59" s="27"/>
      <c r="S59" s="28"/>
      <c r="T59" s="29"/>
      <c r="U59" s="30"/>
      <c r="V59" s="31"/>
      <c r="W59" s="32"/>
      <c r="X59" s="979"/>
      <c r="Y59" s="143"/>
      <c r="Z59" s="144"/>
      <c r="AA59" s="897"/>
      <c r="AB59" s="900"/>
      <c r="AC59" s="505"/>
      <c r="AD59" s="1571"/>
      <c r="AE59" s="495"/>
      <c r="AF59" s="496"/>
      <c r="AG59" s="535"/>
    </row>
    <row r="60" spans="1:33" ht="13.5" customHeight="1" thickBot="1" x14ac:dyDescent="0.3">
      <c r="A60" s="2290"/>
      <c r="B60" s="416">
        <v>101.83</v>
      </c>
      <c r="C60" s="2527"/>
      <c r="D60" s="405" t="s">
        <v>229</v>
      </c>
      <c r="E60" s="405" t="s">
        <v>22</v>
      </c>
      <c r="F60" s="2656"/>
      <c r="G60" s="2566"/>
      <c r="H60" s="2655"/>
      <c r="I60" s="522"/>
      <c r="J60" s="523"/>
      <c r="K60" s="524"/>
      <c r="L60" s="2716"/>
      <c r="M60" s="2836"/>
      <c r="N60" s="2787"/>
      <c r="O60" s="345"/>
      <c r="P60" s="346"/>
      <c r="Q60" s="347"/>
      <c r="R60" s="92"/>
      <c r="S60" s="65"/>
      <c r="T60" s="93"/>
      <c r="U60" s="94"/>
      <c r="V60" s="95"/>
      <c r="W60" s="66"/>
      <c r="X60" s="1404"/>
      <c r="Y60" s="96"/>
      <c r="Z60" s="67"/>
      <c r="AA60" s="898"/>
      <c r="AB60" s="901"/>
      <c r="AC60" s="533"/>
      <c r="AD60" s="1572"/>
      <c r="AE60" s="498"/>
      <c r="AF60" s="499"/>
      <c r="AG60" s="1139"/>
    </row>
    <row r="61" spans="1:33" ht="13.5" customHeight="1" thickBot="1" x14ac:dyDescent="0.3">
      <c r="A61" s="244" t="s">
        <v>247</v>
      </c>
      <c r="B61" s="594">
        <v>76.25</v>
      </c>
      <c r="C61" s="594">
        <v>76.25</v>
      </c>
      <c r="D61" s="244" t="s">
        <v>229</v>
      </c>
      <c r="E61" s="244" t="s">
        <v>22</v>
      </c>
      <c r="F61" s="120">
        <f>C61</f>
        <v>76.25</v>
      </c>
      <c r="G61" s="161">
        <v>5</v>
      </c>
      <c r="H61" s="853">
        <f>G61*F61</f>
        <v>381.25</v>
      </c>
      <c r="I61" s="799"/>
      <c r="J61" s="800"/>
      <c r="K61" s="536"/>
      <c r="L61" s="1228"/>
      <c r="M61" s="153"/>
      <c r="N61" s="154"/>
      <c r="O61" s="351"/>
      <c r="P61" s="352"/>
      <c r="Q61" s="353"/>
      <c r="R61" s="99"/>
      <c r="S61" s="100"/>
      <c r="T61" s="101"/>
      <c r="U61" s="102"/>
      <c r="V61" s="105"/>
      <c r="W61" s="106"/>
      <c r="X61" s="1405"/>
      <c r="Y61" s="107"/>
      <c r="Z61" s="108"/>
      <c r="AA61" s="895"/>
      <c r="AB61" s="852"/>
      <c r="AC61" s="537"/>
      <c r="AD61" s="1576"/>
      <c r="AE61" s="1317"/>
      <c r="AF61" s="1318"/>
      <c r="AG61" s="1319"/>
    </row>
    <row r="62" spans="1:33" ht="13.5" customHeight="1" thickBot="1" x14ac:dyDescent="0.3">
      <c r="A62" s="244">
        <v>1249</v>
      </c>
      <c r="B62" s="594">
        <v>17.45</v>
      </c>
      <c r="C62" s="594">
        <f>B62</f>
        <v>17.45</v>
      </c>
      <c r="D62" s="244" t="s">
        <v>229</v>
      </c>
      <c r="E62" s="244" t="s">
        <v>22</v>
      </c>
      <c r="F62" s="120">
        <f>B62</f>
        <v>17.45</v>
      </c>
      <c r="G62" s="161">
        <v>5</v>
      </c>
      <c r="H62" s="853">
        <f>F62*G62</f>
        <v>87.25</v>
      </c>
      <c r="I62" s="799"/>
      <c r="J62" s="800"/>
      <c r="K62" s="536"/>
      <c r="L62" s="1457">
        <f>F62</f>
        <v>17.45</v>
      </c>
      <c r="M62" s="794">
        <v>2</v>
      </c>
      <c r="N62" s="801">
        <f>L62*M62</f>
        <v>34.9</v>
      </c>
      <c r="O62" s="351"/>
      <c r="P62" s="352"/>
      <c r="Q62" s="353"/>
      <c r="R62" s="99"/>
      <c r="S62" s="100"/>
      <c r="T62" s="101"/>
      <c r="U62" s="102"/>
      <c r="V62" s="105"/>
      <c r="W62" s="106"/>
      <c r="X62" s="1405"/>
      <c r="Y62" s="107"/>
      <c r="Z62" s="108"/>
      <c r="AA62" s="895"/>
      <c r="AB62" s="852"/>
      <c r="AC62" s="537"/>
      <c r="AD62" s="1576"/>
      <c r="AE62" s="1317"/>
      <c r="AF62" s="1318"/>
      <c r="AG62" s="1319"/>
    </row>
    <row r="63" spans="1:33" ht="13.5" customHeight="1" x14ac:dyDescent="0.25">
      <c r="A63" s="2054">
        <v>1145</v>
      </c>
      <c r="B63" s="415">
        <v>21.36</v>
      </c>
      <c r="C63" s="2526">
        <f>SUM(B63:B67)</f>
        <v>216.5</v>
      </c>
      <c r="D63" s="278" t="s">
        <v>248</v>
      </c>
      <c r="E63" s="278" t="s">
        <v>22</v>
      </c>
      <c r="F63" s="2554">
        <f>C63</f>
        <v>216.5</v>
      </c>
      <c r="G63" s="2532">
        <v>5</v>
      </c>
      <c r="H63" s="2646">
        <f>G63*F63</f>
        <v>1082.5</v>
      </c>
      <c r="I63" s="513"/>
      <c r="J63" s="514"/>
      <c r="K63" s="515"/>
      <c r="L63" s="2714">
        <f>F63</f>
        <v>216.5</v>
      </c>
      <c r="M63" s="2806">
        <v>2</v>
      </c>
      <c r="N63" s="2785">
        <f>L63</f>
        <v>216.5</v>
      </c>
      <c r="O63" s="342"/>
      <c r="P63" s="343"/>
      <c r="Q63" s="344"/>
      <c r="R63" s="87"/>
      <c r="S63" s="84"/>
      <c r="T63" s="88"/>
      <c r="U63" s="89"/>
      <c r="V63" s="90"/>
      <c r="W63" s="85"/>
      <c r="X63" s="583"/>
      <c r="Y63" s="91"/>
      <c r="Z63" s="86"/>
      <c r="AA63" s="896"/>
      <c r="AB63" s="899"/>
      <c r="AC63" s="532"/>
      <c r="AD63" s="1570"/>
      <c r="AE63" s="492"/>
      <c r="AF63" s="493"/>
      <c r="AG63" s="1135"/>
    </row>
    <row r="64" spans="1:33" ht="13.5" customHeight="1" x14ac:dyDescent="0.25">
      <c r="A64" s="2055"/>
      <c r="B64" s="237">
        <v>9.0299999999999994</v>
      </c>
      <c r="C64" s="2549"/>
      <c r="D64" s="236" t="s">
        <v>248</v>
      </c>
      <c r="E64" s="236" t="s">
        <v>22</v>
      </c>
      <c r="F64" s="2555"/>
      <c r="G64" s="2533"/>
      <c r="H64" s="2647"/>
      <c r="I64" s="516"/>
      <c r="J64" s="517"/>
      <c r="K64" s="518"/>
      <c r="L64" s="2715"/>
      <c r="M64" s="2807"/>
      <c r="N64" s="2786"/>
      <c r="O64" s="348"/>
      <c r="P64" s="349"/>
      <c r="Q64" s="350"/>
      <c r="R64" s="27"/>
      <c r="S64" s="28"/>
      <c r="T64" s="29"/>
      <c r="U64" s="30"/>
      <c r="V64" s="31"/>
      <c r="W64" s="32"/>
      <c r="X64" s="979"/>
      <c r="Y64" s="143"/>
      <c r="Z64" s="144"/>
      <c r="AA64" s="897"/>
      <c r="AB64" s="900"/>
      <c r="AC64" s="505"/>
      <c r="AD64" s="1571"/>
      <c r="AE64" s="495"/>
      <c r="AF64" s="496"/>
      <c r="AG64" s="535"/>
    </row>
    <row r="65" spans="1:33" ht="13.5" customHeight="1" x14ac:dyDescent="0.25">
      <c r="A65" s="2055"/>
      <c r="B65" s="237">
        <v>65.88</v>
      </c>
      <c r="C65" s="2549"/>
      <c r="D65" s="236" t="s">
        <v>249</v>
      </c>
      <c r="E65" s="236" t="s">
        <v>22</v>
      </c>
      <c r="F65" s="2555"/>
      <c r="G65" s="2533"/>
      <c r="H65" s="2647"/>
      <c r="I65" s="516"/>
      <c r="J65" s="517"/>
      <c r="K65" s="518"/>
      <c r="L65" s="2715"/>
      <c r="M65" s="2807"/>
      <c r="N65" s="2786"/>
      <c r="O65" s="348"/>
      <c r="P65" s="349"/>
      <c r="Q65" s="350"/>
      <c r="R65" s="27"/>
      <c r="S65" s="28"/>
      <c r="T65" s="29"/>
      <c r="U65" s="30"/>
      <c r="V65" s="31"/>
      <c r="W65" s="32"/>
      <c r="X65" s="979"/>
      <c r="Y65" s="143"/>
      <c r="Z65" s="144"/>
      <c r="AA65" s="897"/>
      <c r="AB65" s="900"/>
      <c r="AC65" s="505"/>
      <c r="AD65" s="1571"/>
      <c r="AE65" s="495"/>
      <c r="AF65" s="496"/>
      <c r="AG65" s="535"/>
    </row>
    <row r="66" spans="1:33" ht="13.5" customHeight="1" x14ac:dyDescent="0.25">
      <c r="A66" s="2055"/>
      <c r="B66" s="237">
        <v>60.6</v>
      </c>
      <c r="C66" s="2549"/>
      <c r="D66" s="236" t="s">
        <v>249</v>
      </c>
      <c r="E66" s="236" t="s">
        <v>22</v>
      </c>
      <c r="F66" s="2555"/>
      <c r="G66" s="2533"/>
      <c r="H66" s="2647"/>
      <c r="I66" s="516"/>
      <c r="J66" s="517"/>
      <c r="K66" s="518"/>
      <c r="L66" s="2715"/>
      <c r="M66" s="2807"/>
      <c r="N66" s="2786"/>
      <c r="O66" s="348"/>
      <c r="P66" s="349"/>
      <c r="Q66" s="350"/>
      <c r="R66" s="27"/>
      <c r="S66" s="28"/>
      <c r="T66" s="29"/>
      <c r="U66" s="30"/>
      <c r="V66" s="31"/>
      <c r="W66" s="32"/>
      <c r="X66" s="979"/>
      <c r="Y66" s="143"/>
      <c r="Z66" s="144"/>
      <c r="AA66" s="897"/>
      <c r="AB66" s="900"/>
      <c r="AC66" s="505"/>
      <c r="AD66" s="1571"/>
      <c r="AE66" s="495"/>
      <c r="AF66" s="496"/>
      <c r="AG66" s="535"/>
    </row>
    <row r="67" spans="1:33" ht="13.5" customHeight="1" thickBot="1" x14ac:dyDescent="0.3">
      <c r="A67" s="2290"/>
      <c r="B67" s="416">
        <v>59.63</v>
      </c>
      <c r="C67" s="2527"/>
      <c r="D67" s="405" t="s">
        <v>248</v>
      </c>
      <c r="E67" s="405" t="s">
        <v>22</v>
      </c>
      <c r="F67" s="2656"/>
      <c r="G67" s="2566"/>
      <c r="H67" s="2655"/>
      <c r="I67" s="522"/>
      <c r="J67" s="523"/>
      <c r="K67" s="524"/>
      <c r="L67" s="2716"/>
      <c r="M67" s="2836"/>
      <c r="N67" s="2787"/>
      <c r="O67" s="345"/>
      <c r="P67" s="346"/>
      <c r="Q67" s="347"/>
      <c r="R67" s="92"/>
      <c r="S67" s="65"/>
      <c r="T67" s="93"/>
      <c r="U67" s="94"/>
      <c r="V67" s="95"/>
      <c r="W67" s="66"/>
      <c r="X67" s="1404"/>
      <c r="Y67" s="96"/>
      <c r="Z67" s="67"/>
      <c r="AA67" s="898"/>
      <c r="AB67" s="901"/>
      <c r="AC67" s="533"/>
      <c r="AD67" s="1572"/>
      <c r="AE67" s="498"/>
      <c r="AF67" s="499"/>
      <c r="AG67" s="1139"/>
    </row>
    <row r="68" spans="1:33" ht="13.5" customHeight="1" x14ac:dyDescent="0.25">
      <c r="A68" s="2054">
        <v>1197</v>
      </c>
      <c r="B68" s="415">
        <v>119.79</v>
      </c>
      <c r="C68" s="2526">
        <f>SUM(B68:B69)</f>
        <v>211.97000000000003</v>
      </c>
      <c r="D68" s="278" t="s">
        <v>249</v>
      </c>
      <c r="E68" s="278" t="s">
        <v>22</v>
      </c>
      <c r="F68" s="2554">
        <f>C68</f>
        <v>211.97000000000003</v>
      </c>
      <c r="G68" s="2532">
        <v>5</v>
      </c>
      <c r="H68" s="2646">
        <f>G68*F68</f>
        <v>1059.8500000000001</v>
      </c>
      <c r="I68" s="513"/>
      <c r="J68" s="514"/>
      <c r="K68" s="515"/>
      <c r="L68" s="2714">
        <f>F68</f>
        <v>211.97000000000003</v>
      </c>
      <c r="M68" s="2806">
        <v>2</v>
      </c>
      <c r="N68" s="2721">
        <f>L68*M68</f>
        <v>423.94000000000005</v>
      </c>
      <c r="O68" s="342"/>
      <c r="P68" s="343"/>
      <c r="Q68" s="344"/>
      <c r="R68" s="87"/>
      <c r="S68" s="84"/>
      <c r="T68" s="88"/>
      <c r="U68" s="89"/>
      <c r="V68" s="90"/>
      <c r="W68" s="85"/>
      <c r="X68" s="583"/>
      <c r="Y68" s="91"/>
      <c r="Z68" s="86"/>
      <c r="AA68" s="896"/>
      <c r="AB68" s="899"/>
      <c r="AC68" s="532"/>
      <c r="AD68" s="1570"/>
      <c r="AE68" s="492"/>
      <c r="AF68" s="493"/>
      <c r="AG68" s="1135"/>
    </row>
    <row r="69" spans="1:33" ht="13.5" customHeight="1" thickBot="1" x14ac:dyDescent="0.3">
      <c r="A69" s="2290"/>
      <c r="B69" s="416">
        <v>92.18</v>
      </c>
      <c r="C69" s="2527"/>
      <c r="D69" s="405" t="s">
        <v>249</v>
      </c>
      <c r="E69" s="405" t="s">
        <v>22</v>
      </c>
      <c r="F69" s="2656"/>
      <c r="G69" s="2566"/>
      <c r="H69" s="2655"/>
      <c r="I69" s="522"/>
      <c r="J69" s="523"/>
      <c r="K69" s="524"/>
      <c r="L69" s="2716"/>
      <c r="M69" s="2836"/>
      <c r="N69" s="2722"/>
      <c r="O69" s="345"/>
      <c r="P69" s="346"/>
      <c r="Q69" s="347"/>
      <c r="R69" s="92"/>
      <c r="S69" s="65"/>
      <c r="T69" s="93"/>
      <c r="U69" s="94"/>
      <c r="V69" s="95"/>
      <c r="W69" s="66"/>
      <c r="X69" s="1404"/>
      <c r="Y69" s="96"/>
      <c r="Z69" s="67"/>
      <c r="AA69" s="898"/>
      <c r="AB69" s="901"/>
      <c r="AC69" s="533"/>
      <c r="AD69" s="1572"/>
      <c r="AE69" s="498"/>
      <c r="AF69" s="499"/>
      <c r="AG69" s="1139"/>
    </row>
    <row r="70" spans="1:33" ht="13.5" customHeight="1" thickBot="1" x14ac:dyDescent="0.3">
      <c r="A70" s="244" t="s">
        <v>250</v>
      </c>
      <c r="B70" s="594">
        <v>71.84</v>
      </c>
      <c r="C70" s="594">
        <v>71.84</v>
      </c>
      <c r="D70" s="244" t="s">
        <v>251</v>
      </c>
      <c r="E70" s="244" t="s">
        <v>22</v>
      </c>
      <c r="F70" s="120">
        <f>C70</f>
        <v>71.84</v>
      </c>
      <c r="G70" s="161">
        <v>5</v>
      </c>
      <c r="H70" s="853">
        <f>G70*F70</f>
        <v>359.20000000000005</v>
      </c>
      <c r="I70" s="799"/>
      <c r="J70" s="800"/>
      <c r="K70" s="536"/>
      <c r="L70" s="1457">
        <f>F70</f>
        <v>71.84</v>
      </c>
      <c r="M70" s="794">
        <v>2</v>
      </c>
      <c r="N70" s="795">
        <f>L70*M70</f>
        <v>143.68</v>
      </c>
      <c r="O70" s="351"/>
      <c r="P70" s="352"/>
      <c r="Q70" s="353"/>
      <c r="R70" s="99"/>
      <c r="S70" s="100"/>
      <c r="T70" s="101"/>
      <c r="U70" s="102"/>
      <c r="V70" s="105"/>
      <c r="W70" s="106"/>
      <c r="X70" s="1405"/>
      <c r="Y70" s="107"/>
      <c r="Z70" s="108"/>
      <c r="AA70" s="895"/>
      <c r="AB70" s="852"/>
      <c r="AC70" s="537"/>
      <c r="AD70" s="1576"/>
      <c r="AE70" s="1317"/>
      <c r="AF70" s="1318"/>
      <c r="AG70" s="1319"/>
    </row>
    <row r="71" spans="1:33" ht="13.5" customHeight="1" x14ac:dyDescent="0.25">
      <c r="A71" s="2054" t="s">
        <v>252</v>
      </c>
      <c r="B71" s="415">
        <v>42.64</v>
      </c>
      <c r="C71" s="2526">
        <f>SUM(B71:B74)</f>
        <v>210.04999999999998</v>
      </c>
      <c r="D71" s="278" t="s">
        <v>227</v>
      </c>
      <c r="E71" s="278" t="s">
        <v>22</v>
      </c>
      <c r="F71" s="2554">
        <f>C71</f>
        <v>210.04999999999998</v>
      </c>
      <c r="G71" s="2532">
        <v>5</v>
      </c>
      <c r="H71" s="2646">
        <f>G71*F71</f>
        <v>1050.25</v>
      </c>
      <c r="I71" s="513"/>
      <c r="J71" s="514"/>
      <c r="K71" s="515"/>
      <c r="L71" s="2714">
        <f>C71</f>
        <v>210.04999999999998</v>
      </c>
      <c r="M71" s="2806">
        <v>2</v>
      </c>
      <c r="N71" s="2721">
        <f>L71*M71</f>
        <v>420.09999999999997</v>
      </c>
      <c r="O71" s="342"/>
      <c r="P71" s="343"/>
      <c r="Q71" s="344"/>
      <c r="R71" s="87"/>
      <c r="S71" s="84"/>
      <c r="T71" s="88"/>
      <c r="U71" s="89"/>
      <c r="V71" s="90"/>
      <c r="W71" s="85"/>
      <c r="X71" s="583"/>
      <c r="Y71" s="91"/>
      <c r="Z71" s="86"/>
      <c r="AA71" s="896"/>
      <c r="AB71" s="899"/>
      <c r="AC71" s="532"/>
      <c r="AD71" s="1570"/>
      <c r="AE71" s="492"/>
      <c r="AF71" s="493"/>
      <c r="AG71" s="1135"/>
    </row>
    <row r="72" spans="1:33" ht="13.5" customHeight="1" x14ac:dyDescent="0.25">
      <c r="A72" s="2055"/>
      <c r="B72" s="237">
        <v>97.81</v>
      </c>
      <c r="C72" s="2549"/>
      <c r="D72" s="236" t="s">
        <v>227</v>
      </c>
      <c r="E72" s="236" t="s">
        <v>22</v>
      </c>
      <c r="F72" s="2555"/>
      <c r="G72" s="2533"/>
      <c r="H72" s="2647"/>
      <c r="I72" s="516"/>
      <c r="J72" s="517"/>
      <c r="K72" s="518"/>
      <c r="L72" s="2715"/>
      <c r="M72" s="2807"/>
      <c r="N72" s="2767"/>
      <c r="O72" s="348"/>
      <c r="P72" s="349"/>
      <c r="Q72" s="350"/>
      <c r="R72" s="27"/>
      <c r="S72" s="28"/>
      <c r="T72" s="29"/>
      <c r="U72" s="30"/>
      <c r="V72" s="31"/>
      <c r="W72" s="32"/>
      <c r="X72" s="979"/>
      <c r="Y72" s="143"/>
      <c r="Z72" s="144"/>
      <c r="AA72" s="897"/>
      <c r="AB72" s="900"/>
      <c r="AC72" s="505"/>
      <c r="AD72" s="1571"/>
      <c r="AE72" s="495"/>
      <c r="AF72" s="496"/>
      <c r="AG72" s="535"/>
    </row>
    <row r="73" spans="1:33" ht="13.5" customHeight="1" x14ac:dyDescent="0.25">
      <c r="A73" s="2055"/>
      <c r="B73" s="237">
        <v>67.44</v>
      </c>
      <c r="C73" s="2549"/>
      <c r="D73" s="236" t="s">
        <v>227</v>
      </c>
      <c r="E73" s="236" t="s">
        <v>22</v>
      </c>
      <c r="F73" s="2555"/>
      <c r="G73" s="2533"/>
      <c r="H73" s="2647"/>
      <c r="I73" s="516"/>
      <c r="J73" s="517"/>
      <c r="K73" s="518"/>
      <c r="L73" s="2715"/>
      <c r="M73" s="2807"/>
      <c r="N73" s="2767"/>
      <c r="O73" s="348"/>
      <c r="P73" s="349"/>
      <c r="Q73" s="350"/>
      <c r="R73" s="27"/>
      <c r="S73" s="28"/>
      <c r="T73" s="29"/>
      <c r="U73" s="30"/>
      <c r="V73" s="31"/>
      <c r="W73" s="32"/>
      <c r="X73" s="979"/>
      <c r="Y73" s="143"/>
      <c r="Z73" s="144"/>
      <c r="AA73" s="897"/>
      <c r="AB73" s="900"/>
      <c r="AC73" s="505"/>
      <c r="AD73" s="1571"/>
      <c r="AE73" s="495"/>
      <c r="AF73" s="496"/>
      <c r="AG73" s="535"/>
    </row>
    <row r="74" spans="1:33" ht="13.5" customHeight="1" thickBot="1" x14ac:dyDescent="0.3">
      <c r="A74" s="2290"/>
      <c r="B74" s="416">
        <v>2.16</v>
      </c>
      <c r="C74" s="2527"/>
      <c r="D74" s="405" t="s">
        <v>227</v>
      </c>
      <c r="E74" s="405" t="s">
        <v>22</v>
      </c>
      <c r="F74" s="2656"/>
      <c r="G74" s="2566"/>
      <c r="H74" s="2655"/>
      <c r="I74" s="522"/>
      <c r="J74" s="523"/>
      <c r="K74" s="524"/>
      <c r="L74" s="2716"/>
      <c r="M74" s="2836"/>
      <c r="N74" s="2722"/>
      <c r="O74" s="345"/>
      <c r="P74" s="346"/>
      <c r="Q74" s="347"/>
      <c r="R74" s="92"/>
      <c r="S74" s="65"/>
      <c r="T74" s="93"/>
      <c r="U74" s="94"/>
      <c r="V74" s="95"/>
      <c r="W74" s="66"/>
      <c r="X74" s="1404"/>
      <c r="Y74" s="96"/>
      <c r="Z74" s="67"/>
      <c r="AA74" s="898"/>
      <c r="AB74" s="901"/>
      <c r="AC74" s="533"/>
      <c r="AD74" s="1572"/>
      <c r="AE74" s="498"/>
      <c r="AF74" s="499"/>
      <c r="AG74" s="1139"/>
    </row>
    <row r="75" spans="1:33" ht="13.5" customHeight="1" thickBot="1" x14ac:dyDescent="0.3">
      <c r="A75" s="244" t="s">
        <v>253</v>
      </c>
      <c r="B75" s="594">
        <v>463.63</v>
      </c>
      <c r="C75" s="594">
        <f>SUM(B75:B75)</f>
        <v>463.63</v>
      </c>
      <c r="D75" s="244" t="s">
        <v>227</v>
      </c>
      <c r="E75" s="244" t="s">
        <v>22</v>
      </c>
      <c r="F75" s="120">
        <f>C75</f>
        <v>463.63</v>
      </c>
      <c r="G75" s="161">
        <v>5</v>
      </c>
      <c r="H75" s="853">
        <f>G75*F75</f>
        <v>2318.15</v>
      </c>
      <c r="I75" s="799"/>
      <c r="J75" s="800"/>
      <c r="K75" s="536"/>
      <c r="L75" s="1457">
        <f>F75</f>
        <v>463.63</v>
      </c>
      <c r="M75" s="794">
        <v>2</v>
      </c>
      <c r="N75" s="795">
        <f>L75*M75</f>
        <v>927.26</v>
      </c>
      <c r="O75" s="351"/>
      <c r="P75" s="352"/>
      <c r="Q75" s="353"/>
      <c r="R75" s="99"/>
      <c r="S75" s="100"/>
      <c r="T75" s="101"/>
      <c r="U75" s="102"/>
      <c r="V75" s="105"/>
      <c r="W75" s="106"/>
      <c r="X75" s="1405"/>
      <c r="Y75" s="107"/>
      <c r="Z75" s="108"/>
      <c r="AA75" s="895"/>
      <c r="AB75" s="852"/>
      <c r="AC75" s="537"/>
      <c r="AD75" s="1576"/>
      <c r="AE75" s="1317"/>
      <c r="AF75" s="1318"/>
      <c r="AG75" s="1319"/>
    </row>
    <row r="76" spans="1:33" ht="13.5" customHeight="1" x14ac:dyDescent="0.25">
      <c r="A76" s="2054" t="s">
        <v>254</v>
      </c>
      <c r="B76" s="415">
        <v>138.63999999999999</v>
      </c>
      <c r="C76" s="2526">
        <f>SUM(B76+B77)</f>
        <v>772.72</v>
      </c>
      <c r="D76" s="278" t="s">
        <v>227</v>
      </c>
      <c r="E76" s="278" t="s">
        <v>22</v>
      </c>
      <c r="F76" s="2554">
        <f>C76</f>
        <v>772.72</v>
      </c>
      <c r="G76" s="2532">
        <v>5</v>
      </c>
      <c r="H76" s="2646">
        <f>G76*F76</f>
        <v>3863.6000000000004</v>
      </c>
      <c r="I76" s="513"/>
      <c r="J76" s="514"/>
      <c r="K76" s="515"/>
      <c r="L76" s="2714">
        <f>F76</f>
        <v>772.72</v>
      </c>
      <c r="M76" s="2806">
        <v>2</v>
      </c>
      <c r="N76" s="2721">
        <f>L76*M76</f>
        <v>1545.44</v>
      </c>
      <c r="O76" s="342"/>
      <c r="P76" s="343"/>
      <c r="Q76" s="344"/>
      <c r="R76" s="87"/>
      <c r="S76" s="84"/>
      <c r="T76" s="88"/>
      <c r="U76" s="89"/>
      <c r="V76" s="90"/>
      <c r="W76" s="85"/>
      <c r="X76" s="583"/>
      <c r="Y76" s="91"/>
      <c r="Z76" s="86"/>
      <c r="AA76" s="896"/>
      <c r="AB76" s="899"/>
      <c r="AC76" s="532"/>
      <c r="AD76" s="1570"/>
      <c r="AE76" s="492"/>
      <c r="AF76" s="493"/>
      <c r="AG76" s="1135"/>
    </row>
    <row r="77" spans="1:33" ht="13.5" customHeight="1" thickBot="1" x14ac:dyDescent="0.3">
      <c r="A77" s="2290"/>
      <c r="B77" s="416">
        <v>634.08000000000004</v>
      </c>
      <c r="C77" s="2527"/>
      <c r="D77" s="405" t="s">
        <v>227</v>
      </c>
      <c r="E77" s="405" t="s">
        <v>22</v>
      </c>
      <c r="F77" s="2656"/>
      <c r="G77" s="2566"/>
      <c r="H77" s="2655"/>
      <c r="I77" s="522"/>
      <c r="J77" s="523"/>
      <c r="K77" s="524"/>
      <c r="L77" s="2716"/>
      <c r="M77" s="2836"/>
      <c r="N77" s="2722"/>
      <c r="O77" s="345"/>
      <c r="P77" s="346"/>
      <c r="Q77" s="347"/>
      <c r="R77" s="92"/>
      <c r="S77" s="65"/>
      <c r="T77" s="93"/>
      <c r="U77" s="94"/>
      <c r="V77" s="95"/>
      <c r="W77" s="66"/>
      <c r="X77" s="1404"/>
      <c r="Y77" s="96"/>
      <c r="Z77" s="67"/>
      <c r="AA77" s="898"/>
      <c r="AB77" s="901"/>
      <c r="AC77" s="533"/>
      <c r="AD77" s="1572"/>
      <c r="AE77" s="498"/>
      <c r="AF77" s="499"/>
      <c r="AG77" s="1139"/>
    </row>
    <row r="78" spans="1:33" ht="13.5" customHeight="1" thickBot="1" x14ac:dyDescent="0.3">
      <c r="A78" s="244">
        <v>1088</v>
      </c>
      <c r="B78" s="594">
        <v>208.42</v>
      </c>
      <c r="C78" s="594">
        <v>208.42</v>
      </c>
      <c r="D78" s="244" t="s">
        <v>227</v>
      </c>
      <c r="E78" s="244" t="s">
        <v>22</v>
      </c>
      <c r="F78" s="120">
        <f>C78</f>
        <v>208.42</v>
      </c>
      <c r="G78" s="161">
        <v>5</v>
      </c>
      <c r="H78" s="853">
        <f>G78*F78</f>
        <v>1042.0999999999999</v>
      </c>
      <c r="I78" s="799"/>
      <c r="J78" s="800"/>
      <c r="K78" s="536"/>
      <c r="L78" s="1457">
        <f>F78</f>
        <v>208.42</v>
      </c>
      <c r="M78" s="794">
        <v>2</v>
      </c>
      <c r="N78" s="795">
        <f>L78*M78</f>
        <v>416.84</v>
      </c>
      <c r="O78" s="351"/>
      <c r="P78" s="352"/>
      <c r="Q78" s="353"/>
      <c r="R78" s="99"/>
      <c r="S78" s="100"/>
      <c r="T78" s="101"/>
      <c r="U78" s="102"/>
      <c r="V78" s="105"/>
      <c r="W78" s="106"/>
      <c r="X78" s="1405"/>
      <c r="Y78" s="107"/>
      <c r="Z78" s="108"/>
      <c r="AA78" s="895"/>
      <c r="AB78" s="852"/>
      <c r="AC78" s="537"/>
      <c r="AD78" s="1576"/>
      <c r="AE78" s="1317"/>
      <c r="AF78" s="1318"/>
      <c r="AG78" s="1319"/>
    </row>
    <row r="79" spans="1:33" ht="13.5" customHeight="1" x14ac:dyDescent="0.25">
      <c r="A79" s="2054" t="s">
        <v>255</v>
      </c>
      <c r="B79" s="415">
        <v>67.88</v>
      </c>
      <c r="C79" s="2526">
        <f>SUM(B79:B84)</f>
        <v>491.06000000000006</v>
      </c>
      <c r="D79" s="278" t="s">
        <v>256</v>
      </c>
      <c r="E79" s="278" t="s">
        <v>22</v>
      </c>
      <c r="F79" s="2554">
        <f>C79</f>
        <v>491.06000000000006</v>
      </c>
      <c r="G79" s="2532">
        <v>5</v>
      </c>
      <c r="H79" s="2646">
        <f>G79*F79</f>
        <v>2455.3000000000002</v>
      </c>
      <c r="I79" s="513"/>
      <c r="J79" s="514"/>
      <c r="K79" s="515"/>
      <c r="L79" s="2717"/>
      <c r="M79" s="2812"/>
      <c r="N79" s="2809"/>
      <c r="O79" s="342"/>
      <c r="P79" s="343"/>
      <c r="Q79" s="344"/>
      <c r="R79" s="87"/>
      <c r="S79" s="84"/>
      <c r="T79" s="88"/>
      <c r="U79" s="89"/>
      <c r="V79" s="90"/>
      <c r="W79" s="85"/>
      <c r="X79" s="583"/>
      <c r="Y79" s="91"/>
      <c r="Z79" s="86"/>
      <c r="AA79" s="896"/>
      <c r="AB79" s="899"/>
      <c r="AC79" s="532"/>
      <c r="AD79" s="1570"/>
      <c r="AE79" s="492"/>
      <c r="AF79" s="493"/>
      <c r="AG79" s="1135"/>
    </row>
    <row r="80" spans="1:33" ht="13.5" customHeight="1" x14ac:dyDescent="0.25">
      <c r="A80" s="2055"/>
      <c r="B80" s="237">
        <v>38.15</v>
      </c>
      <c r="C80" s="2549"/>
      <c r="D80" s="236" t="s">
        <v>256</v>
      </c>
      <c r="E80" s="236" t="s">
        <v>22</v>
      </c>
      <c r="F80" s="2555"/>
      <c r="G80" s="2533"/>
      <c r="H80" s="2647"/>
      <c r="I80" s="516"/>
      <c r="J80" s="517"/>
      <c r="K80" s="518"/>
      <c r="L80" s="2718"/>
      <c r="M80" s="2813"/>
      <c r="N80" s="2810"/>
      <c r="O80" s="348"/>
      <c r="P80" s="349"/>
      <c r="Q80" s="350"/>
      <c r="R80" s="27"/>
      <c r="S80" s="28"/>
      <c r="T80" s="29"/>
      <c r="U80" s="30"/>
      <c r="V80" s="31"/>
      <c r="W80" s="32"/>
      <c r="X80" s="979"/>
      <c r="Y80" s="143"/>
      <c r="Z80" s="144"/>
      <c r="AA80" s="897"/>
      <c r="AB80" s="900"/>
      <c r="AC80" s="505"/>
      <c r="AD80" s="1571"/>
      <c r="AE80" s="495"/>
      <c r="AF80" s="496"/>
      <c r="AG80" s="535"/>
    </row>
    <row r="81" spans="1:33" ht="13.5" customHeight="1" x14ac:dyDescent="0.25">
      <c r="A81" s="2055"/>
      <c r="B81" s="237">
        <v>56.96</v>
      </c>
      <c r="C81" s="2549"/>
      <c r="D81" s="236" t="s">
        <v>256</v>
      </c>
      <c r="E81" s="236" t="s">
        <v>22</v>
      </c>
      <c r="F81" s="2555"/>
      <c r="G81" s="2533"/>
      <c r="H81" s="2647"/>
      <c r="I81" s="516"/>
      <c r="J81" s="517"/>
      <c r="K81" s="518"/>
      <c r="L81" s="2718"/>
      <c r="M81" s="2813"/>
      <c r="N81" s="2810"/>
      <c r="O81" s="348"/>
      <c r="P81" s="349"/>
      <c r="Q81" s="350"/>
      <c r="R81" s="27"/>
      <c r="S81" s="28"/>
      <c r="T81" s="29"/>
      <c r="U81" s="30"/>
      <c r="V81" s="31"/>
      <c r="W81" s="32"/>
      <c r="X81" s="979"/>
      <c r="Y81" s="143"/>
      <c r="Z81" s="144"/>
      <c r="AA81" s="897"/>
      <c r="AB81" s="900"/>
      <c r="AC81" s="505"/>
      <c r="AD81" s="1571"/>
      <c r="AE81" s="495"/>
      <c r="AF81" s="496"/>
      <c r="AG81" s="535"/>
    </row>
    <row r="82" spans="1:33" ht="13.5" customHeight="1" x14ac:dyDescent="0.25">
      <c r="A82" s="2055"/>
      <c r="B82" s="237">
        <v>28.67</v>
      </c>
      <c r="C82" s="2549"/>
      <c r="D82" s="236" t="s">
        <v>256</v>
      </c>
      <c r="E82" s="236" t="s">
        <v>22</v>
      </c>
      <c r="F82" s="2555"/>
      <c r="G82" s="2533"/>
      <c r="H82" s="2647"/>
      <c r="I82" s="516"/>
      <c r="J82" s="517"/>
      <c r="K82" s="518"/>
      <c r="L82" s="2718"/>
      <c r="M82" s="2813"/>
      <c r="N82" s="2810"/>
      <c r="O82" s="348"/>
      <c r="P82" s="349"/>
      <c r="Q82" s="350"/>
      <c r="R82" s="27"/>
      <c r="S82" s="28"/>
      <c r="T82" s="29"/>
      <c r="U82" s="30"/>
      <c r="V82" s="31"/>
      <c r="W82" s="32"/>
      <c r="X82" s="979"/>
      <c r="Y82" s="143"/>
      <c r="Z82" s="144"/>
      <c r="AA82" s="897"/>
      <c r="AB82" s="900"/>
      <c r="AC82" s="505"/>
      <c r="AD82" s="1571"/>
      <c r="AE82" s="495"/>
      <c r="AF82" s="496"/>
      <c r="AG82" s="535"/>
    </row>
    <row r="83" spans="1:33" ht="13.5" customHeight="1" x14ac:dyDescent="0.25">
      <c r="A83" s="2055"/>
      <c r="B83" s="237">
        <v>145.15</v>
      </c>
      <c r="C83" s="2549"/>
      <c r="D83" s="236" t="s">
        <v>256</v>
      </c>
      <c r="E83" s="236" t="s">
        <v>22</v>
      </c>
      <c r="F83" s="2555"/>
      <c r="G83" s="2533"/>
      <c r="H83" s="2647"/>
      <c r="I83" s="516"/>
      <c r="J83" s="517"/>
      <c r="K83" s="518"/>
      <c r="L83" s="2718"/>
      <c r="M83" s="2813"/>
      <c r="N83" s="2810"/>
      <c r="O83" s="348"/>
      <c r="P83" s="349"/>
      <c r="Q83" s="350"/>
      <c r="R83" s="27"/>
      <c r="S83" s="28"/>
      <c r="T83" s="29"/>
      <c r="U83" s="30"/>
      <c r="V83" s="31"/>
      <c r="W83" s="32"/>
      <c r="X83" s="979"/>
      <c r="Y83" s="143"/>
      <c r="Z83" s="144"/>
      <c r="AA83" s="897"/>
      <c r="AB83" s="900"/>
      <c r="AC83" s="505"/>
      <c r="AD83" s="1571"/>
      <c r="AE83" s="495"/>
      <c r="AF83" s="496"/>
      <c r="AG83" s="535"/>
    </row>
    <row r="84" spans="1:33" ht="13.5" customHeight="1" thickBot="1" x14ac:dyDescent="0.3">
      <c r="A84" s="2290"/>
      <c r="B84" s="416">
        <v>154.25</v>
      </c>
      <c r="C84" s="2527"/>
      <c r="D84" s="405" t="s">
        <v>256</v>
      </c>
      <c r="E84" s="405" t="s">
        <v>22</v>
      </c>
      <c r="F84" s="2656"/>
      <c r="G84" s="2566"/>
      <c r="H84" s="2655"/>
      <c r="I84" s="522"/>
      <c r="J84" s="523"/>
      <c r="K84" s="524"/>
      <c r="L84" s="2648"/>
      <c r="M84" s="2814"/>
      <c r="N84" s="2811"/>
      <c r="O84" s="345"/>
      <c r="P84" s="346"/>
      <c r="Q84" s="347"/>
      <c r="R84" s="92"/>
      <c r="S84" s="65"/>
      <c r="T84" s="93"/>
      <c r="U84" s="94"/>
      <c r="V84" s="95"/>
      <c r="W84" s="66"/>
      <c r="X84" s="1404"/>
      <c r="Y84" s="96"/>
      <c r="Z84" s="67"/>
      <c r="AA84" s="898"/>
      <c r="AB84" s="901"/>
      <c r="AC84" s="533"/>
      <c r="AD84" s="1572"/>
      <c r="AE84" s="498"/>
      <c r="AF84" s="499"/>
      <c r="AG84" s="1139"/>
    </row>
    <row r="85" spans="1:33" ht="13.5" customHeight="1" x14ac:dyDescent="0.25">
      <c r="A85" s="2054" t="s">
        <v>257</v>
      </c>
      <c r="B85" s="415">
        <v>193.28</v>
      </c>
      <c r="C85" s="2526">
        <f>B85+B86</f>
        <v>289.73</v>
      </c>
      <c r="D85" s="278" t="s">
        <v>256</v>
      </c>
      <c r="E85" s="278" t="s">
        <v>22</v>
      </c>
      <c r="F85" s="2530">
        <f>C85</f>
        <v>289.73</v>
      </c>
      <c r="G85" s="2532">
        <v>5</v>
      </c>
      <c r="H85" s="2534">
        <f>G85*F85</f>
        <v>1448.65</v>
      </c>
      <c r="I85" s="513"/>
      <c r="J85" s="514"/>
      <c r="K85" s="515"/>
      <c r="L85" s="925"/>
      <c r="M85" s="588"/>
      <c r="N85" s="147"/>
      <c r="O85" s="342"/>
      <c r="P85" s="343"/>
      <c r="Q85" s="344"/>
      <c r="R85" s="87"/>
      <c r="S85" s="84"/>
      <c r="T85" s="88"/>
      <c r="U85" s="89"/>
      <c r="V85" s="90"/>
      <c r="W85" s="85"/>
      <c r="X85" s="583"/>
      <c r="Y85" s="91"/>
      <c r="Z85" s="86"/>
      <c r="AA85" s="896"/>
      <c r="AB85" s="899"/>
      <c r="AC85" s="532"/>
      <c r="AD85" s="1570"/>
      <c r="AE85" s="492"/>
      <c r="AF85" s="493"/>
      <c r="AG85" s="1135"/>
    </row>
    <row r="86" spans="1:33" ht="13.5" customHeight="1" thickBot="1" x14ac:dyDescent="0.3">
      <c r="A86" s="2290"/>
      <c r="B86" s="416">
        <v>96.45</v>
      </c>
      <c r="C86" s="2527"/>
      <c r="D86" s="405" t="s">
        <v>256</v>
      </c>
      <c r="E86" s="405" t="s">
        <v>22</v>
      </c>
      <c r="F86" s="2689"/>
      <c r="G86" s="2566"/>
      <c r="H86" s="2697"/>
      <c r="I86" s="522"/>
      <c r="J86" s="523"/>
      <c r="K86" s="524"/>
      <c r="L86" s="939"/>
      <c r="M86" s="589"/>
      <c r="N86" s="149"/>
      <c r="O86" s="345"/>
      <c r="P86" s="346"/>
      <c r="Q86" s="347"/>
      <c r="R86" s="92"/>
      <c r="S86" s="65"/>
      <c r="T86" s="93"/>
      <c r="U86" s="94"/>
      <c r="V86" s="95"/>
      <c r="W86" s="66"/>
      <c r="X86" s="1404"/>
      <c r="Y86" s="96"/>
      <c r="Z86" s="67"/>
      <c r="AA86" s="898"/>
      <c r="AB86" s="901"/>
      <c r="AC86" s="533"/>
      <c r="AD86" s="1572"/>
      <c r="AE86" s="498"/>
      <c r="AF86" s="499"/>
      <c r="AG86" s="1139"/>
    </row>
    <row r="87" spans="1:33" ht="13.5" customHeight="1" x14ac:dyDescent="0.25">
      <c r="A87" s="2054" t="s">
        <v>258</v>
      </c>
      <c r="B87" s="415">
        <v>362.06</v>
      </c>
      <c r="C87" s="2526">
        <f>SUM(B87:B89)</f>
        <v>461.78999999999996</v>
      </c>
      <c r="D87" s="278" t="s">
        <v>256</v>
      </c>
      <c r="E87" s="278" t="s">
        <v>22</v>
      </c>
      <c r="F87" s="2554">
        <f>C87</f>
        <v>461.78999999999996</v>
      </c>
      <c r="G87" s="2532">
        <v>5</v>
      </c>
      <c r="H87" s="2646">
        <f>G87*F87</f>
        <v>2308.9499999999998</v>
      </c>
      <c r="I87" s="513"/>
      <c r="J87" s="514"/>
      <c r="K87" s="515"/>
      <c r="L87" s="2714">
        <f>C87</f>
        <v>461.78999999999996</v>
      </c>
      <c r="M87" s="2806">
        <v>2</v>
      </c>
      <c r="N87" s="2721">
        <f>L87*M87</f>
        <v>923.57999999999993</v>
      </c>
      <c r="O87" s="342"/>
      <c r="P87" s="343"/>
      <c r="Q87" s="344"/>
      <c r="R87" s="87"/>
      <c r="S87" s="84"/>
      <c r="T87" s="88"/>
      <c r="U87" s="89"/>
      <c r="V87" s="90"/>
      <c r="W87" s="85"/>
      <c r="X87" s="583"/>
      <c r="Y87" s="91"/>
      <c r="Z87" s="86"/>
      <c r="AA87" s="896"/>
      <c r="AB87" s="899"/>
      <c r="AC87" s="532"/>
      <c r="AD87" s="1570"/>
      <c r="AE87" s="492"/>
      <c r="AF87" s="493"/>
      <c r="AG87" s="1135"/>
    </row>
    <row r="88" spans="1:33" ht="13.5" customHeight="1" x14ac:dyDescent="0.25">
      <c r="A88" s="2055"/>
      <c r="B88" s="237">
        <v>30.97</v>
      </c>
      <c r="C88" s="2549"/>
      <c r="D88" s="236" t="s">
        <v>256</v>
      </c>
      <c r="E88" s="236" t="s">
        <v>22</v>
      </c>
      <c r="F88" s="2555"/>
      <c r="G88" s="2533"/>
      <c r="H88" s="2647"/>
      <c r="I88" s="516"/>
      <c r="J88" s="517"/>
      <c r="K88" s="518"/>
      <c r="L88" s="2715"/>
      <c r="M88" s="2807"/>
      <c r="N88" s="2767"/>
      <c r="O88" s="348"/>
      <c r="P88" s="349"/>
      <c r="Q88" s="350"/>
      <c r="R88" s="27"/>
      <c r="S88" s="28"/>
      <c r="T88" s="29"/>
      <c r="U88" s="30"/>
      <c r="V88" s="31"/>
      <c r="W88" s="32"/>
      <c r="X88" s="979"/>
      <c r="Y88" s="143"/>
      <c r="Z88" s="144"/>
      <c r="AA88" s="897"/>
      <c r="AB88" s="900"/>
      <c r="AC88" s="505"/>
      <c r="AD88" s="1571"/>
      <c r="AE88" s="495"/>
      <c r="AF88" s="496"/>
      <c r="AG88" s="535"/>
    </row>
    <row r="89" spans="1:33" ht="13.5" customHeight="1" thickBot="1" x14ac:dyDescent="0.3">
      <c r="A89" s="2056"/>
      <c r="B89" s="239">
        <v>68.760000000000005</v>
      </c>
      <c r="C89" s="2563"/>
      <c r="D89" s="238" t="s">
        <v>256</v>
      </c>
      <c r="E89" s="238" t="s">
        <v>22</v>
      </c>
      <c r="F89" s="2556"/>
      <c r="G89" s="2533"/>
      <c r="H89" s="2720"/>
      <c r="I89" s="525"/>
      <c r="J89" s="526"/>
      <c r="K89" s="527"/>
      <c r="L89" s="2734"/>
      <c r="M89" s="2808"/>
      <c r="N89" s="2587"/>
      <c r="O89" s="354"/>
      <c r="P89" s="355"/>
      <c r="Q89" s="356"/>
      <c r="R89" s="21"/>
      <c r="S89" s="22"/>
      <c r="T89" s="23"/>
      <c r="U89" s="24"/>
      <c r="V89" s="25"/>
      <c r="W89" s="26"/>
      <c r="X89" s="980"/>
      <c r="Y89" s="61"/>
      <c r="Z89" s="59"/>
      <c r="AA89" s="983"/>
      <c r="AB89" s="1574"/>
      <c r="AC89" s="507"/>
      <c r="AD89" s="1575"/>
      <c r="AE89" s="552"/>
      <c r="AF89" s="553"/>
      <c r="AG89" s="1269"/>
    </row>
    <row r="90" spans="1:33" ht="13.5" customHeight="1" x14ac:dyDescent="0.25">
      <c r="A90" s="2054">
        <v>1071</v>
      </c>
      <c r="B90" s="415">
        <v>121.28</v>
      </c>
      <c r="C90" s="2526">
        <f>SUM(B90:B95)</f>
        <v>619.99999999999989</v>
      </c>
      <c r="D90" s="278" t="s">
        <v>256</v>
      </c>
      <c r="E90" s="278" t="s">
        <v>22</v>
      </c>
      <c r="F90" s="2554">
        <f>SUM(B90:B94)</f>
        <v>548.37999999999988</v>
      </c>
      <c r="G90" s="2618">
        <v>5</v>
      </c>
      <c r="H90" s="2646">
        <f>G90*F90</f>
        <v>2741.8999999999996</v>
      </c>
      <c r="I90" s="513"/>
      <c r="J90" s="514"/>
      <c r="K90" s="515"/>
      <c r="L90" s="2620">
        <f>F90</f>
        <v>548.37999999999988</v>
      </c>
      <c r="M90" s="2592">
        <v>2</v>
      </c>
      <c r="N90" s="2564">
        <f>M90*L90</f>
        <v>1096.7599999999998</v>
      </c>
      <c r="O90" s="362"/>
      <c r="P90" s="882"/>
      <c r="Q90" s="358"/>
      <c r="R90" s="220"/>
      <c r="S90" s="84"/>
      <c r="T90" s="84"/>
      <c r="U90" s="89"/>
      <c r="V90" s="559"/>
      <c r="W90" s="560"/>
      <c r="X90" s="885"/>
      <c r="Y90" s="889"/>
      <c r="Z90" s="555"/>
      <c r="AA90" s="890"/>
      <c r="AB90" s="899"/>
      <c r="AC90" s="532"/>
      <c r="AD90" s="1570"/>
      <c r="AE90" s="492"/>
      <c r="AF90" s="493"/>
      <c r="AG90" s="1135"/>
    </row>
    <row r="91" spans="1:33" ht="13.5" customHeight="1" x14ac:dyDescent="0.25">
      <c r="A91" s="2055"/>
      <c r="B91" s="237">
        <v>91.98</v>
      </c>
      <c r="C91" s="2549"/>
      <c r="D91" s="236" t="s">
        <v>256</v>
      </c>
      <c r="E91" s="236" t="s">
        <v>22</v>
      </c>
      <c r="F91" s="2555"/>
      <c r="G91" s="2645"/>
      <c r="H91" s="2647"/>
      <c r="I91" s="516"/>
      <c r="J91" s="517"/>
      <c r="K91" s="518"/>
      <c r="L91" s="2629"/>
      <c r="M91" s="2594"/>
      <c r="N91" s="2565"/>
      <c r="O91" s="364"/>
      <c r="P91" s="581"/>
      <c r="Q91" s="360"/>
      <c r="R91" s="221"/>
      <c r="S91" s="28"/>
      <c r="T91" s="28"/>
      <c r="U91" s="30"/>
      <c r="V91" s="561"/>
      <c r="W91" s="391"/>
      <c r="X91" s="886"/>
      <c r="Y91" s="891"/>
      <c r="Z91" s="390"/>
      <c r="AA91" s="892"/>
      <c r="AB91" s="900"/>
      <c r="AC91" s="505"/>
      <c r="AD91" s="1571"/>
      <c r="AE91" s="495"/>
      <c r="AF91" s="496"/>
      <c r="AG91" s="535"/>
    </row>
    <row r="92" spans="1:33" ht="13.5" customHeight="1" x14ac:dyDescent="0.25">
      <c r="A92" s="2055"/>
      <c r="B92" s="237">
        <v>117.77</v>
      </c>
      <c r="C92" s="2549"/>
      <c r="D92" s="236" t="s">
        <v>256</v>
      </c>
      <c r="E92" s="236" t="s">
        <v>22</v>
      </c>
      <c r="F92" s="2555"/>
      <c r="G92" s="2645"/>
      <c r="H92" s="2647"/>
      <c r="I92" s="516"/>
      <c r="J92" s="517"/>
      <c r="K92" s="518"/>
      <c r="L92" s="2629"/>
      <c r="M92" s="2594"/>
      <c r="N92" s="2565"/>
      <c r="O92" s="364"/>
      <c r="P92" s="581"/>
      <c r="Q92" s="360"/>
      <c r="R92" s="221"/>
      <c r="S92" s="28"/>
      <c r="T92" s="28"/>
      <c r="U92" s="30"/>
      <c r="V92" s="561"/>
      <c r="W92" s="391"/>
      <c r="X92" s="886"/>
      <c r="Y92" s="891"/>
      <c r="Z92" s="390"/>
      <c r="AA92" s="892"/>
      <c r="AB92" s="900"/>
      <c r="AC92" s="505"/>
      <c r="AD92" s="1571"/>
      <c r="AE92" s="495"/>
      <c r="AF92" s="496"/>
      <c r="AG92" s="535"/>
    </row>
    <row r="93" spans="1:33" ht="13.5" customHeight="1" x14ac:dyDescent="0.25">
      <c r="A93" s="2055"/>
      <c r="B93" s="237">
        <v>115.91</v>
      </c>
      <c r="C93" s="2549"/>
      <c r="D93" s="236" t="s">
        <v>256</v>
      </c>
      <c r="E93" s="236" t="s">
        <v>22</v>
      </c>
      <c r="F93" s="2555"/>
      <c r="G93" s="2645"/>
      <c r="H93" s="2647"/>
      <c r="I93" s="516"/>
      <c r="J93" s="517"/>
      <c r="K93" s="518"/>
      <c r="L93" s="2629"/>
      <c r="M93" s="2594"/>
      <c r="N93" s="2565"/>
      <c r="O93" s="364"/>
      <c r="P93" s="581"/>
      <c r="Q93" s="360"/>
      <c r="R93" s="221"/>
      <c r="S93" s="28"/>
      <c r="T93" s="28"/>
      <c r="U93" s="30"/>
      <c r="V93" s="561"/>
      <c r="W93" s="391"/>
      <c r="X93" s="886"/>
      <c r="Y93" s="891"/>
      <c r="Z93" s="390"/>
      <c r="AA93" s="892"/>
      <c r="AB93" s="900"/>
      <c r="AC93" s="505"/>
      <c r="AD93" s="1571"/>
      <c r="AE93" s="495"/>
      <c r="AF93" s="496"/>
      <c r="AG93" s="535"/>
    </row>
    <row r="94" spans="1:33" ht="13.5" customHeight="1" x14ac:dyDescent="0.25">
      <c r="A94" s="2055"/>
      <c r="B94" s="237">
        <v>101.44</v>
      </c>
      <c r="C94" s="2549"/>
      <c r="D94" s="236" t="s">
        <v>256</v>
      </c>
      <c r="E94" s="236" t="s">
        <v>22</v>
      </c>
      <c r="F94" s="2555"/>
      <c r="G94" s="2645"/>
      <c r="H94" s="2647"/>
      <c r="I94" s="516"/>
      <c r="J94" s="517"/>
      <c r="K94" s="518"/>
      <c r="L94" s="2629"/>
      <c r="M94" s="2594"/>
      <c r="N94" s="2565"/>
      <c r="O94" s="364"/>
      <c r="P94" s="581"/>
      <c r="Q94" s="360"/>
      <c r="R94" s="221"/>
      <c r="S94" s="28"/>
      <c r="T94" s="28"/>
      <c r="U94" s="30"/>
      <c r="V94" s="561"/>
      <c r="W94" s="391"/>
      <c r="X94" s="886"/>
      <c r="Y94" s="891"/>
      <c r="Z94" s="390"/>
      <c r="AA94" s="892"/>
      <c r="AB94" s="900"/>
      <c r="AC94" s="505"/>
      <c r="AD94" s="1571"/>
      <c r="AE94" s="495"/>
      <c r="AF94" s="496"/>
      <c r="AG94" s="535"/>
    </row>
    <row r="95" spans="1:33" ht="13.5" customHeight="1" thickBot="1" x14ac:dyDescent="0.3">
      <c r="A95" s="2290"/>
      <c r="B95" s="416">
        <v>71.62</v>
      </c>
      <c r="C95" s="2527"/>
      <c r="D95" s="405" t="s">
        <v>256</v>
      </c>
      <c r="E95" s="405" t="s">
        <v>22</v>
      </c>
      <c r="F95" s="575"/>
      <c r="G95" s="579"/>
      <c r="H95" s="580"/>
      <c r="I95" s="522"/>
      <c r="J95" s="523"/>
      <c r="K95" s="524"/>
      <c r="L95" s="2648"/>
      <c r="M95" s="2649"/>
      <c r="N95" s="2650"/>
      <c r="O95" s="940">
        <f>2*(74*1.2)+B95</f>
        <v>249.22</v>
      </c>
      <c r="P95" s="830">
        <v>2</v>
      </c>
      <c r="Q95" s="509">
        <f>O95*P95</f>
        <v>498.44</v>
      </c>
      <c r="R95" s="115"/>
      <c r="S95" s="65"/>
      <c r="T95" s="65"/>
      <c r="U95" s="94"/>
      <c r="V95" s="922">
        <f>B95</f>
        <v>71.62</v>
      </c>
      <c r="W95" s="546">
        <v>1</v>
      </c>
      <c r="X95" s="1529">
        <f>V95*W95</f>
        <v>71.62</v>
      </c>
      <c r="Y95" s="881">
        <f>V95</f>
        <v>71.62</v>
      </c>
      <c r="Z95" s="547">
        <v>2</v>
      </c>
      <c r="AA95" s="1227">
        <f>Y95*Z95</f>
        <v>143.24</v>
      </c>
      <c r="AB95" s="901"/>
      <c r="AC95" s="533"/>
      <c r="AD95" s="1572"/>
      <c r="AE95" s="498"/>
      <c r="AF95" s="499"/>
      <c r="AG95" s="1139"/>
    </row>
    <row r="96" spans="1:33" ht="13.5" customHeight="1" thickBot="1" x14ac:dyDescent="0.3">
      <c r="A96" s="244" t="s">
        <v>259</v>
      </c>
      <c r="B96" s="594">
        <v>182.79</v>
      </c>
      <c r="C96" s="594">
        <v>182.79</v>
      </c>
      <c r="D96" s="244" t="s">
        <v>229</v>
      </c>
      <c r="E96" s="244" t="s">
        <v>260</v>
      </c>
      <c r="F96" s="120">
        <f>C96</f>
        <v>182.79</v>
      </c>
      <c r="G96" s="161">
        <v>5</v>
      </c>
      <c r="H96" s="853">
        <f>G96*F96</f>
        <v>913.94999999999993</v>
      </c>
      <c r="I96" s="799"/>
      <c r="J96" s="800"/>
      <c r="K96" s="536"/>
      <c r="L96" s="1456">
        <f>F96</f>
        <v>182.79</v>
      </c>
      <c r="M96" s="169">
        <v>2</v>
      </c>
      <c r="N96" s="155">
        <f>L96*M96</f>
        <v>365.58</v>
      </c>
      <c r="O96" s="351"/>
      <c r="P96" s="352"/>
      <c r="Q96" s="353"/>
      <c r="R96" s="99"/>
      <c r="S96" s="100"/>
      <c r="T96" s="101"/>
      <c r="U96" s="102"/>
      <c r="V96" s="105"/>
      <c r="W96" s="106"/>
      <c r="X96" s="1405"/>
      <c r="Y96" s="107"/>
      <c r="Z96" s="108"/>
      <c r="AA96" s="895"/>
      <c r="AB96" s="852"/>
      <c r="AC96" s="537"/>
      <c r="AD96" s="1576"/>
      <c r="AE96" s="1317"/>
      <c r="AF96" s="1318"/>
      <c r="AG96" s="1319"/>
    </row>
    <row r="97" spans="1:33" ht="13.5" customHeight="1" thickBot="1" x14ac:dyDescent="0.3">
      <c r="A97" s="277">
        <v>1044</v>
      </c>
      <c r="B97" s="654">
        <v>129.44</v>
      </c>
      <c r="C97" s="654">
        <v>129.44</v>
      </c>
      <c r="D97" s="277" t="s">
        <v>245</v>
      </c>
      <c r="E97" s="277" t="s">
        <v>22</v>
      </c>
      <c r="F97" s="134">
        <f>C97</f>
        <v>129.44</v>
      </c>
      <c r="G97" s="166">
        <v>5</v>
      </c>
      <c r="H97" s="997">
        <f>G97*F97</f>
        <v>647.20000000000005</v>
      </c>
      <c r="I97" s="910"/>
      <c r="J97" s="911"/>
      <c r="K97" s="912"/>
      <c r="L97" s="1215">
        <f>F97</f>
        <v>129.44</v>
      </c>
      <c r="M97" s="1320">
        <v>2</v>
      </c>
      <c r="N97" s="171">
        <f>L97*M97</f>
        <v>258.88</v>
      </c>
      <c r="O97" s="340"/>
      <c r="P97" s="341"/>
      <c r="Q97" s="335"/>
      <c r="R97" s="76"/>
      <c r="S97" s="77"/>
      <c r="T97" s="78"/>
      <c r="U97" s="79"/>
      <c r="V97" s="80"/>
      <c r="W97" s="81"/>
      <c r="X97" s="942"/>
      <c r="Y97" s="82"/>
      <c r="Z97" s="83"/>
      <c r="AA97" s="1547"/>
      <c r="AB97" s="1577"/>
      <c r="AC97" s="1321"/>
      <c r="AD97" s="1578"/>
      <c r="AE97" s="1274"/>
      <c r="AF97" s="1275"/>
      <c r="AG97" s="1276"/>
    </row>
    <row r="98" spans="1:33" ht="13.5" customHeight="1" x14ac:dyDescent="0.25">
      <c r="A98" s="2054">
        <v>945</v>
      </c>
      <c r="B98" s="415">
        <v>194.95</v>
      </c>
      <c r="C98" s="2526">
        <f>SUM(B98:B101)</f>
        <v>508.14</v>
      </c>
      <c r="D98" s="278" t="s">
        <v>261</v>
      </c>
      <c r="E98" s="278" t="s">
        <v>22</v>
      </c>
      <c r="F98" s="2554">
        <f>SUM(B98:B100)</f>
        <v>343.24</v>
      </c>
      <c r="G98" s="2618">
        <v>5</v>
      </c>
      <c r="H98" s="2646">
        <f>G98*F98</f>
        <v>1716.2</v>
      </c>
      <c r="I98" s="513"/>
      <c r="J98" s="514"/>
      <c r="K98" s="515"/>
      <c r="L98" s="2714">
        <f>C98</f>
        <v>508.14</v>
      </c>
      <c r="M98" s="2806">
        <v>2</v>
      </c>
      <c r="N98" s="2785">
        <f>L98*M98</f>
        <v>1016.28</v>
      </c>
      <c r="O98" s="342"/>
      <c r="P98" s="371"/>
      <c r="Q98" s="344"/>
      <c r="R98" s="220"/>
      <c r="S98" s="84"/>
      <c r="T98" s="84"/>
      <c r="U98" s="89"/>
      <c r="V98" s="378"/>
      <c r="W98" s="85"/>
      <c r="X98" s="583"/>
      <c r="Y98" s="216"/>
      <c r="Z98" s="86"/>
      <c r="AA98" s="896"/>
      <c r="AB98" s="899"/>
      <c r="AC98" s="532"/>
      <c r="AD98" s="1570"/>
      <c r="AE98" s="492"/>
      <c r="AF98" s="493"/>
      <c r="AG98" s="1135"/>
    </row>
    <row r="99" spans="1:33" ht="13.5" customHeight="1" x14ac:dyDescent="0.25">
      <c r="A99" s="2055"/>
      <c r="B99" s="237">
        <v>64.64</v>
      </c>
      <c r="C99" s="2549"/>
      <c r="D99" s="236" t="s">
        <v>261</v>
      </c>
      <c r="E99" s="236" t="s">
        <v>22</v>
      </c>
      <c r="F99" s="2555"/>
      <c r="G99" s="2645"/>
      <c r="H99" s="2647"/>
      <c r="I99" s="516"/>
      <c r="J99" s="517"/>
      <c r="K99" s="518"/>
      <c r="L99" s="2715"/>
      <c r="M99" s="2807"/>
      <c r="N99" s="2786"/>
      <c r="O99" s="348"/>
      <c r="P99" s="372"/>
      <c r="Q99" s="350"/>
      <c r="R99" s="221"/>
      <c r="S99" s="28"/>
      <c r="T99" s="28"/>
      <c r="U99" s="30"/>
      <c r="V99" s="556"/>
      <c r="W99" s="32"/>
      <c r="X99" s="979"/>
      <c r="Y99" s="217"/>
      <c r="Z99" s="144"/>
      <c r="AA99" s="897"/>
      <c r="AB99" s="900"/>
      <c r="AC99" s="505"/>
      <c r="AD99" s="1571"/>
      <c r="AE99" s="495"/>
      <c r="AF99" s="496"/>
      <c r="AG99" s="535"/>
    </row>
    <row r="100" spans="1:33" ht="13.5" customHeight="1" x14ac:dyDescent="0.25">
      <c r="A100" s="2055"/>
      <c r="B100" s="237">
        <v>83.65</v>
      </c>
      <c r="C100" s="2549"/>
      <c r="D100" s="236" t="s">
        <v>261</v>
      </c>
      <c r="E100" s="236" t="s">
        <v>22</v>
      </c>
      <c r="F100" s="2555"/>
      <c r="G100" s="2645"/>
      <c r="H100" s="2647"/>
      <c r="I100" s="516"/>
      <c r="J100" s="517"/>
      <c r="K100" s="518"/>
      <c r="L100" s="2715"/>
      <c r="M100" s="2807"/>
      <c r="N100" s="2786"/>
      <c r="O100" s="348"/>
      <c r="P100" s="372"/>
      <c r="Q100" s="350"/>
      <c r="R100" s="221"/>
      <c r="S100" s="28"/>
      <c r="T100" s="28"/>
      <c r="U100" s="30"/>
      <c r="V100" s="556"/>
      <c r="W100" s="32"/>
      <c r="X100" s="979"/>
      <c r="Y100" s="217"/>
      <c r="Z100" s="144"/>
      <c r="AA100" s="897"/>
      <c r="AB100" s="900"/>
      <c r="AC100" s="505"/>
      <c r="AD100" s="1571"/>
      <c r="AE100" s="495"/>
      <c r="AF100" s="496"/>
      <c r="AG100" s="535"/>
    </row>
    <row r="101" spans="1:33" ht="13.5" customHeight="1" thickBot="1" x14ac:dyDescent="0.3">
      <c r="A101" s="2056"/>
      <c r="B101" s="239">
        <v>164.9</v>
      </c>
      <c r="C101" s="2563"/>
      <c r="D101" s="238" t="s">
        <v>261</v>
      </c>
      <c r="E101" s="238" t="s">
        <v>261</v>
      </c>
      <c r="F101" s="576"/>
      <c r="G101" s="851"/>
      <c r="H101" s="578"/>
      <c r="I101" s="819">
        <f>B101</f>
        <v>164.9</v>
      </c>
      <c r="J101" s="820">
        <v>5</v>
      </c>
      <c r="K101" s="821">
        <f>I101*J101</f>
        <v>824.5</v>
      </c>
      <c r="L101" s="2734"/>
      <c r="M101" s="2808"/>
      <c r="N101" s="2817"/>
      <c r="O101" s="354"/>
      <c r="P101" s="374"/>
      <c r="Q101" s="356"/>
      <c r="R101" s="222"/>
      <c r="S101" s="22"/>
      <c r="T101" s="22"/>
      <c r="U101" s="24"/>
      <c r="V101" s="1526"/>
      <c r="W101" s="26"/>
      <c r="X101" s="980"/>
      <c r="Y101" s="218"/>
      <c r="Z101" s="59"/>
      <c r="AA101" s="983"/>
      <c r="AB101" s="1574"/>
      <c r="AC101" s="507"/>
      <c r="AD101" s="1575"/>
      <c r="AE101" s="552"/>
      <c r="AF101" s="553"/>
      <c r="AG101" s="1269"/>
    </row>
    <row r="102" spans="1:33" ht="13.5" customHeight="1" x14ac:dyDescent="0.25">
      <c r="A102" s="2054" t="s">
        <v>262</v>
      </c>
      <c r="B102" s="415">
        <v>440.83</v>
      </c>
      <c r="C102" s="2526">
        <f>SUM(B102:B106)</f>
        <v>2872.1400000000003</v>
      </c>
      <c r="D102" s="278" t="s">
        <v>261</v>
      </c>
      <c r="E102" s="278" t="s">
        <v>263</v>
      </c>
      <c r="F102" s="2554">
        <f>C102</f>
        <v>2872.1400000000003</v>
      </c>
      <c r="G102" s="2618">
        <v>5</v>
      </c>
      <c r="H102" s="2646">
        <f>G102*F102</f>
        <v>14360.7</v>
      </c>
      <c r="I102" s="513"/>
      <c r="J102" s="514"/>
      <c r="K102" s="515"/>
      <c r="L102" s="2620">
        <f>F102</f>
        <v>2872.1400000000003</v>
      </c>
      <c r="M102" s="2840">
        <v>2</v>
      </c>
      <c r="N102" s="2590">
        <f>L102*M102</f>
        <v>5744.2800000000007</v>
      </c>
      <c r="O102" s="342"/>
      <c r="P102" s="371"/>
      <c r="Q102" s="344"/>
      <c r="R102" s="220"/>
      <c r="S102" s="84"/>
      <c r="T102" s="84"/>
      <c r="U102" s="89"/>
      <c r="V102" s="378"/>
      <c r="W102" s="85"/>
      <c r="X102" s="583"/>
      <c r="Y102" s="216"/>
      <c r="Z102" s="86"/>
      <c r="AA102" s="896"/>
      <c r="AB102" s="899"/>
      <c r="AC102" s="532"/>
      <c r="AD102" s="1570"/>
      <c r="AE102" s="492"/>
      <c r="AF102" s="493"/>
      <c r="AG102" s="1135"/>
    </row>
    <row r="103" spans="1:33" ht="13.5" customHeight="1" x14ac:dyDescent="0.25">
      <c r="A103" s="2055"/>
      <c r="B103" s="237">
        <v>1656.43</v>
      </c>
      <c r="C103" s="2549"/>
      <c r="D103" s="236" t="s">
        <v>261</v>
      </c>
      <c r="E103" s="236" t="s">
        <v>263</v>
      </c>
      <c r="F103" s="2555"/>
      <c r="G103" s="2645"/>
      <c r="H103" s="2647"/>
      <c r="I103" s="516"/>
      <c r="J103" s="517"/>
      <c r="K103" s="518"/>
      <c r="L103" s="2629"/>
      <c r="M103" s="2841"/>
      <c r="N103" s="2630"/>
      <c r="O103" s="348"/>
      <c r="P103" s="372"/>
      <c r="Q103" s="350"/>
      <c r="R103" s="221"/>
      <c r="S103" s="28"/>
      <c r="T103" s="28"/>
      <c r="U103" s="30"/>
      <c r="V103" s="556"/>
      <c r="W103" s="32"/>
      <c r="X103" s="979"/>
      <c r="Y103" s="217"/>
      <c r="Z103" s="144"/>
      <c r="AA103" s="897"/>
      <c r="AB103" s="900"/>
      <c r="AC103" s="505"/>
      <c r="AD103" s="1571"/>
      <c r="AE103" s="495"/>
      <c r="AF103" s="496"/>
      <c r="AG103" s="535"/>
    </row>
    <row r="104" spans="1:33" ht="13.5" customHeight="1" x14ac:dyDescent="0.25">
      <c r="A104" s="2055"/>
      <c r="B104" s="237">
        <v>655.57</v>
      </c>
      <c r="C104" s="2549"/>
      <c r="D104" s="236" t="s">
        <v>261</v>
      </c>
      <c r="E104" s="236" t="s">
        <v>263</v>
      </c>
      <c r="F104" s="2555"/>
      <c r="G104" s="2645"/>
      <c r="H104" s="2647"/>
      <c r="I104" s="516"/>
      <c r="J104" s="517"/>
      <c r="K104" s="518"/>
      <c r="L104" s="2629"/>
      <c r="M104" s="2841"/>
      <c r="N104" s="2630"/>
      <c r="O104" s="348"/>
      <c r="P104" s="372"/>
      <c r="Q104" s="350"/>
      <c r="R104" s="221"/>
      <c r="S104" s="28"/>
      <c r="T104" s="28"/>
      <c r="U104" s="30"/>
      <c r="V104" s="556"/>
      <c r="W104" s="32"/>
      <c r="X104" s="979"/>
      <c r="Y104" s="217"/>
      <c r="Z104" s="144"/>
      <c r="AA104" s="897"/>
      <c r="AB104" s="900"/>
      <c r="AC104" s="505"/>
      <c r="AD104" s="1571"/>
      <c r="AE104" s="495"/>
      <c r="AF104" s="496"/>
      <c r="AG104" s="535"/>
    </row>
    <row r="105" spans="1:33" ht="13.5" customHeight="1" x14ac:dyDescent="0.25">
      <c r="A105" s="2055"/>
      <c r="B105" s="237">
        <v>60.11</v>
      </c>
      <c r="C105" s="2549"/>
      <c r="D105" s="236" t="s">
        <v>261</v>
      </c>
      <c r="E105" s="236" t="s">
        <v>263</v>
      </c>
      <c r="F105" s="2555"/>
      <c r="G105" s="2645"/>
      <c r="H105" s="2647"/>
      <c r="I105" s="516"/>
      <c r="J105" s="517"/>
      <c r="K105" s="518"/>
      <c r="L105" s="2629"/>
      <c r="M105" s="2841"/>
      <c r="N105" s="2630"/>
      <c r="O105" s="348"/>
      <c r="P105" s="372"/>
      <c r="Q105" s="350"/>
      <c r="R105" s="221"/>
      <c r="S105" s="28"/>
      <c r="T105" s="28"/>
      <c r="U105" s="30"/>
      <c r="V105" s="556"/>
      <c r="W105" s="32"/>
      <c r="X105" s="979"/>
      <c r="Y105" s="217"/>
      <c r="Z105" s="144"/>
      <c r="AA105" s="897"/>
      <c r="AB105" s="900"/>
      <c r="AC105" s="505"/>
      <c r="AD105" s="1571"/>
      <c r="AE105" s="495"/>
      <c r="AF105" s="496"/>
      <c r="AG105" s="535"/>
    </row>
    <row r="106" spans="1:33" ht="13.5" customHeight="1" thickBot="1" x14ac:dyDescent="0.3">
      <c r="A106" s="2056"/>
      <c r="B106" s="239">
        <v>59.2</v>
      </c>
      <c r="C106" s="2563"/>
      <c r="D106" s="238" t="s">
        <v>261</v>
      </c>
      <c r="E106" s="238" t="s">
        <v>263</v>
      </c>
      <c r="F106" s="2556"/>
      <c r="G106" s="2834"/>
      <c r="H106" s="2720"/>
      <c r="I106" s="525"/>
      <c r="J106" s="526"/>
      <c r="K106" s="527"/>
      <c r="L106" s="2835"/>
      <c r="M106" s="2849"/>
      <c r="N106" s="2839"/>
      <c r="O106" s="354"/>
      <c r="P106" s="374"/>
      <c r="Q106" s="356"/>
      <c r="R106" s="222"/>
      <c r="S106" s="22"/>
      <c r="T106" s="22"/>
      <c r="U106" s="24"/>
      <c r="V106" s="1526"/>
      <c r="W106" s="26"/>
      <c r="X106" s="980"/>
      <c r="Y106" s="218"/>
      <c r="Z106" s="59"/>
      <c r="AA106" s="983"/>
      <c r="AB106" s="1574"/>
      <c r="AC106" s="507"/>
      <c r="AD106" s="1575"/>
      <c r="AE106" s="552"/>
      <c r="AF106" s="553"/>
      <c r="AG106" s="1269"/>
    </row>
    <row r="107" spans="1:33" ht="13.5" customHeight="1" x14ac:dyDescent="0.25">
      <c r="A107" s="2054" t="s">
        <v>264</v>
      </c>
      <c r="B107" s="415">
        <v>185.12</v>
      </c>
      <c r="C107" s="2526">
        <f>SUM(B107:B109)</f>
        <v>686.8</v>
      </c>
      <c r="D107" s="278" t="s">
        <v>265</v>
      </c>
      <c r="E107" s="278" t="s">
        <v>22</v>
      </c>
      <c r="F107" s="2554">
        <f>C107</f>
        <v>686.8</v>
      </c>
      <c r="G107" s="2618">
        <v>5</v>
      </c>
      <c r="H107" s="2646">
        <f>G107*F107</f>
        <v>3434</v>
      </c>
      <c r="I107" s="513"/>
      <c r="J107" s="514"/>
      <c r="K107" s="515"/>
      <c r="L107" s="2714">
        <f>C107</f>
        <v>686.8</v>
      </c>
      <c r="M107" s="2806">
        <v>2</v>
      </c>
      <c r="N107" s="2785">
        <f>L107*M107</f>
        <v>1373.6</v>
      </c>
      <c r="O107" s="342"/>
      <c r="P107" s="371"/>
      <c r="Q107" s="344"/>
      <c r="R107" s="220"/>
      <c r="S107" s="84"/>
      <c r="T107" s="84"/>
      <c r="U107" s="89"/>
      <c r="V107" s="378"/>
      <c r="W107" s="85"/>
      <c r="X107" s="583"/>
      <c r="Y107" s="216"/>
      <c r="Z107" s="86"/>
      <c r="AA107" s="896"/>
      <c r="AB107" s="899"/>
      <c r="AC107" s="532"/>
      <c r="AD107" s="1570"/>
      <c r="AE107" s="492"/>
      <c r="AF107" s="493"/>
      <c r="AG107" s="1135"/>
    </row>
    <row r="108" spans="1:33" ht="13.5" customHeight="1" x14ac:dyDescent="0.25">
      <c r="A108" s="2055"/>
      <c r="B108" s="237">
        <v>301.92</v>
      </c>
      <c r="C108" s="2549"/>
      <c r="D108" s="236" t="s">
        <v>265</v>
      </c>
      <c r="E108" s="236" t="s">
        <v>22</v>
      </c>
      <c r="F108" s="2555"/>
      <c r="G108" s="2645"/>
      <c r="H108" s="2647"/>
      <c r="I108" s="516"/>
      <c r="J108" s="517"/>
      <c r="K108" s="518"/>
      <c r="L108" s="2715"/>
      <c r="M108" s="2807"/>
      <c r="N108" s="2786"/>
      <c r="O108" s="348"/>
      <c r="P108" s="372"/>
      <c r="Q108" s="350"/>
      <c r="R108" s="221"/>
      <c r="S108" s="28"/>
      <c r="T108" s="28"/>
      <c r="U108" s="30"/>
      <c r="V108" s="556"/>
      <c r="W108" s="32"/>
      <c r="X108" s="979"/>
      <c r="Y108" s="217"/>
      <c r="Z108" s="144"/>
      <c r="AA108" s="897"/>
      <c r="AB108" s="900"/>
      <c r="AC108" s="505"/>
      <c r="AD108" s="1571"/>
      <c r="AE108" s="495"/>
      <c r="AF108" s="496"/>
      <c r="AG108" s="535"/>
    </row>
    <row r="109" spans="1:33" ht="13.5" customHeight="1" thickBot="1" x14ac:dyDescent="0.3">
      <c r="A109" s="2056"/>
      <c r="B109" s="239">
        <v>199.76</v>
      </c>
      <c r="C109" s="2563"/>
      <c r="D109" s="238" t="s">
        <v>265</v>
      </c>
      <c r="E109" s="238" t="s">
        <v>22</v>
      </c>
      <c r="F109" s="2556"/>
      <c r="G109" s="2834"/>
      <c r="H109" s="2720"/>
      <c r="I109" s="525"/>
      <c r="J109" s="526"/>
      <c r="K109" s="527"/>
      <c r="L109" s="2734"/>
      <c r="M109" s="2808"/>
      <c r="N109" s="2817"/>
      <c r="O109" s="354"/>
      <c r="P109" s="374"/>
      <c r="Q109" s="356"/>
      <c r="R109" s="222"/>
      <c r="S109" s="22"/>
      <c r="T109" s="22"/>
      <c r="U109" s="24"/>
      <c r="V109" s="1526"/>
      <c r="W109" s="26"/>
      <c r="X109" s="980"/>
      <c r="Y109" s="218"/>
      <c r="Z109" s="59"/>
      <c r="AA109" s="983"/>
      <c r="AB109" s="1574"/>
      <c r="AC109" s="507"/>
      <c r="AD109" s="1575"/>
      <c r="AE109" s="552"/>
      <c r="AF109" s="553"/>
      <c r="AG109" s="1269"/>
    </row>
    <row r="110" spans="1:33" ht="13.5" customHeight="1" thickBot="1" x14ac:dyDescent="0.3">
      <c r="A110" s="277">
        <v>1067</v>
      </c>
      <c r="B110" s="654">
        <v>207.35</v>
      </c>
      <c r="C110" s="654">
        <v>207.35</v>
      </c>
      <c r="D110" s="277" t="s">
        <v>261</v>
      </c>
      <c r="E110" s="277" t="s">
        <v>22</v>
      </c>
      <c r="F110" s="861"/>
      <c r="G110" s="817"/>
      <c r="H110" s="1422"/>
      <c r="I110" s="1229">
        <f>C110</f>
        <v>207.35</v>
      </c>
      <c r="J110" s="1231">
        <v>5</v>
      </c>
      <c r="K110" s="1233">
        <f>I110*J110</f>
        <v>1036.75</v>
      </c>
      <c r="L110" s="1254">
        <f>C110</f>
        <v>207.35</v>
      </c>
      <c r="M110" s="793">
        <v>2</v>
      </c>
      <c r="N110" s="792">
        <f>L110*M110</f>
        <v>414.7</v>
      </c>
      <c r="O110" s="340"/>
      <c r="P110" s="369"/>
      <c r="Q110" s="335"/>
      <c r="R110" s="219"/>
      <c r="S110" s="77"/>
      <c r="T110" s="77"/>
      <c r="U110" s="79"/>
      <c r="V110" s="941"/>
      <c r="W110" s="81"/>
      <c r="X110" s="942"/>
      <c r="Y110" s="215"/>
      <c r="Z110" s="83"/>
      <c r="AA110" s="1547"/>
      <c r="AB110" s="1577"/>
      <c r="AC110" s="1321"/>
      <c r="AD110" s="1578"/>
      <c r="AE110" s="1274"/>
      <c r="AF110" s="1275"/>
      <c r="AG110" s="1276"/>
    </row>
    <row r="111" spans="1:33" ht="13.5" customHeight="1" x14ac:dyDescent="0.25">
      <c r="A111" s="2054" t="s">
        <v>266</v>
      </c>
      <c r="B111" s="415">
        <v>494.31</v>
      </c>
      <c r="C111" s="2526">
        <f>SUM(B111:B113)</f>
        <v>2592.9699999999998</v>
      </c>
      <c r="D111" s="278" t="s">
        <v>267</v>
      </c>
      <c r="E111" s="278" t="s">
        <v>263</v>
      </c>
      <c r="F111" s="2554">
        <f>C111</f>
        <v>2592.9699999999998</v>
      </c>
      <c r="G111" s="2618">
        <v>5</v>
      </c>
      <c r="H111" s="2646">
        <f>G111*F111</f>
        <v>12964.849999999999</v>
      </c>
      <c r="I111" s="513"/>
      <c r="J111" s="514"/>
      <c r="K111" s="515"/>
      <c r="L111" s="2620">
        <f>F111</f>
        <v>2592.9699999999998</v>
      </c>
      <c r="M111" s="2840">
        <v>2</v>
      </c>
      <c r="N111" s="2590">
        <f>L111*M111</f>
        <v>5185.9399999999996</v>
      </c>
      <c r="O111" s="342"/>
      <c r="P111" s="371"/>
      <c r="Q111" s="344"/>
      <c r="R111" s="220"/>
      <c r="S111" s="84"/>
      <c r="T111" s="84"/>
      <c r="U111" s="89"/>
      <c r="V111" s="378"/>
      <c r="W111" s="85"/>
      <c r="X111" s="583"/>
      <c r="Y111" s="216"/>
      <c r="Z111" s="86"/>
      <c r="AA111" s="896"/>
      <c r="AB111" s="899"/>
      <c r="AC111" s="532"/>
      <c r="AD111" s="1570"/>
      <c r="AE111" s="492"/>
      <c r="AF111" s="493"/>
      <c r="AG111" s="1135"/>
    </row>
    <row r="112" spans="1:33" ht="13.5" customHeight="1" x14ac:dyDescent="0.25">
      <c r="A112" s="2055"/>
      <c r="B112" s="237">
        <v>948.55</v>
      </c>
      <c r="C112" s="2549"/>
      <c r="D112" s="236" t="s">
        <v>267</v>
      </c>
      <c r="E112" s="236" t="s">
        <v>263</v>
      </c>
      <c r="F112" s="2555"/>
      <c r="G112" s="2645"/>
      <c r="H112" s="2647"/>
      <c r="I112" s="516"/>
      <c r="J112" s="517"/>
      <c r="K112" s="518"/>
      <c r="L112" s="2629"/>
      <c r="M112" s="2841"/>
      <c r="N112" s="2630"/>
      <c r="O112" s="348"/>
      <c r="P112" s="372"/>
      <c r="Q112" s="350"/>
      <c r="R112" s="221"/>
      <c r="S112" s="28"/>
      <c r="T112" s="28"/>
      <c r="U112" s="30"/>
      <c r="V112" s="556"/>
      <c r="W112" s="32"/>
      <c r="X112" s="979"/>
      <c r="Y112" s="217"/>
      <c r="Z112" s="144"/>
      <c r="AA112" s="897"/>
      <c r="AB112" s="900"/>
      <c r="AC112" s="505"/>
      <c r="AD112" s="1571"/>
      <c r="AE112" s="495"/>
      <c r="AF112" s="496"/>
      <c r="AG112" s="535"/>
    </row>
    <row r="113" spans="1:33" ht="13.5" customHeight="1" thickBot="1" x14ac:dyDescent="0.3">
      <c r="A113" s="2290"/>
      <c r="B113" s="416">
        <v>1150.1099999999999</v>
      </c>
      <c r="C113" s="2527"/>
      <c r="D113" s="405" t="s">
        <v>267</v>
      </c>
      <c r="E113" s="405" t="s">
        <v>263</v>
      </c>
      <c r="F113" s="2656"/>
      <c r="G113" s="2619"/>
      <c r="H113" s="2655"/>
      <c r="I113" s="522"/>
      <c r="J113" s="523"/>
      <c r="K113" s="524"/>
      <c r="L113" s="2621"/>
      <c r="M113" s="2842"/>
      <c r="N113" s="2591"/>
      <c r="O113" s="345"/>
      <c r="P113" s="373"/>
      <c r="Q113" s="347"/>
      <c r="R113" s="115"/>
      <c r="S113" s="65"/>
      <c r="T113" s="65"/>
      <c r="U113" s="94"/>
      <c r="V113" s="116"/>
      <c r="W113" s="66"/>
      <c r="X113" s="1404"/>
      <c r="Y113" s="113"/>
      <c r="Z113" s="67"/>
      <c r="AA113" s="898"/>
      <c r="AB113" s="901"/>
      <c r="AC113" s="533"/>
      <c r="AD113" s="1572"/>
      <c r="AE113" s="498"/>
      <c r="AF113" s="499"/>
      <c r="AG113" s="1139"/>
    </row>
    <row r="114" spans="1:33" ht="13.5" customHeight="1" thickBot="1" x14ac:dyDescent="0.3">
      <c r="A114" s="244" t="s">
        <v>268</v>
      </c>
      <c r="B114" s="594">
        <v>1434.09</v>
      </c>
      <c r="C114" s="594">
        <v>1434.09</v>
      </c>
      <c r="D114" s="244" t="s">
        <v>267</v>
      </c>
      <c r="E114" s="244" t="s">
        <v>263</v>
      </c>
      <c r="F114" s="120">
        <f>C114</f>
        <v>1434.09</v>
      </c>
      <c r="G114" s="161">
        <v>5</v>
      </c>
      <c r="H114" s="853">
        <f>G114*F114</f>
        <v>7170.45</v>
      </c>
      <c r="I114" s="799"/>
      <c r="J114" s="800"/>
      <c r="K114" s="536"/>
      <c r="L114" s="1456">
        <f>F114</f>
        <v>1434.09</v>
      </c>
      <c r="M114" s="169">
        <v>2</v>
      </c>
      <c r="N114" s="155">
        <f>L114*M114</f>
        <v>2868.18</v>
      </c>
      <c r="O114" s="351"/>
      <c r="P114" s="367"/>
      <c r="Q114" s="353"/>
      <c r="R114" s="99"/>
      <c r="S114" s="100"/>
      <c r="T114" s="101"/>
      <c r="U114" s="102"/>
      <c r="V114" s="105"/>
      <c r="W114" s="106"/>
      <c r="X114" s="1405"/>
      <c r="Y114" s="107"/>
      <c r="Z114" s="108"/>
      <c r="AA114" s="895"/>
      <c r="AB114" s="1579"/>
      <c r="AC114" s="537"/>
      <c r="AD114" s="1576"/>
      <c r="AE114" s="1317"/>
      <c r="AF114" s="1318"/>
      <c r="AG114" s="1319"/>
    </row>
    <row r="115" spans="1:33" ht="13.5" customHeight="1" x14ac:dyDescent="0.25">
      <c r="A115" s="2054" t="s">
        <v>269</v>
      </c>
      <c r="B115" s="415">
        <v>320.58999999999997</v>
      </c>
      <c r="C115" s="2526">
        <f>SUM(B115+B116)</f>
        <v>457.28</v>
      </c>
      <c r="D115" s="278" t="s">
        <v>267</v>
      </c>
      <c r="E115" s="278" t="s">
        <v>263</v>
      </c>
      <c r="F115" s="2530">
        <f>C115</f>
        <v>457.28</v>
      </c>
      <c r="G115" s="2532">
        <v>5</v>
      </c>
      <c r="H115" s="2534">
        <f>G115*F115</f>
        <v>2286.3999999999996</v>
      </c>
      <c r="I115" s="513"/>
      <c r="J115" s="514"/>
      <c r="K115" s="515"/>
      <c r="L115" s="2698">
        <f>F115</f>
        <v>457.28</v>
      </c>
      <c r="M115" s="2843">
        <v>2</v>
      </c>
      <c r="N115" s="2723">
        <f>L115*M115</f>
        <v>914.56</v>
      </c>
      <c r="O115" s="342"/>
      <c r="P115" s="343"/>
      <c r="Q115" s="344"/>
      <c r="R115" s="87"/>
      <c r="S115" s="84"/>
      <c r="T115" s="88"/>
      <c r="U115" s="89"/>
      <c r="V115" s="90"/>
      <c r="W115" s="85"/>
      <c r="X115" s="583"/>
      <c r="Y115" s="91"/>
      <c r="Z115" s="86"/>
      <c r="AA115" s="896"/>
      <c r="AB115" s="899"/>
      <c r="AC115" s="532"/>
      <c r="AD115" s="1570"/>
      <c r="AE115" s="492"/>
      <c r="AF115" s="493"/>
      <c r="AG115" s="1135"/>
    </row>
    <row r="116" spans="1:33" ht="13.5" customHeight="1" thickBot="1" x14ac:dyDescent="0.3">
      <c r="A116" s="2290"/>
      <c r="B116" s="416">
        <v>136.69</v>
      </c>
      <c r="C116" s="2527"/>
      <c r="D116" s="405" t="s">
        <v>267</v>
      </c>
      <c r="E116" s="405" t="s">
        <v>263</v>
      </c>
      <c r="F116" s="2689"/>
      <c r="G116" s="2566"/>
      <c r="H116" s="2697"/>
      <c r="I116" s="522"/>
      <c r="J116" s="523"/>
      <c r="K116" s="524"/>
      <c r="L116" s="2719"/>
      <c r="M116" s="2844"/>
      <c r="N116" s="2724"/>
      <c r="O116" s="345"/>
      <c r="P116" s="346"/>
      <c r="Q116" s="347"/>
      <c r="R116" s="92"/>
      <c r="S116" s="65"/>
      <c r="T116" s="93"/>
      <c r="U116" s="94"/>
      <c r="V116" s="95"/>
      <c r="W116" s="66"/>
      <c r="X116" s="1404"/>
      <c r="Y116" s="96"/>
      <c r="Z116" s="67"/>
      <c r="AA116" s="898"/>
      <c r="AB116" s="901"/>
      <c r="AC116" s="533"/>
      <c r="AD116" s="1572"/>
      <c r="AE116" s="498"/>
      <c r="AF116" s="499"/>
      <c r="AG116" s="1139"/>
    </row>
    <row r="117" spans="1:33" ht="13.5" customHeight="1" thickBot="1" x14ac:dyDescent="0.3">
      <c r="A117" s="244" t="s">
        <v>270</v>
      </c>
      <c r="B117" s="594">
        <v>30.01</v>
      </c>
      <c r="C117" s="594">
        <v>30.01</v>
      </c>
      <c r="D117" s="244" t="s">
        <v>267</v>
      </c>
      <c r="E117" s="244" t="s">
        <v>263</v>
      </c>
      <c r="F117" s="120">
        <f>C117</f>
        <v>30.01</v>
      </c>
      <c r="G117" s="161">
        <v>5</v>
      </c>
      <c r="H117" s="853">
        <f>G117*F117</f>
        <v>150.05000000000001</v>
      </c>
      <c r="I117" s="799"/>
      <c r="J117" s="800"/>
      <c r="K117" s="536"/>
      <c r="L117" s="1456">
        <f>F117</f>
        <v>30.01</v>
      </c>
      <c r="M117" s="169">
        <v>2</v>
      </c>
      <c r="N117" s="98">
        <f>M117*L117</f>
        <v>60.02</v>
      </c>
      <c r="O117" s="351"/>
      <c r="P117" s="352"/>
      <c r="Q117" s="353"/>
      <c r="R117" s="99"/>
      <c r="S117" s="100"/>
      <c r="T117" s="101"/>
      <c r="U117" s="102"/>
      <c r="V117" s="105"/>
      <c r="W117" s="106"/>
      <c r="X117" s="1405"/>
      <c r="Y117" s="107"/>
      <c r="Z117" s="108"/>
      <c r="AA117" s="895"/>
      <c r="AB117" s="852"/>
      <c r="AC117" s="537"/>
      <c r="AD117" s="1576"/>
      <c r="AE117" s="1317"/>
      <c r="AF117" s="1318"/>
      <c r="AG117" s="1319"/>
    </row>
    <row r="118" spans="1:33" ht="13.5" customHeight="1" x14ac:dyDescent="0.25">
      <c r="A118" s="2054" t="s">
        <v>271</v>
      </c>
      <c r="B118" s="415">
        <v>377.3</v>
      </c>
      <c r="C118" s="2526">
        <f>SUM(B118:B119)</f>
        <v>676.5</v>
      </c>
      <c r="D118" s="278" t="s">
        <v>267</v>
      </c>
      <c r="E118" s="278" t="s">
        <v>263</v>
      </c>
      <c r="F118" s="2554">
        <f>C118</f>
        <v>676.5</v>
      </c>
      <c r="G118" s="2532">
        <v>5</v>
      </c>
      <c r="H118" s="2646">
        <f>G118*F118</f>
        <v>3382.5</v>
      </c>
      <c r="I118" s="513"/>
      <c r="J118" s="514"/>
      <c r="K118" s="515"/>
      <c r="L118" s="2620">
        <f>F118</f>
        <v>676.5</v>
      </c>
      <c r="M118" s="2840">
        <v>2</v>
      </c>
      <c r="N118" s="2590">
        <f>M118*L118</f>
        <v>1353</v>
      </c>
      <c r="O118" s="342"/>
      <c r="P118" s="343"/>
      <c r="Q118" s="344"/>
      <c r="R118" s="87"/>
      <c r="S118" s="84"/>
      <c r="T118" s="88"/>
      <c r="U118" s="89"/>
      <c r="V118" s="90"/>
      <c r="W118" s="85"/>
      <c r="X118" s="583"/>
      <c r="Y118" s="91"/>
      <c r="Z118" s="86"/>
      <c r="AA118" s="896"/>
      <c r="AB118" s="899"/>
      <c r="AC118" s="532"/>
      <c r="AD118" s="1570"/>
      <c r="AE118" s="492"/>
      <c r="AF118" s="493"/>
      <c r="AG118" s="1135"/>
    </row>
    <row r="119" spans="1:33" ht="13.5" customHeight="1" thickBot="1" x14ac:dyDescent="0.3">
      <c r="A119" s="2290"/>
      <c r="B119" s="416">
        <v>299.2</v>
      </c>
      <c r="C119" s="2527"/>
      <c r="D119" s="405" t="s">
        <v>267</v>
      </c>
      <c r="E119" s="405" t="s">
        <v>263</v>
      </c>
      <c r="F119" s="2656"/>
      <c r="G119" s="2566"/>
      <c r="H119" s="2655"/>
      <c r="I119" s="522"/>
      <c r="J119" s="523"/>
      <c r="K119" s="524"/>
      <c r="L119" s="2621"/>
      <c r="M119" s="2842"/>
      <c r="N119" s="2591"/>
      <c r="O119" s="345"/>
      <c r="P119" s="346"/>
      <c r="Q119" s="347"/>
      <c r="R119" s="92"/>
      <c r="S119" s="65"/>
      <c r="T119" s="93"/>
      <c r="U119" s="94"/>
      <c r="V119" s="95"/>
      <c r="W119" s="66"/>
      <c r="X119" s="1404"/>
      <c r="Y119" s="96"/>
      <c r="Z119" s="67"/>
      <c r="AA119" s="898"/>
      <c r="AB119" s="901"/>
      <c r="AC119" s="533"/>
      <c r="AD119" s="1572"/>
      <c r="AE119" s="498"/>
      <c r="AF119" s="499"/>
      <c r="AG119" s="1139"/>
    </row>
    <row r="120" spans="1:33" ht="13.5" customHeight="1" x14ac:dyDescent="0.25">
      <c r="A120" s="2054" t="s">
        <v>272</v>
      </c>
      <c r="B120" s="415">
        <v>5.77</v>
      </c>
      <c r="C120" s="2526">
        <f>SUM(B120:B122)</f>
        <v>103.53</v>
      </c>
      <c r="D120" s="278" t="s">
        <v>267</v>
      </c>
      <c r="E120" s="278" t="s">
        <v>263</v>
      </c>
      <c r="F120" s="2530">
        <f>C120</f>
        <v>103.53</v>
      </c>
      <c r="G120" s="2532">
        <v>5</v>
      </c>
      <c r="H120" s="2534">
        <f>G120*F120</f>
        <v>517.65</v>
      </c>
      <c r="I120" s="513"/>
      <c r="J120" s="514"/>
      <c r="K120" s="515"/>
      <c r="L120" s="2698">
        <f>F120</f>
        <v>103.53</v>
      </c>
      <c r="M120" s="2843">
        <v>2</v>
      </c>
      <c r="N120" s="2723">
        <f>L120*M120</f>
        <v>207.06</v>
      </c>
      <c r="O120" s="342"/>
      <c r="P120" s="343"/>
      <c r="Q120" s="344"/>
      <c r="R120" s="87"/>
      <c r="S120" s="84"/>
      <c r="T120" s="88"/>
      <c r="U120" s="89"/>
      <c r="V120" s="90"/>
      <c r="W120" s="85"/>
      <c r="X120" s="583"/>
      <c r="Y120" s="91"/>
      <c r="Z120" s="86"/>
      <c r="AA120" s="896"/>
      <c r="AB120" s="899"/>
      <c r="AC120" s="532"/>
      <c r="AD120" s="1570"/>
      <c r="AE120" s="492"/>
      <c r="AF120" s="493"/>
      <c r="AG120" s="1135"/>
    </row>
    <row r="121" spans="1:33" ht="13.5" customHeight="1" x14ac:dyDescent="0.25">
      <c r="A121" s="2055"/>
      <c r="B121" s="237">
        <v>49.04</v>
      </c>
      <c r="C121" s="2549"/>
      <c r="D121" s="236" t="s">
        <v>267</v>
      </c>
      <c r="E121" s="236" t="s">
        <v>263</v>
      </c>
      <c r="F121" s="2531"/>
      <c r="G121" s="2533"/>
      <c r="H121" s="2535"/>
      <c r="I121" s="516"/>
      <c r="J121" s="517"/>
      <c r="K121" s="518"/>
      <c r="L121" s="2838"/>
      <c r="M121" s="2848"/>
      <c r="N121" s="2588"/>
      <c r="O121" s="348"/>
      <c r="P121" s="349"/>
      <c r="Q121" s="350"/>
      <c r="R121" s="27"/>
      <c r="S121" s="28"/>
      <c r="T121" s="29"/>
      <c r="U121" s="30"/>
      <c r="V121" s="31"/>
      <c r="W121" s="32"/>
      <c r="X121" s="979"/>
      <c r="Y121" s="143"/>
      <c r="Z121" s="144"/>
      <c r="AA121" s="897"/>
      <c r="AB121" s="900"/>
      <c r="AC121" s="505"/>
      <c r="AD121" s="1571"/>
      <c r="AE121" s="495"/>
      <c r="AF121" s="496"/>
      <c r="AG121" s="535"/>
    </row>
    <row r="122" spans="1:33" ht="13.5" customHeight="1" thickBot="1" x14ac:dyDescent="0.3">
      <c r="A122" s="2290"/>
      <c r="B122" s="416">
        <v>48.72</v>
      </c>
      <c r="C122" s="2527"/>
      <c r="D122" s="405" t="s">
        <v>267</v>
      </c>
      <c r="E122" s="405" t="s">
        <v>263</v>
      </c>
      <c r="F122" s="2689"/>
      <c r="G122" s="2566"/>
      <c r="H122" s="2697"/>
      <c r="I122" s="522"/>
      <c r="J122" s="523"/>
      <c r="K122" s="524"/>
      <c r="L122" s="2719"/>
      <c r="M122" s="2844"/>
      <c r="N122" s="2724"/>
      <c r="O122" s="345"/>
      <c r="P122" s="346"/>
      <c r="Q122" s="347"/>
      <c r="R122" s="92"/>
      <c r="S122" s="65"/>
      <c r="T122" s="93"/>
      <c r="U122" s="94"/>
      <c r="V122" s="95"/>
      <c r="W122" s="66"/>
      <c r="X122" s="1404"/>
      <c r="Y122" s="96"/>
      <c r="Z122" s="67"/>
      <c r="AA122" s="898"/>
      <c r="AB122" s="901"/>
      <c r="AC122" s="533"/>
      <c r="AD122" s="1572"/>
      <c r="AE122" s="498"/>
      <c r="AF122" s="499"/>
      <c r="AG122" s="1139"/>
    </row>
    <row r="123" spans="1:33" ht="13.5" customHeight="1" thickBot="1" x14ac:dyDescent="0.3">
      <c r="A123" s="244" t="s">
        <v>273</v>
      </c>
      <c r="B123" s="594">
        <v>194.93</v>
      </c>
      <c r="C123" s="594">
        <v>194.93</v>
      </c>
      <c r="D123" s="244" t="s">
        <v>267</v>
      </c>
      <c r="E123" s="244" t="s">
        <v>263</v>
      </c>
      <c r="F123" s="120">
        <f>C123</f>
        <v>194.93</v>
      </c>
      <c r="G123" s="1322">
        <v>5</v>
      </c>
      <c r="H123" s="1423">
        <f>G123*F123</f>
        <v>974.65000000000009</v>
      </c>
      <c r="I123" s="799"/>
      <c r="J123" s="800"/>
      <c r="K123" s="536"/>
      <c r="L123" s="1458">
        <f>F123</f>
        <v>194.93</v>
      </c>
      <c r="M123" s="1323">
        <v>2</v>
      </c>
      <c r="N123" s="98">
        <f>M123*L123</f>
        <v>389.86</v>
      </c>
      <c r="O123" s="351"/>
      <c r="P123" s="352"/>
      <c r="Q123" s="353"/>
      <c r="R123" s="99"/>
      <c r="S123" s="100"/>
      <c r="T123" s="101"/>
      <c r="U123" s="102"/>
      <c r="V123" s="105"/>
      <c r="W123" s="106"/>
      <c r="X123" s="1405"/>
      <c r="Y123" s="107"/>
      <c r="Z123" s="108"/>
      <c r="AA123" s="895"/>
      <c r="AB123" s="852"/>
      <c r="AC123" s="537"/>
      <c r="AD123" s="1576"/>
      <c r="AE123" s="1317"/>
      <c r="AF123" s="1318"/>
      <c r="AG123" s="1319"/>
    </row>
    <row r="124" spans="1:33" ht="13.5" customHeight="1" thickBot="1" x14ac:dyDescent="0.3">
      <c r="A124" s="244" t="s">
        <v>274</v>
      </c>
      <c r="B124" s="594">
        <v>871.49</v>
      </c>
      <c r="C124" s="594">
        <v>871.49</v>
      </c>
      <c r="D124" s="244" t="s">
        <v>267</v>
      </c>
      <c r="E124" s="244" t="s">
        <v>275</v>
      </c>
      <c r="F124" s="120">
        <f>C124</f>
        <v>871.49</v>
      </c>
      <c r="G124" s="161">
        <v>5</v>
      </c>
      <c r="H124" s="853">
        <f>G124*F124</f>
        <v>4357.45</v>
      </c>
      <c r="I124" s="799"/>
      <c r="J124" s="800"/>
      <c r="K124" s="536"/>
      <c r="L124" s="1456">
        <f>F124</f>
        <v>871.49</v>
      </c>
      <c r="M124" s="97">
        <v>2</v>
      </c>
      <c r="N124" s="98">
        <f>M124*L124</f>
        <v>1742.98</v>
      </c>
      <c r="O124" s="805"/>
      <c r="P124" s="352"/>
      <c r="Q124" s="353"/>
      <c r="R124" s="99"/>
      <c r="S124" s="100"/>
      <c r="T124" s="101"/>
      <c r="U124" s="102"/>
      <c r="V124" s="105"/>
      <c r="W124" s="106"/>
      <c r="X124" s="1405"/>
      <c r="Y124" s="107"/>
      <c r="Z124" s="108"/>
      <c r="AA124" s="895"/>
      <c r="AB124" s="852"/>
      <c r="AC124" s="537"/>
      <c r="AD124" s="1576"/>
      <c r="AE124" s="1317"/>
      <c r="AF124" s="1318"/>
      <c r="AG124" s="1319"/>
    </row>
    <row r="125" spans="1:33" ht="13.5" customHeight="1" x14ac:dyDescent="0.25">
      <c r="A125" s="2070" t="s">
        <v>276</v>
      </c>
      <c r="B125" s="415">
        <v>133.24</v>
      </c>
      <c r="C125" s="2520">
        <f>SUM(B125:B129)</f>
        <v>516.03</v>
      </c>
      <c r="D125" s="278" t="s">
        <v>267</v>
      </c>
      <c r="E125" s="278" t="s">
        <v>275</v>
      </c>
      <c r="F125" s="2554">
        <f>SUM(B125:B126)</f>
        <v>449.74</v>
      </c>
      <c r="G125" s="2532">
        <v>5</v>
      </c>
      <c r="H125" s="2646">
        <f>F125*G125</f>
        <v>2248.6999999999998</v>
      </c>
      <c r="I125" s="513"/>
      <c r="J125" s="514"/>
      <c r="K125" s="515"/>
      <c r="L125" s="2620">
        <f>C125</f>
        <v>516.03</v>
      </c>
      <c r="M125" s="2592">
        <v>2</v>
      </c>
      <c r="N125" s="2564">
        <f>L125*M125</f>
        <v>1032.06</v>
      </c>
      <c r="O125" s="342"/>
      <c r="P125" s="343"/>
      <c r="Q125" s="344"/>
      <c r="R125" s="87"/>
      <c r="S125" s="84"/>
      <c r="T125" s="88"/>
      <c r="U125" s="89"/>
      <c r="V125" s="90"/>
      <c r="W125" s="85"/>
      <c r="X125" s="583"/>
      <c r="Y125" s="91"/>
      <c r="Z125" s="86"/>
      <c r="AA125" s="896"/>
      <c r="AB125" s="899"/>
      <c r="AC125" s="532"/>
      <c r="AD125" s="1570"/>
      <c r="AE125" s="492"/>
      <c r="AF125" s="493"/>
      <c r="AG125" s="1135"/>
    </row>
    <row r="126" spans="1:33" ht="13.5" customHeight="1" x14ac:dyDescent="0.25">
      <c r="A126" s="2071"/>
      <c r="B126" s="237">
        <v>316.5</v>
      </c>
      <c r="C126" s="2521"/>
      <c r="D126" s="236" t="s">
        <v>267</v>
      </c>
      <c r="E126" s="236" t="s">
        <v>275</v>
      </c>
      <c r="F126" s="2555"/>
      <c r="G126" s="2837"/>
      <c r="H126" s="2647"/>
      <c r="I126" s="525"/>
      <c r="J126" s="526"/>
      <c r="K126" s="527"/>
      <c r="L126" s="2629"/>
      <c r="M126" s="2594"/>
      <c r="N126" s="2565"/>
      <c r="O126" s="348"/>
      <c r="P126" s="349"/>
      <c r="Q126" s="350"/>
      <c r="R126" s="27"/>
      <c r="S126" s="28"/>
      <c r="T126" s="29"/>
      <c r="U126" s="30"/>
      <c r="V126" s="31"/>
      <c r="W126" s="32"/>
      <c r="X126" s="979"/>
      <c r="Y126" s="143"/>
      <c r="Z126" s="144"/>
      <c r="AA126" s="897"/>
      <c r="AB126" s="900"/>
      <c r="AC126" s="505"/>
      <c r="AD126" s="1571"/>
      <c r="AE126" s="495"/>
      <c r="AF126" s="496"/>
      <c r="AG126" s="535"/>
    </row>
    <row r="127" spans="1:33" ht="13.5" customHeight="1" x14ac:dyDescent="0.25">
      <c r="A127" s="2071"/>
      <c r="B127" s="237">
        <v>24.3</v>
      </c>
      <c r="C127" s="2521"/>
      <c r="D127" s="236" t="s">
        <v>267</v>
      </c>
      <c r="E127" s="236" t="s">
        <v>275</v>
      </c>
      <c r="F127" s="862"/>
      <c r="G127" s="863"/>
      <c r="H127" s="1424"/>
      <c r="I127" s="796"/>
      <c r="J127" s="797"/>
      <c r="K127" s="798"/>
      <c r="L127" s="1459"/>
      <c r="M127" s="935"/>
      <c r="N127" s="1409"/>
      <c r="O127" s="1509">
        <f>B127</f>
        <v>24.3</v>
      </c>
      <c r="P127" s="2522">
        <v>2</v>
      </c>
      <c r="Q127" s="2909">
        <f>SUM(O127:O129)</f>
        <v>66.290000000000006</v>
      </c>
      <c r="R127" s="17"/>
      <c r="S127" s="18"/>
      <c r="T127" s="1307"/>
      <c r="U127" s="19"/>
      <c r="V127" s="921">
        <f>O127</f>
        <v>24.3</v>
      </c>
      <c r="W127" s="2605">
        <v>1</v>
      </c>
      <c r="X127" s="2910">
        <f>SUM(V127:V129)</f>
        <v>66.290000000000006</v>
      </c>
      <c r="Y127" s="880">
        <f>V127</f>
        <v>24.3</v>
      </c>
      <c r="Z127" s="2524">
        <v>5</v>
      </c>
      <c r="AA127" s="2912">
        <f>SUM(Y127:Y129)</f>
        <v>66.290000000000006</v>
      </c>
      <c r="AB127" s="900"/>
      <c r="AC127" s="505"/>
      <c r="AD127" s="1571"/>
      <c r="AE127" s="495"/>
      <c r="AF127" s="496"/>
      <c r="AG127" s="535"/>
    </row>
    <row r="128" spans="1:33" ht="13.5" customHeight="1" x14ac:dyDescent="0.25">
      <c r="A128" s="2071"/>
      <c r="B128" s="237">
        <v>25.07</v>
      </c>
      <c r="C128" s="2521"/>
      <c r="D128" s="236" t="s">
        <v>267</v>
      </c>
      <c r="E128" s="236" t="s">
        <v>275</v>
      </c>
      <c r="F128" s="862"/>
      <c r="G128" s="863"/>
      <c r="H128" s="1424"/>
      <c r="I128" s="796"/>
      <c r="J128" s="797"/>
      <c r="K128" s="798"/>
      <c r="L128" s="1459"/>
      <c r="M128" s="935"/>
      <c r="N128" s="1409"/>
      <c r="O128" s="1509">
        <f t="shared" ref="O128:O129" si="4">B128</f>
        <v>25.07</v>
      </c>
      <c r="P128" s="2523"/>
      <c r="Q128" s="2877"/>
      <c r="R128" s="17"/>
      <c r="S128" s="18"/>
      <c r="T128" s="1307"/>
      <c r="U128" s="19"/>
      <c r="V128" s="921">
        <f t="shared" ref="V128:V129" si="5">O128</f>
        <v>25.07</v>
      </c>
      <c r="W128" s="2873"/>
      <c r="X128" s="2911"/>
      <c r="Y128" s="880">
        <f t="shared" ref="Y128:Y129" si="6">V128</f>
        <v>25.07</v>
      </c>
      <c r="Z128" s="2525"/>
      <c r="AA128" s="2583"/>
      <c r="AB128" s="900"/>
      <c r="AC128" s="505"/>
      <c r="AD128" s="1571"/>
      <c r="AE128" s="495"/>
      <c r="AF128" s="496"/>
      <c r="AG128" s="535"/>
    </row>
    <row r="129" spans="1:33" ht="13.5" customHeight="1" thickBot="1" x14ac:dyDescent="0.3">
      <c r="A129" s="2072"/>
      <c r="B129" s="416">
        <v>16.920000000000002</v>
      </c>
      <c r="C129" s="2550"/>
      <c r="D129" s="405" t="s">
        <v>267</v>
      </c>
      <c r="E129" s="405" t="s">
        <v>275</v>
      </c>
      <c r="F129" s="1324"/>
      <c r="G129" s="1325"/>
      <c r="H129" s="1425"/>
      <c r="I129" s="835"/>
      <c r="J129" s="836"/>
      <c r="K129" s="837"/>
      <c r="L129" s="1460"/>
      <c r="M129" s="1242"/>
      <c r="N129" s="1326"/>
      <c r="O129" s="566">
        <f t="shared" si="4"/>
        <v>16.920000000000002</v>
      </c>
      <c r="P129" s="2545"/>
      <c r="Q129" s="2633"/>
      <c r="R129" s="68"/>
      <c r="S129" s="69"/>
      <c r="T129" s="70"/>
      <c r="U129" s="71"/>
      <c r="V129" s="922">
        <f t="shared" si="5"/>
        <v>16.920000000000002</v>
      </c>
      <c r="W129" s="2863"/>
      <c r="X129" s="2637"/>
      <c r="Y129" s="881">
        <f t="shared" si="6"/>
        <v>16.920000000000002</v>
      </c>
      <c r="Z129" s="2546"/>
      <c r="AA129" s="2574"/>
      <c r="AB129" s="901"/>
      <c r="AC129" s="533"/>
      <c r="AD129" s="1572"/>
      <c r="AE129" s="498"/>
      <c r="AF129" s="499"/>
      <c r="AG129" s="1139"/>
    </row>
    <row r="130" spans="1:33" ht="13.5" customHeight="1" thickBot="1" x14ac:dyDescent="0.3">
      <c r="A130" s="274" t="s">
        <v>277</v>
      </c>
      <c r="B130" s="414">
        <v>139.63</v>
      </c>
      <c r="C130" s="414">
        <v>139.63</v>
      </c>
      <c r="D130" s="274" t="s">
        <v>236</v>
      </c>
      <c r="E130" s="274" t="s">
        <v>278</v>
      </c>
      <c r="F130" s="139">
        <f>C130</f>
        <v>139.63</v>
      </c>
      <c r="G130" s="160">
        <v>5</v>
      </c>
      <c r="H130" s="1214">
        <f>G130*F130</f>
        <v>698.15</v>
      </c>
      <c r="I130" s="796"/>
      <c r="J130" s="797"/>
      <c r="K130" s="798"/>
      <c r="L130" s="1216">
        <f>F130</f>
        <v>139.63</v>
      </c>
      <c r="M130" s="135">
        <v>2</v>
      </c>
      <c r="N130" s="138">
        <f>M130*L130</f>
        <v>279.26</v>
      </c>
      <c r="O130" s="334"/>
      <c r="P130" s="1306"/>
      <c r="Q130" s="336"/>
      <c r="R130" s="17"/>
      <c r="S130" s="18"/>
      <c r="T130" s="1307"/>
      <c r="U130" s="19"/>
      <c r="V130" s="64"/>
      <c r="W130" s="63"/>
      <c r="X130" s="1332"/>
      <c r="Y130" s="62"/>
      <c r="Z130" s="60"/>
      <c r="AA130" s="1548"/>
      <c r="AB130" s="1310"/>
      <c r="AC130" s="558"/>
      <c r="AD130" s="1573"/>
      <c r="AE130" s="1311"/>
      <c r="AF130" s="1312"/>
      <c r="AG130" s="1313"/>
    </row>
    <row r="131" spans="1:33" ht="13.5" customHeight="1" x14ac:dyDescent="0.25">
      <c r="A131" s="2054" t="s">
        <v>279</v>
      </c>
      <c r="B131" s="415">
        <v>139.29</v>
      </c>
      <c r="C131" s="2526">
        <f>SUM(B131:B134)</f>
        <v>350.12000000000006</v>
      </c>
      <c r="D131" s="278" t="s">
        <v>236</v>
      </c>
      <c r="E131" s="278" t="s">
        <v>240</v>
      </c>
      <c r="F131" s="2554">
        <f>C131</f>
        <v>350.12000000000006</v>
      </c>
      <c r="G131" s="2532">
        <v>5</v>
      </c>
      <c r="H131" s="2646">
        <f>G131*F131</f>
        <v>1750.6000000000004</v>
      </c>
      <c r="I131" s="513"/>
      <c r="J131" s="514"/>
      <c r="K131" s="515"/>
      <c r="L131" s="2620">
        <f>F131</f>
        <v>350.12000000000006</v>
      </c>
      <c r="M131" s="2592">
        <v>2</v>
      </c>
      <c r="N131" s="2564">
        <f>L131*M131</f>
        <v>700.24000000000012</v>
      </c>
      <c r="O131" s="342"/>
      <c r="P131" s="343"/>
      <c r="Q131" s="344"/>
      <c r="R131" s="87"/>
      <c r="S131" s="84"/>
      <c r="T131" s="88"/>
      <c r="U131" s="89"/>
      <c r="V131" s="90"/>
      <c r="W131" s="85"/>
      <c r="X131" s="583"/>
      <c r="Y131" s="91"/>
      <c r="Z131" s="86"/>
      <c r="AA131" s="896"/>
      <c r="AB131" s="899"/>
      <c r="AC131" s="532"/>
      <c r="AD131" s="1570"/>
      <c r="AE131" s="492"/>
      <c r="AF131" s="493"/>
      <c r="AG131" s="1135"/>
    </row>
    <row r="132" spans="1:33" ht="13.5" customHeight="1" x14ac:dyDescent="0.25">
      <c r="A132" s="2055"/>
      <c r="B132" s="237">
        <v>123.07</v>
      </c>
      <c r="C132" s="2549"/>
      <c r="D132" s="236" t="s">
        <v>236</v>
      </c>
      <c r="E132" s="236" t="s">
        <v>240</v>
      </c>
      <c r="F132" s="2555"/>
      <c r="G132" s="2533"/>
      <c r="H132" s="2647"/>
      <c r="I132" s="516"/>
      <c r="J132" s="517"/>
      <c r="K132" s="518"/>
      <c r="L132" s="2629"/>
      <c r="M132" s="2594"/>
      <c r="N132" s="2565"/>
      <c r="O132" s="348"/>
      <c r="P132" s="349"/>
      <c r="Q132" s="350"/>
      <c r="R132" s="27"/>
      <c r="S132" s="28"/>
      <c r="T132" s="29"/>
      <c r="U132" s="30"/>
      <c r="V132" s="31"/>
      <c r="W132" s="32"/>
      <c r="X132" s="979"/>
      <c r="Y132" s="143"/>
      <c r="Z132" s="144"/>
      <c r="AA132" s="897"/>
      <c r="AB132" s="900"/>
      <c r="AC132" s="505"/>
      <c r="AD132" s="1571"/>
      <c r="AE132" s="495"/>
      <c r="AF132" s="496"/>
      <c r="AG132" s="535"/>
    </row>
    <row r="133" spans="1:33" ht="13.5" customHeight="1" x14ac:dyDescent="0.25">
      <c r="A133" s="2055"/>
      <c r="B133" s="237">
        <v>79.97</v>
      </c>
      <c r="C133" s="2549"/>
      <c r="D133" s="236" t="s">
        <v>236</v>
      </c>
      <c r="E133" s="236" t="s">
        <v>240</v>
      </c>
      <c r="F133" s="2555"/>
      <c r="G133" s="2533"/>
      <c r="H133" s="2647"/>
      <c r="I133" s="516"/>
      <c r="J133" s="517"/>
      <c r="K133" s="518"/>
      <c r="L133" s="2629"/>
      <c r="M133" s="2594"/>
      <c r="N133" s="2565"/>
      <c r="O133" s="348"/>
      <c r="P133" s="349"/>
      <c r="Q133" s="350"/>
      <c r="R133" s="27"/>
      <c r="S133" s="28"/>
      <c r="T133" s="29"/>
      <c r="U133" s="30"/>
      <c r="V133" s="31"/>
      <c r="W133" s="32"/>
      <c r="X133" s="979"/>
      <c r="Y133" s="143"/>
      <c r="Z133" s="144"/>
      <c r="AA133" s="897"/>
      <c r="AB133" s="900"/>
      <c r="AC133" s="505"/>
      <c r="AD133" s="1571"/>
      <c r="AE133" s="495"/>
      <c r="AF133" s="496"/>
      <c r="AG133" s="535"/>
    </row>
    <row r="134" spans="1:33" ht="13.5" customHeight="1" thickBot="1" x14ac:dyDescent="0.3">
      <c r="A134" s="2290"/>
      <c r="B134" s="416">
        <v>7.79</v>
      </c>
      <c r="C134" s="2527"/>
      <c r="D134" s="405" t="s">
        <v>236</v>
      </c>
      <c r="E134" s="405" t="s">
        <v>240</v>
      </c>
      <c r="F134" s="2656"/>
      <c r="G134" s="2566"/>
      <c r="H134" s="2655"/>
      <c r="I134" s="522"/>
      <c r="J134" s="523"/>
      <c r="K134" s="524"/>
      <c r="L134" s="2621"/>
      <c r="M134" s="2593"/>
      <c r="N134" s="2596"/>
      <c r="O134" s="345"/>
      <c r="P134" s="346"/>
      <c r="Q134" s="347"/>
      <c r="R134" s="92"/>
      <c r="S134" s="65"/>
      <c r="T134" s="93"/>
      <c r="U134" s="94"/>
      <c r="V134" s="95"/>
      <c r="W134" s="66"/>
      <c r="X134" s="1404"/>
      <c r="Y134" s="96"/>
      <c r="Z134" s="67"/>
      <c r="AA134" s="898"/>
      <c r="AB134" s="901"/>
      <c r="AC134" s="533"/>
      <c r="AD134" s="1572"/>
      <c r="AE134" s="498"/>
      <c r="AF134" s="499"/>
      <c r="AG134" s="1139"/>
    </row>
    <row r="135" spans="1:33" ht="13.5" customHeight="1" thickBot="1" x14ac:dyDescent="0.3">
      <c r="A135" s="277" t="s">
        <v>280</v>
      </c>
      <c r="B135" s="654">
        <v>1783.84</v>
      </c>
      <c r="C135" s="654">
        <v>1783.84</v>
      </c>
      <c r="D135" s="277" t="s">
        <v>239</v>
      </c>
      <c r="E135" s="277" t="s">
        <v>240</v>
      </c>
      <c r="F135" s="908">
        <f>C135</f>
        <v>1783.84</v>
      </c>
      <c r="G135" s="909">
        <v>5</v>
      </c>
      <c r="H135" s="997">
        <f>G135*F135</f>
        <v>8919.1999999999989</v>
      </c>
      <c r="I135" s="910"/>
      <c r="J135" s="911"/>
      <c r="K135" s="912"/>
      <c r="L135" s="1461">
        <f>F135</f>
        <v>1783.84</v>
      </c>
      <c r="M135" s="511">
        <v>2</v>
      </c>
      <c r="N135" s="592">
        <f>L135*M135</f>
        <v>3567.68</v>
      </c>
      <c r="O135" s="340"/>
      <c r="P135" s="341"/>
      <c r="Q135" s="335"/>
      <c r="R135" s="76"/>
      <c r="S135" s="77"/>
      <c r="T135" s="78"/>
      <c r="U135" s="79"/>
      <c r="V135" s="80"/>
      <c r="W135" s="81"/>
      <c r="X135" s="942"/>
      <c r="Y135" s="82"/>
      <c r="Z135" s="83"/>
      <c r="AA135" s="1547"/>
      <c r="AB135" s="1577"/>
      <c r="AC135" s="1321"/>
      <c r="AD135" s="1578"/>
      <c r="AE135" s="1274"/>
      <c r="AF135" s="1275"/>
      <c r="AG135" s="1276"/>
    </row>
    <row r="136" spans="1:33" ht="13.5" customHeight="1" x14ac:dyDescent="0.25">
      <c r="A136" s="2054">
        <v>866</v>
      </c>
      <c r="B136" s="415">
        <v>693.72</v>
      </c>
      <c r="C136" s="2526">
        <f>SUM(B136:B147)</f>
        <v>2778.1000000000004</v>
      </c>
      <c r="D136" s="278" t="s">
        <v>281</v>
      </c>
      <c r="E136" s="278" t="s">
        <v>12</v>
      </c>
      <c r="F136" s="2554">
        <f>SUM(B136:B140)</f>
        <v>2188.3000000000002</v>
      </c>
      <c r="G136" s="2618">
        <v>5</v>
      </c>
      <c r="H136" s="2646">
        <f>G136*F136</f>
        <v>10941.5</v>
      </c>
      <c r="I136" s="513"/>
      <c r="J136" s="514"/>
      <c r="K136" s="515"/>
      <c r="L136" s="2620">
        <f>F136</f>
        <v>2188.3000000000002</v>
      </c>
      <c r="M136" s="2592">
        <v>2</v>
      </c>
      <c r="N136" s="2564">
        <f>L136*M136</f>
        <v>4376.6000000000004</v>
      </c>
      <c r="O136" s="362"/>
      <c r="P136" s="882"/>
      <c r="Q136" s="358"/>
      <c r="R136" s="220"/>
      <c r="S136" s="84"/>
      <c r="T136" s="84"/>
      <c r="U136" s="89"/>
      <c r="V136" s="559"/>
      <c r="W136" s="560"/>
      <c r="X136" s="885"/>
      <c r="Y136" s="889"/>
      <c r="Z136" s="555"/>
      <c r="AA136" s="890"/>
      <c r="AB136" s="899"/>
      <c r="AC136" s="532"/>
      <c r="AD136" s="1570"/>
      <c r="AE136" s="492"/>
      <c r="AF136" s="493"/>
      <c r="AG136" s="1135"/>
    </row>
    <row r="137" spans="1:33" ht="13.5" customHeight="1" x14ac:dyDescent="0.25">
      <c r="A137" s="2055"/>
      <c r="B137" s="237">
        <v>375</v>
      </c>
      <c r="C137" s="2549"/>
      <c r="D137" s="236" t="s">
        <v>281</v>
      </c>
      <c r="E137" s="236" t="s">
        <v>12</v>
      </c>
      <c r="F137" s="2555"/>
      <c r="G137" s="2645"/>
      <c r="H137" s="2647"/>
      <c r="I137" s="516"/>
      <c r="J137" s="517"/>
      <c r="K137" s="518"/>
      <c r="L137" s="2629"/>
      <c r="M137" s="2594"/>
      <c r="N137" s="2565"/>
      <c r="O137" s="364"/>
      <c r="P137" s="581"/>
      <c r="Q137" s="360"/>
      <c r="R137" s="221"/>
      <c r="S137" s="28"/>
      <c r="T137" s="28"/>
      <c r="U137" s="30"/>
      <c r="V137" s="561"/>
      <c r="W137" s="391"/>
      <c r="X137" s="886"/>
      <c r="Y137" s="891"/>
      <c r="Z137" s="390"/>
      <c r="AA137" s="892"/>
      <c r="AB137" s="900"/>
      <c r="AC137" s="505"/>
      <c r="AD137" s="1571"/>
      <c r="AE137" s="495"/>
      <c r="AF137" s="496"/>
      <c r="AG137" s="535"/>
    </row>
    <row r="138" spans="1:33" ht="13.5" customHeight="1" x14ac:dyDescent="0.25">
      <c r="A138" s="2055"/>
      <c r="B138" s="237">
        <v>656.06</v>
      </c>
      <c r="C138" s="2549"/>
      <c r="D138" s="236" t="s">
        <v>281</v>
      </c>
      <c r="E138" s="236" t="s">
        <v>12</v>
      </c>
      <c r="F138" s="2555"/>
      <c r="G138" s="2645"/>
      <c r="H138" s="2647"/>
      <c r="I138" s="516"/>
      <c r="J138" s="517"/>
      <c r="K138" s="518"/>
      <c r="L138" s="2629"/>
      <c r="M138" s="2594"/>
      <c r="N138" s="2565"/>
      <c r="O138" s="364"/>
      <c r="P138" s="581"/>
      <c r="Q138" s="360"/>
      <c r="R138" s="221"/>
      <c r="S138" s="28"/>
      <c r="T138" s="28"/>
      <c r="U138" s="30"/>
      <c r="V138" s="561"/>
      <c r="W138" s="391"/>
      <c r="X138" s="886"/>
      <c r="Y138" s="891"/>
      <c r="Z138" s="390"/>
      <c r="AA138" s="892"/>
      <c r="AB138" s="900"/>
      <c r="AC138" s="505"/>
      <c r="AD138" s="1571"/>
      <c r="AE138" s="495"/>
      <c r="AF138" s="496"/>
      <c r="AG138" s="535"/>
    </row>
    <row r="139" spans="1:33" ht="13.5" customHeight="1" x14ac:dyDescent="0.25">
      <c r="A139" s="2055"/>
      <c r="B139" s="237">
        <v>180</v>
      </c>
      <c r="C139" s="2549"/>
      <c r="D139" s="236" t="s">
        <v>281</v>
      </c>
      <c r="E139" s="236" t="s">
        <v>12</v>
      </c>
      <c r="F139" s="2555"/>
      <c r="G139" s="2645"/>
      <c r="H139" s="2647"/>
      <c r="I139" s="516"/>
      <c r="J139" s="517"/>
      <c r="K139" s="518"/>
      <c r="L139" s="2629"/>
      <c r="M139" s="2594"/>
      <c r="N139" s="2565"/>
      <c r="O139" s="364"/>
      <c r="P139" s="581"/>
      <c r="Q139" s="360"/>
      <c r="R139" s="221"/>
      <c r="S139" s="28"/>
      <c r="T139" s="28"/>
      <c r="U139" s="30"/>
      <c r="V139" s="561"/>
      <c r="W139" s="391"/>
      <c r="X139" s="886"/>
      <c r="Y139" s="891"/>
      <c r="Z139" s="390"/>
      <c r="AA139" s="892"/>
      <c r="AB139" s="900"/>
      <c r="AC139" s="505"/>
      <c r="AD139" s="1571"/>
      <c r="AE139" s="495"/>
      <c r="AF139" s="496"/>
      <c r="AG139" s="535"/>
    </row>
    <row r="140" spans="1:33" ht="13.5" customHeight="1" x14ac:dyDescent="0.25">
      <c r="A140" s="2055"/>
      <c r="B140" s="237">
        <v>283.52</v>
      </c>
      <c r="C140" s="2549"/>
      <c r="D140" s="236" t="s">
        <v>281</v>
      </c>
      <c r="E140" s="236" t="s">
        <v>12</v>
      </c>
      <c r="F140" s="2555"/>
      <c r="G140" s="2645"/>
      <c r="H140" s="2647"/>
      <c r="I140" s="516"/>
      <c r="J140" s="517"/>
      <c r="K140" s="518"/>
      <c r="L140" s="2629"/>
      <c r="M140" s="2594"/>
      <c r="N140" s="2565"/>
      <c r="O140" s="364"/>
      <c r="P140" s="581"/>
      <c r="Q140" s="360"/>
      <c r="R140" s="221"/>
      <c r="S140" s="28"/>
      <c r="T140" s="28"/>
      <c r="U140" s="30"/>
      <c r="V140" s="561"/>
      <c r="W140" s="391"/>
      <c r="X140" s="886"/>
      <c r="Y140" s="891"/>
      <c r="Z140" s="390"/>
      <c r="AA140" s="892"/>
      <c r="AB140" s="900"/>
      <c r="AC140" s="505"/>
      <c r="AD140" s="1571"/>
      <c r="AE140" s="495"/>
      <c r="AF140" s="496"/>
      <c r="AG140" s="535"/>
    </row>
    <row r="141" spans="1:33" ht="13.5" customHeight="1" x14ac:dyDescent="0.25">
      <c r="A141" s="2055"/>
      <c r="B141" s="237">
        <v>44.57</v>
      </c>
      <c r="C141" s="2549"/>
      <c r="D141" s="236" t="s">
        <v>281</v>
      </c>
      <c r="E141" s="236" t="s">
        <v>12</v>
      </c>
      <c r="F141" s="823"/>
      <c r="G141" s="214"/>
      <c r="H141" s="834"/>
      <c r="I141" s="516"/>
      <c r="J141" s="517"/>
      <c r="K141" s="518"/>
      <c r="L141" s="924"/>
      <c r="M141" s="150"/>
      <c r="N141" s="151"/>
      <c r="O141" s="1509">
        <f>B141</f>
        <v>44.57</v>
      </c>
      <c r="P141" s="2528">
        <v>2</v>
      </c>
      <c r="Q141" s="2559">
        <f>SUM(O141:O147)*P141</f>
        <v>1179.5999999999999</v>
      </c>
      <c r="R141" s="221"/>
      <c r="S141" s="28"/>
      <c r="T141" s="28"/>
      <c r="U141" s="30"/>
      <c r="V141" s="921">
        <f>B141</f>
        <v>44.57</v>
      </c>
      <c r="W141" s="2576">
        <v>1</v>
      </c>
      <c r="X141" s="2569">
        <f>SUM(V141:V147)</f>
        <v>589.79999999999995</v>
      </c>
      <c r="Y141" s="880">
        <f>V141</f>
        <v>44.57</v>
      </c>
      <c r="Z141" s="2557">
        <v>6</v>
      </c>
      <c r="AA141" s="2567">
        <f>SUM(Y141:Y147)*Z141</f>
        <v>3538.7999999999997</v>
      </c>
      <c r="AB141" s="900"/>
      <c r="AC141" s="505"/>
      <c r="AD141" s="1571"/>
      <c r="AE141" s="495"/>
      <c r="AF141" s="496"/>
      <c r="AG141" s="535"/>
    </row>
    <row r="142" spans="1:33" ht="13.5" customHeight="1" x14ac:dyDescent="0.25">
      <c r="A142" s="2055"/>
      <c r="B142" s="237">
        <v>83.66</v>
      </c>
      <c r="C142" s="2549"/>
      <c r="D142" s="236" t="s">
        <v>281</v>
      </c>
      <c r="E142" s="236" t="s">
        <v>12</v>
      </c>
      <c r="F142" s="823"/>
      <c r="G142" s="214"/>
      <c r="H142" s="834"/>
      <c r="I142" s="516"/>
      <c r="J142" s="517"/>
      <c r="K142" s="518"/>
      <c r="L142" s="924"/>
      <c r="M142" s="150"/>
      <c r="N142" s="151"/>
      <c r="O142" s="1509">
        <f t="shared" ref="O142:O147" si="7">B142</f>
        <v>83.66</v>
      </c>
      <c r="P142" s="2528"/>
      <c r="Q142" s="2559"/>
      <c r="R142" s="221"/>
      <c r="S142" s="28"/>
      <c r="T142" s="28"/>
      <c r="U142" s="30"/>
      <c r="V142" s="921">
        <f t="shared" ref="V142:V147" si="8">B142</f>
        <v>83.66</v>
      </c>
      <c r="W142" s="2576"/>
      <c r="X142" s="2578"/>
      <c r="Y142" s="880">
        <f t="shared" ref="Y142:Y147" si="9">V142</f>
        <v>83.66</v>
      </c>
      <c r="Z142" s="2557"/>
      <c r="AA142" s="2581"/>
      <c r="AB142" s="900"/>
      <c r="AC142" s="505"/>
      <c r="AD142" s="1571"/>
      <c r="AE142" s="495"/>
      <c r="AF142" s="496"/>
      <c r="AG142" s="535"/>
    </row>
    <row r="143" spans="1:33" ht="13.5" customHeight="1" x14ac:dyDescent="0.25">
      <c r="A143" s="2055"/>
      <c r="B143" s="237">
        <v>68.36</v>
      </c>
      <c r="C143" s="2549"/>
      <c r="D143" s="236" t="s">
        <v>281</v>
      </c>
      <c r="E143" s="236" t="s">
        <v>12</v>
      </c>
      <c r="F143" s="823"/>
      <c r="G143" s="214"/>
      <c r="H143" s="834"/>
      <c r="I143" s="516"/>
      <c r="J143" s="517"/>
      <c r="K143" s="518"/>
      <c r="L143" s="924"/>
      <c r="M143" s="150"/>
      <c r="N143" s="151"/>
      <c r="O143" s="1509">
        <f t="shared" si="7"/>
        <v>68.36</v>
      </c>
      <c r="P143" s="2528"/>
      <c r="Q143" s="2559"/>
      <c r="R143" s="221"/>
      <c r="S143" s="28"/>
      <c r="T143" s="28"/>
      <c r="U143" s="30"/>
      <c r="V143" s="921">
        <f t="shared" si="8"/>
        <v>68.36</v>
      </c>
      <c r="W143" s="2576"/>
      <c r="X143" s="2578"/>
      <c r="Y143" s="880">
        <f t="shared" si="9"/>
        <v>68.36</v>
      </c>
      <c r="Z143" s="2557"/>
      <c r="AA143" s="2581"/>
      <c r="AB143" s="900"/>
      <c r="AC143" s="505"/>
      <c r="AD143" s="1571"/>
      <c r="AE143" s="495"/>
      <c r="AF143" s="496"/>
      <c r="AG143" s="535"/>
    </row>
    <row r="144" spans="1:33" ht="13.5" customHeight="1" x14ac:dyDescent="0.25">
      <c r="A144" s="2055"/>
      <c r="B144" s="237">
        <v>71.75</v>
      </c>
      <c r="C144" s="2549"/>
      <c r="D144" s="236" t="s">
        <v>281</v>
      </c>
      <c r="E144" s="236" t="s">
        <v>12</v>
      </c>
      <c r="F144" s="823"/>
      <c r="G144" s="214"/>
      <c r="H144" s="834"/>
      <c r="I144" s="516"/>
      <c r="J144" s="517"/>
      <c r="K144" s="518"/>
      <c r="L144" s="924"/>
      <c r="M144" s="150"/>
      <c r="N144" s="151"/>
      <c r="O144" s="1509">
        <f t="shared" si="7"/>
        <v>71.75</v>
      </c>
      <c r="P144" s="2528"/>
      <c r="Q144" s="2559"/>
      <c r="R144" s="221"/>
      <c r="S144" s="28"/>
      <c r="T144" s="28"/>
      <c r="U144" s="30"/>
      <c r="V144" s="921">
        <f t="shared" si="8"/>
        <v>71.75</v>
      </c>
      <c r="W144" s="2576"/>
      <c r="X144" s="2578"/>
      <c r="Y144" s="880">
        <f t="shared" si="9"/>
        <v>71.75</v>
      </c>
      <c r="Z144" s="2557"/>
      <c r="AA144" s="2581"/>
      <c r="AB144" s="900"/>
      <c r="AC144" s="505"/>
      <c r="AD144" s="1571"/>
      <c r="AE144" s="495"/>
      <c r="AF144" s="496"/>
      <c r="AG144" s="535"/>
    </row>
    <row r="145" spans="1:33" ht="13.5" customHeight="1" x14ac:dyDescent="0.25">
      <c r="A145" s="2055"/>
      <c r="B145" s="237">
        <v>197.52</v>
      </c>
      <c r="C145" s="2549"/>
      <c r="D145" s="236" t="s">
        <v>281</v>
      </c>
      <c r="E145" s="236" t="s">
        <v>12</v>
      </c>
      <c r="F145" s="823"/>
      <c r="G145" s="214"/>
      <c r="H145" s="834"/>
      <c r="I145" s="516"/>
      <c r="J145" s="517"/>
      <c r="K145" s="518"/>
      <c r="L145" s="924"/>
      <c r="M145" s="150"/>
      <c r="N145" s="151"/>
      <c r="O145" s="1509">
        <f t="shared" si="7"/>
        <v>197.52</v>
      </c>
      <c r="P145" s="2528"/>
      <c r="Q145" s="2559"/>
      <c r="R145" s="221"/>
      <c r="S145" s="28"/>
      <c r="T145" s="28"/>
      <c r="U145" s="30"/>
      <c r="V145" s="921">
        <f t="shared" si="8"/>
        <v>197.52</v>
      </c>
      <c r="W145" s="2576"/>
      <c r="X145" s="2578"/>
      <c r="Y145" s="880">
        <f t="shared" si="9"/>
        <v>197.52</v>
      </c>
      <c r="Z145" s="2557"/>
      <c r="AA145" s="2581"/>
      <c r="AB145" s="900"/>
      <c r="AC145" s="505"/>
      <c r="AD145" s="1571"/>
      <c r="AE145" s="495"/>
      <c r="AF145" s="496"/>
      <c r="AG145" s="535"/>
    </row>
    <row r="146" spans="1:33" ht="13.5" customHeight="1" x14ac:dyDescent="0.25">
      <c r="A146" s="2055"/>
      <c r="B146" s="237">
        <v>47.19</v>
      </c>
      <c r="C146" s="2549"/>
      <c r="D146" s="236" t="s">
        <v>281</v>
      </c>
      <c r="E146" s="236" t="s">
        <v>12</v>
      </c>
      <c r="F146" s="823"/>
      <c r="G146" s="214"/>
      <c r="H146" s="834"/>
      <c r="I146" s="516"/>
      <c r="J146" s="517"/>
      <c r="K146" s="518"/>
      <c r="L146" s="924"/>
      <c r="M146" s="150"/>
      <c r="N146" s="151"/>
      <c r="O146" s="1509">
        <f t="shared" si="7"/>
        <v>47.19</v>
      </c>
      <c r="P146" s="2528"/>
      <c r="Q146" s="2559"/>
      <c r="R146" s="221"/>
      <c r="S146" s="28"/>
      <c r="T146" s="28"/>
      <c r="U146" s="30"/>
      <c r="V146" s="921">
        <f t="shared" si="8"/>
        <v>47.19</v>
      </c>
      <c r="W146" s="2576"/>
      <c r="X146" s="2578"/>
      <c r="Y146" s="880">
        <f t="shared" si="9"/>
        <v>47.19</v>
      </c>
      <c r="Z146" s="2557"/>
      <c r="AA146" s="2581"/>
      <c r="AB146" s="900"/>
      <c r="AC146" s="505"/>
      <c r="AD146" s="1571"/>
      <c r="AE146" s="495"/>
      <c r="AF146" s="496"/>
      <c r="AG146" s="535"/>
    </row>
    <row r="147" spans="1:33" ht="13.5" customHeight="1" thickBot="1" x14ac:dyDescent="0.3">
      <c r="A147" s="2056"/>
      <c r="B147" s="239">
        <v>76.75</v>
      </c>
      <c r="C147" s="2563"/>
      <c r="D147" s="238" t="s">
        <v>281</v>
      </c>
      <c r="E147" s="238" t="s">
        <v>12</v>
      </c>
      <c r="F147" s="987"/>
      <c r="G147" s="557"/>
      <c r="H147" s="988"/>
      <c r="I147" s="525"/>
      <c r="J147" s="526"/>
      <c r="K147" s="527"/>
      <c r="L147" s="926"/>
      <c r="M147" s="927"/>
      <c r="N147" s="1104"/>
      <c r="O147" s="931">
        <f t="shared" si="7"/>
        <v>76.75</v>
      </c>
      <c r="P147" s="2522"/>
      <c r="Q147" s="2612"/>
      <c r="R147" s="222"/>
      <c r="S147" s="22"/>
      <c r="T147" s="22"/>
      <c r="U147" s="24"/>
      <c r="V147" s="1525">
        <f t="shared" si="8"/>
        <v>76.75</v>
      </c>
      <c r="W147" s="2605"/>
      <c r="X147" s="2607"/>
      <c r="Y147" s="1549">
        <f t="shared" si="9"/>
        <v>76.75</v>
      </c>
      <c r="Z147" s="2524"/>
      <c r="AA147" s="2582"/>
      <c r="AB147" s="1574"/>
      <c r="AC147" s="507"/>
      <c r="AD147" s="1575"/>
      <c r="AE147" s="552"/>
      <c r="AF147" s="553"/>
      <c r="AG147" s="1269"/>
    </row>
    <row r="148" spans="1:33" ht="13.5" customHeight="1" x14ac:dyDescent="0.25">
      <c r="A148" s="2054">
        <v>869</v>
      </c>
      <c r="B148" s="415">
        <v>48.22</v>
      </c>
      <c r="C148" s="2526">
        <f>SUM(B148:B150)</f>
        <v>191.22000000000003</v>
      </c>
      <c r="D148" s="278" t="s">
        <v>281</v>
      </c>
      <c r="E148" s="278" t="s">
        <v>282</v>
      </c>
      <c r="F148" s="137">
        <f>B148</f>
        <v>48.22</v>
      </c>
      <c r="G148" s="2618">
        <v>5</v>
      </c>
      <c r="H148" s="2646">
        <f>SUM(F148:F149)*G148</f>
        <v>761.15000000000009</v>
      </c>
      <c r="I148" s="513"/>
      <c r="J148" s="514"/>
      <c r="K148" s="515"/>
      <c r="L148" s="839">
        <f>F148</f>
        <v>48.22</v>
      </c>
      <c r="M148" s="2735">
        <v>2</v>
      </c>
      <c r="N148" s="2721">
        <f>SUM(L148:L149)*M148</f>
        <v>304.46000000000004</v>
      </c>
      <c r="O148" s="342"/>
      <c r="P148" s="371"/>
      <c r="Q148" s="344"/>
      <c r="R148" s="220"/>
      <c r="S148" s="84"/>
      <c r="T148" s="84"/>
      <c r="U148" s="89"/>
      <c r="V148" s="378"/>
      <c r="W148" s="85"/>
      <c r="X148" s="583"/>
      <c r="Y148" s="216"/>
      <c r="Z148" s="86"/>
      <c r="AA148" s="896"/>
      <c r="AB148" s="899"/>
      <c r="AC148" s="532"/>
      <c r="AD148" s="1570"/>
      <c r="AE148" s="492"/>
      <c r="AF148" s="493"/>
      <c r="AG148" s="1135"/>
    </row>
    <row r="149" spans="1:33" ht="13.5" customHeight="1" x14ac:dyDescent="0.25">
      <c r="A149" s="2055"/>
      <c r="B149" s="237">
        <v>104.01</v>
      </c>
      <c r="C149" s="2549"/>
      <c r="D149" s="236" t="s">
        <v>281</v>
      </c>
      <c r="E149" s="236" t="s">
        <v>282</v>
      </c>
      <c r="F149" s="1222">
        <f>B149</f>
        <v>104.01</v>
      </c>
      <c r="G149" s="2645"/>
      <c r="H149" s="2647"/>
      <c r="I149" s="516"/>
      <c r="J149" s="517"/>
      <c r="K149" s="518"/>
      <c r="L149" s="1455">
        <f>F149</f>
        <v>104.01</v>
      </c>
      <c r="M149" s="2736"/>
      <c r="N149" s="2767"/>
      <c r="O149" s="348"/>
      <c r="P149" s="372"/>
      <c r="Q149" s="350"/>
      <c r="R149" s="221"/>
      <c r="S149" s="28"/>
      <c r="T149" s="28"/>
      <c r="U149" s="30"/>
      <c r="V149" s="556"/>
      <c r="W149" s="32"/>
      <c r="X149" s="979"/>
      <c r="Y149" s="217"/>
      <c r="Z149" s="144"/>
      <c r="AA149" s="897"/>
      <c r="AB149" s="900"/>
      <c r="AC149" s="505"/>
      <c r="AD149" s="1571"/>
      <c r="AE149" s="495"/>
      <c r="AF149" s="496"/>
      <c r="AG149" s="535"/>
    </row>
    <row r="150" spans="1:33" ht="13.5" customHeight="1" thickBot="1" x14ac:dyDescent="0.3">
      <c r="A150" s="2290"/>
      <c r="B150" s="416">
        <v>38.99</v>
      </c>
      <c r="C150" s="2527"/>
      <c r="D150" s="405" t="s">
        <v>281</v>
      </c>
      <c r="E150" s="405" t="s">
        <v>283</v>
      </c>
      <c r="F150" s="156"/>
      <c r="G150" s="163"/>
      <c r="H150" s="814"/>
      <c r="I150" s="522"/>
      <c r="J150" s="523"/>
      <c r="K150" s="524"/>
      <c r="L150" s="1462"/>
      <c r="M150" s="141"/>
      <c r="N150" s="142"/>
      <c r="O150" s="566">
        <f>B150</f>
        <v>38.99</v>
      </c>
      <c r="P150" s="830">
        <v>2</v>
      </c>
      <c r="Q150" s="509">
        <f>O150*P150</f>
        <v>77.98</v>
      </c>
      <c r="R150" s="1514"/>
      <c r="S150" s="109"/>
      <c r="T150" s="109"/>
      <c r="U150" s="110"/>
      <c r="V150" s="922">
        <f>O150</f>
        <v>38.99</v>
      </c>
      <c r="W150" s="546">
        <v>1</v>
      </c>
      <c r="X150" s="1529">
        <f>V150*W150</f>
        <v>38.99</v>
      </c>
      <c r="Y150" s="881">
        <f>V150</f>
        <v>38.99</v>
      </c>
      <c r="Z150" s="547">
        <v>6</v>
      </c>
      <c r="AA150" s="1227">
        <f>Y150*Z150</f>
        <v>233.94</v>
      </c>
      <c r="AB150" s="901"/>
      <c r="AC150" s="533"/>
      <c r="AD150" s="1572"/>
      <c r="AE150" s="498"/>
      <c r="AF150" s="499"/>
      <c r="AG150" s="1139"/>
    </row>
    <row r="151" spans="1:33" ht="14.25" customHeight="1" x14ac:dyDescent="0.25">
      <c r="A151" s="2054">
        <v>1070</v>
      </c>
      <c r="B151" s="415">
        <v>23.97</v>
      </c>
      <c r="C151" s="2526">
        <f>SUM(B151:B152)</f>
        <v>71.740000000000009</v>
      </c>
      <c r="D151" s="278" t="s">
        <v>281</v>
      </c>
      <c r="E151" s="278" t="s">
        <v>22</v>
      </c>
      <c r="F151" s="2554">
        <f>C151</f>
        <v>71.740000000000009</v>
      </c>
      <c r="G151" s="2532">
        <v>5</v>
      </c>
      <c r="H151" s="2646">
        <f>G151*F151</f>
        <v>358.70000000000005</v>
      </c>
      <c r="I151" s="513"/>
      <c r="J151" s="514"/>
      <c r="K151" s="515"/>
      <c r="L151" s="2620">
        <f>F151</f>
        <v>71.740000000000009</v>
      </c>
      <c r="M151" s="2592">
        <v>2</v>
      </c>
      <c r="N151" s="2564">
        <f>L151*M151</f>
        <v>143.48000000000002</v>
      </c>
      <c r="O151" s="342"/>
      <c r="P151" s="343"/>
      <c r="Q151" s="344"/>
      <c r="R151" s="87"/>
      <c r="S151" s="84"/>
      <c r="T151" s="88"/>
      <c r="U151" s="89"/>
      <c r="V151" s="90"/>
      <c r="W151" s="85"/>
      <c r="X151" s="583"/>
      <c r="Y151" s="91"/>
      <c r="Z151" s="86"/>
      <c r="AA151" s="896"/>
      <c r="AB151" s="899"/>
      <c r="AC151" s="532"/>
      <c r="AD151" s="1570"/>
      <c r="AE151" s="492"/>
      <c r="AF151" s="493"/>
      <c r="AG151" s="1135"/>
    </row>
    <row r="152" spans="1:33" ht="13.5" customHeight="1" thickBot="1" x14ac:dyDescent="0.3">
      <c r="A152" s="2056"/>
      <c r="B152" s="239">
        <v>47.77</v>
      </c>
      <c r="C152" s="2563"/>
      <c r="D152" s="238" t="s">
        <v>281</v>
      </c>
      <c r="E152" s="238" t="s">
        <v>22</v>
      </c>
      <c r="F152" s="2556"/>
      <c r="G152" s="2533"/>
      <c r="H152" s="2720"/>
      <c r="I152" s="525"/>
      <c r="J152" s="526"/>
      <c r="K152" s="527"/>
      <c r="L152" s="2835"/>
      <c r="M152" s="2595"/>
      <c r="N152" s="2597"/>
      <c r="O152" s="354"/>
      <c r="P152" s="355"/>
      <c r="Q152" s="356"/>
      <c r="R152" s="21"/>
      <c r="S152" s="22"/>
      <c r="T152" s="23"/>
      <c r="U152" s="24"/>
      <c r="V152" s="25"/>
      <c r="W152" s="26"/>
      <c r="X152" s="980"/>
      <c r="Y152" s="61"/>
      <c r="Z152" s="59"/>
      <c r="AA152" s="983"/>
      <c r="AB152" s="1574"/>
      <c r="AC152" s="507"/>
      <c r="AD152" s="1575"/>
      <c r="AE152" s="552"/>
      <c r="AF152" s="553"/>
      <c r="AG152" s="1269"/>
    </row>
    <row r="153" spans="1:33" ht="13.5" customHeight="1" x14ac:dyDescent="0.25">
      <c r="A153" s="2054">
        <v>1069</v>
      </c>
      <c r="B153" s="415">
        <v>1605.49</v>
      </c>
      <c r="C153" s="2526">
        <f>SUM(B153:B154)</f>
        <v>1655.81</v>
      </c>
      <c r="D153" s="278" t="s">
        <v>281</v>
      </c>
      <c r="E153" s="278" t="s">
        <v>22</v>
      </c>
      <c r="F153" s="137">
        <f>B153</f>
        <v>1605.49</v>
      </c>
      <c r="G153" s="162">
        <v>5</v>
      </c>
      <c r="H153" s="936">
        <f>G153*F153</f>
        <v>8027.45</v>
      </c>
      <c r="I153" s="513"/>
      <c r="J153" s="514"/>
      <c r="K153" s="515"/>
      <c r="L153" s="1454">
        <f>F153</f>
        <v>1605.49</v>
      </c>
      <c r="M153" s="136">
        <v>2</v>
      </c>
      <c r="N153" s="1221">
        <f>M153*L153</f>
        <v>3210.98</v>
      </c>
      <c r="O153" s="342"/>
      <c r="P153" s="371"/>
      <c r="Q153" s="344"/>
      <c r="R153" s="220"/>
      <c r="S153" s="84"/>
      <c r="T153" s="84"/>
      <c r="U153" s="89"/>
      <c r="V153" s="378"/>
      <c r="W153" s="85"/>
      <c r="X153" s="583"/>
      <c r="Y153" s="216"/>
      <c r="Z153" s="86"/>
      <c r="AA153" s="896"/>
      <c r="AB153" s="899"/>
      <c r="AC153" s="532"/>
      <c r="AD153" s="1570"/>
      <c r="AE153" s="492"/>
      <c r="AF153" s="493"/>
      <c r="AG153" s="1135"/>
    </row>
    <row r="154" spans="1:33" ht="13.5" customHeight="1" thickBot="1" x14ac:dyDescent="0.3">
      <c r="A154" s="2290"/>
      <c r="B154" s="416">
        <v>50.32</v>
      </c>
      <c r="C154" s="2527"/>
      <c r="D154" s="405" t="s">
        <v>281</v>
      </c>
      <c r="E154" s="405" t="s">
        <v>22</v>
      </c>
      <c r="F154" s="156"/>
      <c r="G154" s="163"/>
      <c r="H154" s="814"/>
      <c r="I154" s="522"/>
      <c r="J154" s="523"/>
      <c r="K154" s="524"/>
      <c r="L154" s="1462"/>
      <c r="M154" s="141"/>
      <c r="N154" s="142"/>
      <c r="O154" s="566">
        <f>B154</f>
        <v>50.32</v>
      </c>
      <c r="P154" s="830">
        <v>2</v>
      </c>
      <c r="Q154" s="509">
        <f>O154*P154</f>
        <v>100.64</v>
      </c>
      <c r="R154" s="115"/>
      <c r="S154" s="65"/>
      <c r="T154" s="65"/>
      <c r="U154" s="94"/>
      <c r="V154" s="116"/>
      <c r="W154" s="66"/>
      <c r="X154" s="1404"/>
      <c r="Y154" s="881">
        <f>B154</f>
        <v>50.32</v>
      </c>
      <c r="Z154" s="547">
        <v>2</v>
      </c>
      <c r="AA154" s="1227">
        <f>Y154*Z154</f>
        <v>100.64</v>
      </c>
      <c r="AB154" s="901"/>
      <c r="AC154" s="533"/>
      <c r="AD154" s="1572"/>
      <c r="AE154" s="498"/>
      <c r="AF154" s="499"/>
      <c r="AG154" s="1139"/>
    </row>
    <row r="155" spans="1:33" ht="13.5" customHeight="1" thickBot="1" x14ac:dyDescent="0.3">
      <c r="A155" s="244">
        <v>889</v>
      </c>
      <c r="B155" s="594">
        <v>41.49</v>
      </c>
      <c r="C155" s="594">
        <f>B155</f>
        <v>41.49</v>
      </c>
      <c r="D155" s="244" t="s">
        <v>281</v>
      </c>
      <c r="E155" s="244" t="s">
        <v>284</v>
      </c>
      <c r="F155" s="157"/>
      <c r="G155" s="164"/>
      <c r="H155" s="1426"/>
      <c r="I155" s="799"/>
      <c r="J155" s="800"/>
      <c r="K155" s="536"/>
      <c r="L155" s="1463"/>
      <c r="M155" s="111"/>
      <c r="N155" s="112"/>
      <c r="O155" s="351"/>
      <c r="P155" s="352"/>
      <c r="Q155" s="353"/>
      <c r="R155" s="99"/>
      <c r="S155" s="100"/>
      <c r="T155" s="101"/>
      <c r="U155" s="102"/>
      <c r="V155" s="105"/>
      <c r="W155" s="106"/>
      <c r="X155" s="1405"/>
      <c r="Y155" s="107"/>
      <c r="Z155" s="108"/>
      <c r="AA155" s="895"/>
      <c r="AB155" s="809">
        <v>41.49</v>
      </c>
      <c r="AC155" s="808">
        <v>5</v>
      </c>
      <c r="AD155" s="1580">
        <f>AB155*AC155</f>
        <v>207.45000000000002</v>
      </c>
      <c r="AE155" s="1317"/>
      <c r="AF155" s="1318"/>
      <c r="AG155" s="1319"/>
    </row>
    <row r="156" spans="1:33" ht="13.5" customHeight="1" thickBot="1" x14ac:dyDescent="0.3">
      <c r="A156" s="274" t="s">
        <v>285</v>
      </c>
      <c r="B156" s="414">
        <v>1204.8800000000001</v>
      </c>
      <c r="C156" s="414">
        <v>1204.8800000000001</v>
      </c>
      <c r="D156" s="274" t="s">
        <v>286</v>
      </c>
      <c r="E156" s="274" t="s">
        <v>275</v>
      </c>
      <c r="F156" s="139">
        <f>C156</f>
        <v>1204.8800000000001</v>
      </c>
      <c r="G156" s="160">
        <v>5</v>
      </c>
      <c r="H156" s="1214">
        <f>G156*F156</f>
        <v>6024.4000000000005</v>
      </c>
      <c r="I156" s="796"/>
      <c r="J156" s="797"/>
      <c r="K156" s="798"/>
      <c r="L156" s="1216">
        <f>F156</f>
        <v>1204.8800000000001</v>
      </c>
      <c r="M156" s="135">
        <v>2</v>
      </c>
      <c r="N156" s="138">
        <f>L156*M156</f>
        <v>2409.7600000000002</v>
      </c>
      <c r="O156" s="334"/>
      <c r="P156" s="1306"/>
      <c r="Q156" s="336"/>
      <c r="R156" s="17"/>
      <c r="S156" s="18"/>
      <c r="T156" s="1307"/>
      <c r="U156" s="19"/>
      <c r="V156" s="64"/>
      <c r="W156" s="63"/>
      <c r="X156" s="1332"/>
      <c r="Y156" s="62"/>
      <c r="Z156" s="60"/>
      <c r="AA156" s="1548"/>
      <c r="AB156" s="1310"/>
      <c r="AC156" s="558"/>
      <c r="AD156" s="1573"/>
      <c r="AE156" s="1311"/>
      <c r="AF156" s="1312"/>
      <c r="AG156" s="1313"/>
    </row>
    <row r="157" spans="1:33" ht="13.5" customHeight="1" x14ac:dyDescent="0.25">
      <c r="A157" s="2054" t="s">
        <v>287</v>
      </c>
      <c r="B157" s="415">
        <v>807.65</v>
      </c>
      <c r="C157" s="2526">
        <f>SUM(B157:B158)</f>
        <v>1212.82</v>
      </c>
      <c r="D157" s="278" t="s">
        <v>288</v>
      </c>
      <c r="E157" s="278" t="s">
        <v>289</v>
      </c>
      <c r="F157" s="2554">
        <f>C157</f>
        <v>1212.82</v>
      </c>
      <c r="G157" s="2532">
        <v>10</v>
      </c>
      <c r="H157" s="2646">
        <f>G157*F157</f>
        <v>12128.199999999999</v>
      </c>
      <c r="I157" s="513"/>
      <c r="J157" s="514"/>
      <c r="K157" s="515"/>
      <c r="L157" s="2714">
        <f>F157</f>
        <v>1212.82</v>
      </c>
      <c r="M157" s="2735">
        <v>2</v>
      </c>
      <c r="N157" s="2721">
        <f>L157*M157</f>
        <v>2425.64</v>
      </c>
      <c r="O157" s="342"/>
      <c r="P157" s="343"/>
      <c r="Q157" s="344"/>
      <c r="R157" s="87"/>
      <c r="S157" s="84"/>
      <c r="T157" s="88"/>
      <c r="U157" s="89"/>
      <c r="V157" s="90"/>
      <c r="W157" s="85"/>
      <c r="X157" s="583"/>
      <c r="Y157" s="91"/>
      <c r="Z157" s="86"/>
      <c r="AA157" s="896"/>
      <c r="AB157" s="899"/>
      <c r="AC157" s="532"/>
      <c r="AD157" s="1570"/>
      <c r="AE157" s="492"/>
      <c r="AF157" s="493"/>
      <c r="AG157" s="1135"/>
    </row>
    <row r="158" spans="1:33" ht="13.5" customHeight="1" thickBot="1" x14ac:dyDescent="0.3">
      <c r="A158" s="2290"/>
      <c r="B158" s="416">
        <v>405.17</v>
      </c>
      <c r="C158" s="2527"/>
      <c r="D158" s="405" t="s">
        <v>288</v>
      </c>
      <c r="E158" s="405" t="s">
        <v>289</v>
      </c>
      <c r="F158" s="2656"/>
      <c r="G158" s="2566"/>
      <c r="H158" s="2655"/>
      <c r="I158" s="522"/>
      <c r="J158" s="523"/>
      <c r="K158" s="524"/>
      <c r="L158" s="2716"/>
      <c r="M158" s="2772"/>
      <c r="N158" s="2722"/>
      <c r="O158" s="345"/>
      <c r="P158" s="346"/>
      <c r="Q158" s="347"/>
      <c r="R158" s="92"/>
      <c r="S158" s="65"/>
      <c r="T158" s="93"/>
      <c r="U158" s="94"/>
      <c r="V158" s="95"/>
      <c r="W158" s="66"/>
      <c r="X158" s="1404"/>
      <c r="Y158" s="96"/>
      <c r="Z158" s="67"/>
      <c r="AA158" s="898"/>
      <c r="AB158" s="901"/>
      <c r="AC158" s="533"/>
      <c r="AD158" s="1572"/>
      <c r="AE158" s="498"/>
      <c r="AF158" s="499"/>
      <c r="AG158" s="1139"/>
    </row>
    <row r="159" spans="1:33" ht="13.5" customHeight="1" x14ac:dyDescent="0.25">
      <c r="A159" s="2054" t="s">
        <v>290</v>
      </c>
      <c r="B159" s="415">
        <v>184.99</v>
      </c>
      <c r="C159" s="2526">
        <f>SUM(B159:B161)</f>
        <v>224.85</v>
      </c>
      <c r="D159" s="278" t="s">
        <v>291</v>
      </c>
      <c r="E159" s="278" t="s">
        <v>292</v>
      </c>
      <c r="F159" s="2894">
        <f>C159</f>
        <v>224.85</v>
      </c>
      <c r="G159" s="2532">
        <v>5</v>
      </c>
      <c r="H159" s="2818">
        <f>G159*F159</f>
        <v>1124.25</v>
      </c>
      <c r="I159" s="513"/>
      <c r="J159" s="514"/>
      <c r="K159" s="515"/>
      <c r="L159" s="2698">
        <f>F159</f>
        <v>224.85</v>
      </c>
      <c r="M159" s="2690">
        <v>2</v>
      </c>
      <c r="N159" s="2723">
        <f>L159*M159</f>
        <v>449.7</v>
      </c>
      <c r="O159" s="342"/>
      <c r="P159" s="343"/>
      <c r="Q159" s="344"/>
      <c r="R159" s="87"/>
      <c r="S159" s="84"/>
      <c r="T159" s="88"/>
      <c r="U159" s="89"/>
      <c r="V159" s="90"/>
      <c r="W159" s="85"/>
      <c r="X159" s="583"/>
      <c r="Y159" s="91"/>
      <c r="Z159" s="86"/>
      <c r="AA159" s="896"/>
      <c r="AB159" s="899"/>
      <c r="AC159" s="532"/>
      <c r="AD159" s="1570"/>
      <c r="AE159" s="492"/>
      <c r="AF159" s="493"/>
      <c r="AG159" s="1135"/>
    </row>
    <row r="160" spans="1:33" ht="13.5" customHeight="1" x14ac:dyDescent="0.25">
      <c r="A160" s="2055"/>
      <c r="B160" s="237">
        <v>33.380000000000003</v>
      </c>
      <c r="C160" s="2549"/>
      <c r="D160" s="236" t="s">
        <v>291</v>
      </c>
      <c r="E160" s="236" t="s">
        <v>292</v>
      </c>
      <c r="F160" s="2895"/>
      <c r="G160" s="2533"/>
      <c r="H160" s="2819"/>
      <c r="I160" s="516"/>
      <c r="J160" s="517"/>
      <c r="K160" s="518"/>
      <c r="L160" s="2838"/>
      <c r="M160" s="2585"/>
      <c r="N160" s="2588"/>
      <c r="O160" s="348"/>
      <c r="P160" s="349"/>
      <c r="Q160" s="350"/>
      <c r="R160" s="27"/>
      <c r="S160" s="28"/>
      <c r="T160" s="29"/>
      <c r="U160" s="30"/>
      <c r="V160" s="31"/>
      <c r="W160" s="32"/>
      <c r="X160" s="979"/>
      <c r="Y160" s="143"/>
      <c r="Z160" s="144"/>
      <c r="AA160" s="897"/>
      <c r="AB160" s="900"/>
      <c r="AC160" s="505"/>
      <c r="AD160" s="1571"/>
      <c r="AE160" s="495"/>
      <c r="AF160" s="496"/>
      <c r="AG160" s="535"/>
    </row>
    <row r="161" spans="1:33" ht="13.5" customHeight="1" thickBot="1" x14ac:dyDescent="0.3">
      <c r="A161" s="2290"/>
      <c r="B161" s="416">
        <v>6.48</v>
      </c>
      <c r="C161" s="2527"/>
      <c r="D161" s="405" t="s">
        <v>291</v>
      </c>
      <c r="E161" s="405" t="s">
        <v>292</v>
      </c>
      <c r="F161" s="2896"/>
      <c r="G161" s="2566"/>
      <c r="H161" s="2820"/>
      <c r="I161" s="522"/>
      <c r="J161" s="523"/>
      <c r="K161" s="524"/>
      <c r="L161" s="2719"/>
      <c r="M161" s="2691"/>
      <c r="N161" s="2724"/>
      <c r="O161" s="345"/>
      <c r="P161" s="346"/>
      <c r="Q161" s="347"/>
      <c r="R161" s="92"/>
      <c r="S161" s="65"/>
      <c r="T161" s="93"/>
      <c r="U161" s="94"/>
      <c r="V161" s="95"/>
      <c r="W161" s="66"/>
      <c r="X161" s="1404"/>
      <c r="Y161" s="96"/>
      <c r="Z161" s="67"/>
      <c r="AA161" s="898"/>
      <c r="AB161" s="901"/>
      <c r="AC161" s="533"/>
      <c r="AD161" s="1572"/>
      <c r="AE161" s="498"/>
      <c r="AF161" s="499"/>
      <c r="AG161" s="1139"/>
    </row>
    <row r="162" spans="1:33" ht="14.25" customHeight="1" x14ac:dyDescent="0.25">
      <c r="A162" s="2054" t="s">
        <v>293</v>
      </c>
      <c r="B162" s="415">
        <v>780.58</v>
      </c>
      <c r="C162" s="2526">
        <f>SUM(B162:B165)</f>
        <v>841.30000000000007</v>
      </c>
      <c r="D162" s="278" t="s">
        <v>294</v>
      </c>
      <c r="E162" s="278" t="s">
        <v>292</v>
      </c>
      <c r="F162" s="2554">
        <f>C162</f>
        <v>841.30000000000007</v>
      </c>
      <c r="G162" s="2532">
        <v>5</v>
      </c>
      <c r="H162" s="2646">
        <f>G162*F162</f>
        <v>4206.5</v>
      </c>
      <c r="I162" s="513"/>
      <c r="J162" s="514"/>
      <c r="K162" s="515"/>
      <c r="L162" s="2620">
        <f>F162</f>
        <v>841.30000000000007</v>
      </c>
      <c r="M162" s="2592">
        <v>2</v>
      </c>
      <c r="N162" s="2590">
        <f>L162*M162</f>
        <v>1682.6000000000001</v>
      </c>
      <c r="O162" s="342"/>
      <c r="P162" s="343"/>
      <c r="Q162" s="344"/>
      <c r="R162" s="87"/>
      <c r="S162" s="84"/>
      <c r="T162" s="88"/>
      <c r="U162" s="89"/>
      <c r="V162" s="90"/>
      <c r="W162" s="85"/>
      <c r="X162" s="583"/>
      <c r="Y162" s="91"/>
      <c r="Z162" s="86"/>
      <c r="AA162" s="896"/>
      <c r="AB162" s="899"/>
      <c r="AC162" s="532"/>
      <c r="AD162" s="1570"/>
      <c r="AE162" s="492"/>
      <c r="AF162" s="493"/>
      <c r="AG162" s="1135"/>
    </row>
    <row r="163" spans="1:33" ht="13.5" customHeight="1" x14ac:dyDescent="0.25">
      <c r="A163" s="2055"/>
      <c r="B163" s="237">
        <v>22.25</v>
      </c>
      <c r="C163" s="2549"/>
      <c r="D163" s="236" t="s">
        <v>294</v>
      </c>
      <c r="E163" s="236" t="s">
        <v>292</v>
      </c>
      <c r="F163" s="2555"/>
      <c r="G163" s="2533"/>
      <c r="H163" s="2647"/>
      <c r="I163" s="516"/>
      <c r="J163" s="517"/>
      <c r="K163" s="518"/>
      <c r="L163" s="2629"/>
      <c r="M163" s="2594"/>
      <c r="N163" s="2630"/>
      <c r="O163" s="348"/>
      <c r="P163" s="349"/>
      <c r="Q163" s="350"/>
      <c r="R163" s="27"/>
      <c r="S163" s="28"/>
      <c r="T163" s="29"/>
      <c r="U163" s="30"/>
      <c r="V163" s="31"/>
      <c r="W163" s="32"/>
      <c r="X163" s="979"/>
      <c r="Y163" s="143"/>
      <c r="Z163" s="144"/>
      <c r="AA163" s="897"/>
      <c r="AB163" s="900"/>
      <c r="AC163" s="505"/>
      <c r="AD163" s="1571"/>
      <c r="AE163" s="495"/>
      <c r="AF163" s="496"/>
      <c r="AG163" s="535"/>
    </row>
    <row r="164" spans="1:33" ht="13.5" customHeight="1" x14ac:dyDescent="0.25">
      <c r="A164" s="2055"/>
      <c r="B164" s="237">
        <v>31.57</v>
      </c>
      <c r="C164" s="2549"/>
      <c r="D164" s="236" t="s">
        <v>294</v>
      </c>
      <c r="E164" s="236" t="s">
        <v>292</v>
      </c>
      <c r="F164" s="2555"/>
      <c r="G164" s="2533"/>
      <c r="H164" s="2647"/>
      <c r="I164" s="516"/>
      <c r="J164" s="517"/>
      <c r="K164" s="518"/>
      <c r="L164" s="2629"/>
      <c r="M164" s="2594"/>
      <c r="N164" s="2630"/>
      <c r="O164" s="348"/>
      <c r="P164" s="349"/>
      <c r="Q164" s="350"/>
      <c r="R164" s="27"/>
      <c r="S164" s="28"/>
      <c r="T164" s="29"/>
      <c r="U164" s="30"/>
      <c r="V164" s="31"/>
      <c r="W164" s="32"/>
      <c r="X164" s="979"/>
      <c r="Y164" s="143"/>
      <c r="Z164" s="144"/>
      <c r="AA164" s="897"/>
      <c r="AB164" s="900"/>
      <c r="AC164" s="505"/>
      <c r="AD164" s="1571"/>
      <c r="AE164" s="495"/>
      <c r="AF164" s="496"/>
      <c r="AG164" s="535"/>
    </row>
    <row r="165" spans="1:33" ht="13.5" customHeight="1" thickBot="1" x14ac:dyDescent="0.3">
      <c r="A165" s="2290"/>
      <c r="B165" s="416">
        <v>6.9</v>
      </c>
      <c r="C165" s="2527"/>
      <c r="D165" s="405" t="s">
        <v>294</v>
      </c>
      <c r="E165" s="405" t="s">
        <v>292</v>
      </c>
      <c r="F165" s="2656"/>
      <c r="G165" s="2566"/>
      <c r="H165" s="2655"/>
      <c r="I165" s="522"/>
      <c r="J165" s="523"/>
      <c r="K165" s="524"/>
      <c r="L165" s="2621"/>
      <c r="M165" s="2593"/>
      <c r="N165" s="2591"/>
      <c r="O165" s="345"/>
      <c r="P165" s="346"/>
      <c r="Q165" s="347"/>
      <c r="R165" s="92"/>
      <c r="S165" s="65"/>
      <c r="T165" s="93"/>
      <c r="U165" s="94"/>
      <c r="V165" s="95"/>
      <c r="W165" s="66"/>
      <c r="X165" s="1404"/>
      <c r="Y165" s="96"/>
      <c r="Z165" s="67"/>
      <c r="AA165" s="898"/>
      <c r="AB165" s="901"/>
      <c r="AC165" s="533"/>
      <c r="AD165" s="1572"/>
      <c r="AE165" s="498"/>
      <c r="AF165" s="499"/>
      <c r="AG165" s="1139"/>
    </row>
    <row r="166" spans="1:33" ht="13.5" customHeight="1" x14ac:dyDescent="0.25">
      <c r="A166" s="2054" t="s">
        <v>295</v>
      </c>
      <c r="B166" s="415">
        <v>865.05</v>
      </c>
      <c r="C166" s="2526">
        <f>SUM(B166:B167)</f>
        <v>879.77</v>
      </c>
      <c r="D166" s="278" t="s">
        <v>294</v>
      </c>
      <c r="E166" s="278" t="s">
        <v>292</v>
      </c>
      <c r="F166" s="2554">
        <f>C166</f>
        <v>879.77</v>
      </c>
      <c r="G166" s="2532">
        <v>5</v>
      </c>
      <c r="H166" s="2646">
        <f>G166*F166</f>
        <v>4398.8500000000004</v>
      </c>
      <c r="I166" s="513"/>
      <c r="J166" s="514"/>
      <c r="K166" s="515"/>
      <c r="L166" s="2620">
        <f>F166</f>
        <v>879.77</v>
      </c>
      <c r="M166" s="2592">
        <v>2</v>
      </c>
      <c r="N166" s="2590">
        <f>M166*L166</f>
        <v>1759.54</v>
      </c>
      <c r="O166" s="342"/>
      <c r="P166" s="343"/>
      <c r="Q166" s="344"/>
      <c r="R166" s="87"/>
      <c r="S166" s="84"/>
      <c r="T166" s="88"/>
      <c r="U166" s="89"/>
      <c r="V166" s="90"/>
      <c r="W166" s="85"/>
      <c r="X166" s="583"/>
      <c r="Y166" s="91"/>
      <c r="Z166" s="86"/>
      <c r="AA166" s="896"/>
      <c r="AB166" s="899"/>
      <c r="AC166" s="532"/>
      <c r="AD166" s="1570"/>
      <c r="AE166" s="492"/>
      <c r="AF166" s="493"/>
      <c r="AG166" s="1135"/>
    </row>
    <row r="167" spans="1:33" ht="13.5" customHeight="1" thickBot="1" x14ac:dyDescent="0.3">
      <c r="A167" s="2290"/>
      <c r="B167" s="416">
        <v>14.72</v>
      </c>
      <c r="C167" s="2527"/>
      <c r="D167" s="405" t="s">
        <v>294</v>
      </c>
      <c r="E167" s="405" t="s">
        <v>292</v>
      </c>
      <c r="F167" s="2656"/>
      <c r="G167" s="2566"/>
      <c r="H167" s="2655"/>
      <c r="I167" s="522"/>
      <c r="J167" s="523"/>
      <c r="K167" s="524"/>
      <c r="L167" s="2621"/>
      <c r="M167" s="2593"/>
      <c r="N167" s="2591"/>
      <c r="O167" s="345"/>
      <c r="P167" s="346"/>
      <c r="Q167" s="347"/>
      <c r="R167" s="92"/>
      <c r="S167" s="65"/>
      <c r="T167" s="93"/>
      <c r="U167" s="94"/>
      <c r="V167" s="95"/>
      <c r="W167" s="66"/>
      <c r="X167" s="1404"/>
      <c r="Y167" s="96"/>
      <c r="Z167" s="67"/>
      <c r="AA167" s="898"/>
      <c r="AB167" s="901"/>
      <c r="AC167" s="533"/>
      <c r="AD167" s="1572"/>
      <c r="AE167" s="498"/>
      <c r="AF167" s="499"/>
      <c r="AG167" s="1139"/>
    </row>
    <row r="168" spans="1:33" ht="13.5" customHeight="1" x14ac:dyDescent="0.25">
      <c r="A168" s="2070" t="s">
        <v>296</v>
      </c>
      <c r="B168" s="415">
        <v>178.7</v>
      </c>
      <c r="C168" s="2520">
        <f>SUM(B168:B173)</f>
        <v>1923.94</v>
      </c>
      <c r="D168" s="278" t="s">
        <v>294</v>
      </c>
      <c r="E168" s="278" t="s">
        <v>292</v>
      </c>
      <c r="F168" s="2554">
        <f>SUM(B168:B170)</f>
        <v>1856.0800000000002</v>
      </c>
      <c r="G168" s="2532">
        <v>5</v>
      </c>
      <c r="H168" s="2646">
        <f>G168*F168</f>
        <v>9280.4000000000015</v>
      </c>
      <c r="I168" s="513"/>
      <c r="J168" s="514"/>
      <c r="K168" s="515"/>
      <c r="L168" s="2620">
        <f>F168</f>
        <v>1856.0800000000002</v>
      </c>
      <c r="M168" s="2592">
        <v>2</v>
      </c>
      <c r="N168" s="2590">
        <f>L168*M168</f>
        <v>3712.1600000000003</v>
      </c>
      <c r="O168" s="342"/>
      <c r="P168" s="343"/>
      <c r="Q168" s="358"/>
      <c r="R168" s="87"/>
      <c r="S168" s="84"/>
      <c r="T168" s="88"/>
      <c r="U168" s="89"/>
      <c r="V168" s="90"/>
      <c r="W168" s="85"/>
      <c r="X168" s="583"/>
      <c r="Y168" s="91"/>
      <c r="Z168" s="86"/>
      <c r="AA168" s="896"/>
      <c r="AB168" s="899"/>
      <c r="AC168" s="532"/>
      <c r="AD168" s="1570"/>
      <c r="AE168" s="492"/>
      <c r="AF168" s="493"/>
      <c r="AG168" s="1135"/>
    </row>
    <row r="169" spans="1:33" ht="13.5" customHeight="1" x14ac:dyDescent="0.25">
      <c r="A169" s="2071"/>
      <c r="B169" s="237">
        <v>1491.23</v>
      </c>
      <c r="C169" s="2521"/>
      <c r="D169" s="236" t="s">
        <v>294</v>
      </c>
      <c r="E169" s="236" t="s">
        <v>292</v>
      </c>
      <c r="F169" s="2555"/>
      <c r="G169" s="2533"/>
      <c r="H169" s="2647"/>
      <c r="I169" s="516"/>
      <c r="J169" s="517"/>
      <c r="K169" s="518"/>
      <c r="L169" s="2629"/>
      <c r="M169" s="2594"/>
      <c r="N169" s="2630"/>
      <c r="O169" s="348"/>
      <c r="P169" s="349"/>
      <c r="Q169" s="360"/>
      <c r="R169" s="27"/>
      <c r="S169" s="28"/>
      <c r="T169" s="29"/>
      <c r="U169" s="30"/>
      <c r="V169" s="31"/>
      <c r="W169" s="32"/>
      <c r="X169" s="979"/>
      <c r="Y169" s="143"/>
      <c r="Z169" s="144"/>
      <c r="AA169" s="897"/>
      <c r="AB169" s="900"/>
      <c r="AC169" s="505"/>
      <c r="AD169" s="1571"/>
      <c r="AE169" s="495"/>
      <c r="AF169" s="496"/>
      <c r="AG169" s="535"/>
    </row>
    <row r="170" spans="1:33" ht="13.5" customHeight="1" x14ac:dyDescent="0.25">
      <c r="A170" s="2071"/>
      <c r="B170" s="237">
        <v>186.15</v>
      </c>
      <c r="C170" s="2521"/>
      <c r="D170" s="238" t="s">
        <v>294</v>
      </c>
      <c r="E170" s="238" t="s">
        <v>292</v>
      </c>
      <c r="F170" s="2556"/>
      <c r="G170" s="2533"/>
      <c r="H170" s="2720"/>
      <c r="I170" s="525"/>
      <c r="J170" s="526"/>
      <c r="K170" s="527"/>
      <c r="L170" s="2835"/>
      <c r="M170" s="2595"/>
      <c r="N170" s="2839"/>
      <c r="O170" s="354"/>
      <c r="P170" s="355"/>
      <c r="Q170" s="545"/>
      <c r="R170" s="21"/>
      <c r="S170" s="22"/>
      <c r="T170" s="23"/>
      <c r="U170" s="24"/>
      <c r="V170" s="25"/>
      <c r="W170" s="26"/>
      <c r="X170" s="980"/>
      <c r="Y170" s="61"/>
      <c r="Z170" s="59"/>
      <c r="AA170" s="983"/>
      <c r="AB170" s="1574"/>
      <c r="AC170" s="507"/>
      <c r="AD170" s="1575"/>
      <c r="AE170" s="495"/>
      <c r="AF170" s="496"/>
      <c r="AG170" s="535"/>
    </row>
    <row r="171" spans="1:33" ht="13.5" customHeight="1" x14ac:dyDescent="0.25">
      <c r="A171" s="2071"/>
      <c r="B171" s="237">
        <v>13.91</v>
      </c>
      <c r="C171" s="2521"/>
      <c r="D171" s="238" t="s">
        <v>294</v>
      </c>
      <c r="E171" s="238" t="s">
        <v>292</v>
      </c>
      <c r="F171" s="158"/>
      <c r="G171" s="167"/>
      <c r="H171" s="973"/>
      <c r="I171" s="516"/>
      <c r="J171" s="517"/>
      <c r="K171" s="518"/>
      <c r="L171" s="1464"/>
      <c r="M171" s="968"/>
      <c r="N171" s="976"/>
      <c r="O171" s="1103">
        <f>2*(9.05*1.2)+B171</f>
        <v>35.630000000000003</v>
      </c>
      <c r="P171" s="2522">
        <v>2</v>
      </c>
      <c r="Q171" s="1107">
        <f>O171*P171</f>
        <v>71.260000000000005</v>
      </c>
      <c r="R171" s="221"/>
      <c r="S171" s="28"/>
      <c r="T171" s="28"/>
      <c r="U171" s="30"/>
      <c r="V171" s="556"/>
      <c r="W171" s="32"/>
      <c r="X171" s="979"/>
      <c r="Y171" s="880">
        <f>B171</f>
        <v>13.91</v>
      </c>
      <c r="Z171" s="2524">
        <v>2</v>
      </c>
      <c r="AA171" s="1226">
        <f>Y171*Z171</f>
        <v>27.82</v>
      </c>
      <c r="AB171" s="900"/>
      <c r="AC171" s="505"/>
      <c r="AD171" s="1571"/>
      <c r="AE171" s="495"/>
      <c r="AF171" s="496"/>
      <c r="AG171" s="535"/>
    </row>
    <row r="172" spans="1:33" ht="13.5" customHeight="1" x14ac:dyDescent="0.25">
      <c r="A172" s="2071"/>
      <c r="B172" s="239">
        <v>20.86</v>
      </c>
      <c r="C172" s="2521"/>
      <c r="D172" s="238" t="s">
        <v>294</v>
      </c>
      <c r="E172" s="238" t="s">
        <v>292</v>
      </c>
      <c r="F172" s="812"/>
      <c r="G172" s="813"/>
      <c r="H172" s="965"/>
      <c r="I172" s="525"/>
      <c r="J172" s="526"/>
      <c r="K172" s="527"/>
      <c r="L172" s="1465"/>
      <c r="M172" s="586"/>
      <c r="N172" s="590"/>
      <c r="O172" s="963">
        <f>2*(1.5*12)+B172</f>
        <v>56.86</v>
      </c>
      <c r="P172" s="2523"/>
      <c r="Q172" s="1510">
        <f>O172*P171</f>
        <v>113.72</v>
      </c>
      <c r="R172" s="222"/>
      <c r="S172" s="22"/>
      <c r="T172" s="22"/>
      <c r="U172" s="24"/>
      <c r="V172" s="1526"/>
      <c r="W172" s="26"/>
      <c r="X172" s="980"/>
      <c r="Y172" s="1549">
        <f>B172</f>
        <v>20.86</v>
      </c>
      <c r="Z172" s="2525"/>
      <c r="AA172" s="1209">
        <f>Y172*Z171</f>
        <v>41.72</v>
      </c>
      <c r="AB172" s="1574"/>
      <c r="AC172" s="507"/>
      <c r="AD172" s="1575"/>
      <c r="AE172" s="495"/>
      <c r="AF172" s="496"/>
      <c r="AG172" s="535"/>
    </row>
    <row r="173" spans="1:33" ht="13.5" customHeight="1" thickBot="1" x14ac:dyDescent="0.3">
      <c r="A173" s="2071"/>
      <c r="B173" s="239">
        <v>33.090000000000003</v>
      </c>
      <c r="C173" s="2521"/>
      <c r="D173" s="238" t="s">
        <v>294</v>
      </c>
      <c r="E173" s="238" t="s">
        <v>292</v>
      </c>
      <c r="F173" s="812"/>
      <c r="G173" s="813"/>
      <c r="H173" s="965"/>
      <c r="I173" s="525"/>
      <c r="J173" s="526"/>
      <c r="K173" s="527"/>
      <c r="L173" s="1465"/>
      <c r="M173" s="586"/>
      <c r="N173" s="590"/>
      <c r="O173" s="963">
        <f>2*(18.69*1.2)+B173</f>
        <v>77.945999999999998</v>
      </c>
      <c r="P173" s="2523"/>
      <c r="Q173" s="1510">
        <f>O173*P171</f>
        <v>155.892</v>
      </c>
      <c r="R173" s="222"/>
      <c r="S173" s="22"/>
      <c r="T173" s="22"/>
      <c r="U173" s="24"/>
      <c r="V173" s="1526"/>
      <c r="W173" s="26"/>
      <c r="X173" s="980"/>
      <c r="Y173" s="1549">
        <f>B173</f>
        <v>33.090000000000003</v>
      </c>
      <c r="Z173" s="2525"/>
      <c r="AA173" s="1209">
        <f>Y173*Z171</f>
        <v>66.180000000000007</v>
      </c>
      <c r="AB173" s="1574"/>
      <c r="AC173" s="507"/>
      <c r="AD173" s="1575"/>
      <c r="AE173" s="552"/>
      <c r="AF173" s="553"/>
      <c r="AG173" s="1269"/>
    </row>
    <row r="174" spans="1:33" ht="13.5" customHeight="1" x14ac:dyDescent="0.25">
      <c r="A174" s="2821" t="s">
        <v>297</v>
      </c>
      <c r="B174" s="415">
        <v>124.28</v>
      </c>
      <c r="C174" s="2526">
        <f>SUM(B174:B189)</f>
        <v>1135.8100000000002</v>
      </c>
      <c r="D174" s="278" t="s">
        <v>298</v>
      </c>
      <c r="E174" s="278" t="s">
        <v>299</v>
      </c>
      <c r="F174" s="2554">
        <f>SUM(B174:B179)</f>
        <v>972.06999999999994</v>
      </c>
      <c r="G174" s="2618">
        <v>5</v>
      </c>
      <c r="H174" s="2646">
        <f>G174*F174</f>
        <v>4860.3499999999995</v>
      </c>
      <c r="I174" s="513"/>
      <c r="J174" s="514"/>
      <c r="K174" s="515"/>
      <c r="L174" s="2620">
        <f>F174</f>
        <v>972.06999999999994</v>
      </c>
      <c r="M174" s="2592">
        <v>2</v>
      </c>
      <c r="N174" s="2590">
        <f>M174*L174</f>
        <v>1944.1399999999999</v>
      </c>
      <c r="O174" s="362"/>
      <c r="P174" s="882"/>
      <c r="Q174" s="358"/>
      <c r="R174" s="220"/>
      <c r="S174" s="84"/>
      <c r="T174" s="84"/>
      <c r="U174" s="89"/>
      <c r="V174" s="559"/>
      <c r="W174" s="560"/>
      <c r="X174" s="885"/>
      <c r="Y174" s="889"/>
      <c r="Z174" s="555"/>
      <c r="AA174" s="890"/>
      <c r="AB174" s="899"/>
      <c r="AC174" s="532"/>
      <c r="AD174" s="1570"/>
      <c r="AE174" s="492"/>
      <c r="AF174" s="493"/>
      <c r="AG174" s="1135"/>
    </row>
    <row r="175" spans="1:33" ht="13.5" customHeight="1" x14ac:dyDescent="0.25">
      <c r="A175" s="2822"/>
      <c r="B175" s="237">
        <v>17.75</v>
      </c>
      <c r="C175" s="2549"/>
      <c r="D175" s="236" t="s">
        <v>298</v>
      </c>
      <c r="E175" s="236" t="s">
        <v>299</v>
      </c>
      <c r="F175" s="2555"/>
      <c r="G175" s="2645"/>
      <c r="H175" s="2647"/>
      <c r="I175" s="516"/>
      <c r="J175" s="517"/>
      <c r="K175" s="518"/>
      <c r="L175" s="2629"/>
      <c r="M175" s="2594"/>
      <c r="N175" s="2630"/>
      <c r="O175" s="364"/>
      <c r="P175" s="581"/>
      <c r="Q175" s="360"/>
      <c r="R175" s="221"/>
      <c r="S175" s="28"/>
      <c r="T175" s="28"/>
      <c r="U175" s="30"/>
      <c r="V175" s="561"/>
      <c r="W175" s="391"/>
      <c r="X175" s="886"/>
      <c r="Y175" s="891"/>
      <c r="Z175" s="390"/>
      <c r="AA175" s="892"/>
      <c r="AB175" s="900"/>
      <c r="AC175" s="505"/>
      <c r="AD175" s="1571"/>
      <c r="AE175" s="495"/>
      <c r="AF175" s="496"/>
      <c r="AG175" s="535"/>
    </row>
    <row r="176" spans="1:33" ht="13.5" customHeight="1" x14ac:dyDescent="0.25">
      <c r="A176" s="2822"/>
      <c r="B176" s="237">
        <v>58.33</v>
      </c>
      <c r="C176" s="2549"/>
      <c r="D176" s="236" t="s">
        <v>298</v>
      </c>
      <c r="E176" s="236" t="s">
        <v>299</v>
      </c>
      <c r="F176" s="2555"/>
      <c r="G176" s="2645"/>
      <c r="H176" s="2647"/>
      <c r="I176" s="516"/>
      <c r="J176" s="517"/>
      <c r="K176" s="518"/>
      <c r="L176" s="2629"/>
      <c r="M176" s="2594"/>
      <c r="N176" s="2630"/>
      <c r="O176" s="364"/>
      <c r="P176" s="581"/>
      <c r="Q176" s="360"/>
      <c r="R176" s="221"/>
      <c r="S176" s="28"/>
      <c r="T176" s="28"/>
      <c r="U176" s="30"/>
      <c r="V176" s="561"/>
      <c r="W176" s="391"/>
      <c r="X176" s="886"/>
      <c r="Y176" s="891"/>
      <c r="Z176" s="390"/>
      <c r="AA176" s="892"/>
      <c r="AB176" s="900"/>
      <c r="AC176" s="505"/>
      <c r="AD176" s="1571"/>
      <c r="AE176" s="495"/>
      <c r="AF176" s="496"/>
      <c r="AG176" s="535"/>
    </row>
    <row r="177" spans="1:33" ht="13.5" customHeight="1" x14ac:dyDescent="0.25">
      <c r="A177" s="2822"/>
      <c r="B177" s="237">
        <v>331.9</v>
      </c>
      <c r="C177" s="2549"/>
      <c r="D177" s="236" t="s">
        <v>298</v>
      </c>
      <c r="E177" s="236" t="s">
        <v>299</v>
      </c>
      <c r="F177" s="2555"/>
      <c r="G177" s="2645"/>
      <c r="H177" s="2647"/>
      <c r="I177" s="516"/>
      <c r="J177" s="517"/>
      <c r="K177" s="518"/>
      <c r="L177" s="2629"/>
      <c r="M177" s="2594"/>
      <c r="N177" s="2630"/>
      <c r="O177" s="364"/>
      <c r="P177" s="581"/>
      <c r="Q177" s="360"/>
      <c r="R177" s="221"/>
      <c r="S177" s="28"/>
      <c r="T177" s="28"/>
      <c r="U177" s="30"/>
      <c r="V177" s="561"/>
      <c r="W177" s="391"/>
      <c r="X177" s="886"/>
      <c r="Y177" s="891"/>
      <c r="Z177" s="390"/>
      <c r="AA177" s="892"/>
      <c r="AB177" s="900"/>
      <c r="AC177" s="505"/>
      <c r="AD177" s="1571"/>
      <c r="AE177" s="495"/>
      <c r="AF177" s="496"/>
      <c r="AG177" s="535"/>
    </row>
    <row r="178" spans="1:33" ht="13.5" customHeight="1" x14ac:dyDescent="0.25">
      <c r="A178" s="2822"/>
      <c r="B178" s="237">
        <v>151.4</v>
      </c>
      <c r="C178" s="2549"/>
      <c r="D178" s="236" t="s">
        <v>298</v>
      </c>
      <c r="E178" s="236" t="s">
        <v>299</v>
      </c>
      <c r="F178" s="2555"/>
      <c r="G178" s="2645"/>
      <c r="H178" s="2647"/>
      <c r="I178" s="516"/>
      <c r="J178" s="517"/>
      <c r="K178" s="518"/>
      <c r="L178" s="2629"/>
      <c r="M178" s="2594"/>
      <c r="N178" s="2630"/>
      <c r="O178" s="364"/>
      <c r="P178" s="581"/>
      <c r="Q178" s="360"/>
      <c r="R178" s="221"/>
      <c r="S178" s="28"/>
      <c r="T178" s="28"/>
      <c r="U178" s="30"/>
      <c r="V178" s="561"/>
      <c r="W178" s="391"/>
      <c r="X178" s="886"/>
      <c r="Y178" s="891"/>
      <c r="Z178" s="390"/>
      <c r="AA178" s="892"/>
      <c r="AB178" s="900"/>
      <c r="AC178" s="505"/>
      <c r="AD178" s="1571"/>
      <c r="AE178" s="495"/>
      <c r="AF178" s="496"/>
      <c r="AG178" s="535"/>
    </row>
    <row r="179" spans="1:33" ht="13.5" customHeight="1" x14ac:dyDescent="0.25">
      <c r="A179" s="2822"/>
      <c r="B179" s="237">
        <v>288.41000000000003</v>
      </c>
      <c r="C179" s="2549"/>
      <c r="D179" s="236" t="s">
        <v>298</v>
      </c>
      <c r="E179" s="236" t="s">
        <v>299</v>
      </c>
      <c r="F179" s="2555"/>
      <c r="G179" s="2645"/>
      <c r="H179" s="2647"/>
      <c r="I179" s="516"/>
      <c r="J179" s="517"/>
      <c r="K179" s="518"/>
      <c r="L179" s="2629"/>
      <c r="M179" s="2594"/>
      <c r="N179" s="2630"/>
      <c r="O179" s="348"/>
      <c r="P179" s="372"/>
      <c r="Q179" s="350"/>
      <c r="R179" s="221"/>
      <c r="S179" s="28"/>
      <c r="T179" s="28"/>
      <c r="U179" s="30"/>
      <c r="V179" s="556"/>
      <c r="W179" s="32"/>
      <c r="X179" s="979"/>
      <c r="Y179" s="217"/>
      <c r="Z179" s="144"/>
      <c r="AA179" s="897"/>
      <c r="AB179" s="900"/>
      <c r="AC179" s="505"/>
      <c r="AD179" s="1571"/>
      <c r="AE179" s="495"/>
      <c r="AF179" s="496"/>
      <c r="AG179" s="535"/>
    </row>
    <row r="180" spans="1:33" ht="13.5" customHeight="1" x14ac:dyDescent="0.25">
      <c r="A180" s="2822"/>
      <c r="B180" s="237">
        <v>7.59</v>
      </c>
      <c r="C180" s="2549"/>
      <c r="D180" s="236" t="s">
        <v>298</v>
      </c>
      <c r="E180" s="236" t="s">
        <v>299</v>
      </c>
      <c r="F180" s="823"/>
      <c r="G180" s="214"/>
      <c r="H180" s="834"/>
      <c r="I180" s="516"/>
      <c r="J180" s="517"/>
      <c r="K180" s="518"/>
      <c r="L180" s="924"/>
      <c r="M180" s="150"/>
      <c r="N180" s="857"/>
      <c r="O180" s="348"/>
      <c r="P180" s="372"/>
      <c r="Q180" s="350"/>
      <c r="R180" s="221"/>
      <c r="S180" s="28"/>
      <c r="T180" s="28"/>
      <c r="U180" s="30"/>
      <c r="V180" s="556"/>
      <c r="W180" s="32"/>
      <c r="X180" s="979"/>
      <c r="Y180" s="217"/>
      <c r="Z180" s="144"/>
      <c r="AA180" s="897"/>
      <c r="AB180" s="2651">
        <f>SUM(B180:B187)</f>
        <v>113.89000000000001</v>
      </c>
      <c r="AC180" s="2643">
        <v>5</v>
      </c>
      <c r="AD180" s="2644">
        <f>AB180*AC180</f>
        <v>569.45000000000005</v>
      </c>
      <c r="AE180" s="495"/>
      <c r="AF180" s="496"/>
      <c r="AG180" s="535"/>
    </row>
    <row r="181" spans="1:33" ht="13.5" customHeight="1" x14ac:dyDescent="0.25">
      <c r="A181" s="2822"/>
      <c r="B181" s="237">
        <v>8.1</v>
      </c>
      <c r="C181" s="2549"/>
      <c r="D181" s="236" t="s">
        <v>298</v>
      </c>
      <c r="E181" s="236" t="s">
        <v>299</v>
      </c>
      <c r="F181" s="823"/>
      <c r="G181" s="214"/>
      <c r="H181" s="834"/>
      <c r="I181" s="516"/>
      <c r="J181" s="517"/>
      <c r="K181" s="518"/>
      <c r="L181" s="924"/>
      <c r="M181" s="150"/>
      <c r="N181" s="857"/>
      <c r="O181" s="348"/>
      <c r="P181" s="372"/>
      <c r="Q181" s="350"/>
      <c r="R181" s="221"/>
      <c r="S181" s="28"/>
      <c r="T181" s="28"/>
      <c r="U181" s="30"/>
      <c r="V181" s="556"/>
      <c r="W181" s="32"/>
      <c r="X181" s="979"/>
      <c r="Y181" s="217"/>
      <c r="Z181" s="144"/>
      <c r="AA181" s="897"/>
      <c r="AB181" s="2651"/>
      <c r="AC181" s="2643"/>
      <c r="AD181" s="2644"/>
      <c r="AE181" s="495"/>
      <c r="AF181" s="496"/>
      <c r="AG181" s="535"/>
    </row>
    <row r="182" spans="1:33" ht="13.5" customHeight="1" x14ac:dyDescent="0.25">
      <c r="A182" s="2822"/>
      <c r="B182" s="237">
        <v>8.0299999999999994</v>
      </c>
      <c r="C182" s="2549"/>
      <c r="D182" s="236" t="s">
        <v>298</v>
      </c>
      <c r="E182" s="236" t="s">
        <v>299</v>
      </c>
      <c r="F182" s="823"/>
      <c r="G182" s="214"/>
      <c r="H182" s="834"/>
      <c r="I182" s="516"/>
      <c r="J182" s="517"/>
      <c r="K182" s="518"/>
      <c r="L182" s="924"/>
      <c r="M182" s="150"/>
      <c r="N182" s="857"/>
      <c r="O182" s="348"/>
      <c r="P182" s="372"/>
      <c r="Q182" s="350"/>
      <c r="R182" s="221"/>
      <c r="S182" s="28"/>
      <c r="T182" s="28"/>
      <c r="U182" s="30"/>
      <c r="V182" s="556"/>
      <c r="W182" s="32"/>
      <c r="X182" s="979"/>
      <c r="Y182" s="217"/>
      <c r="Z182" s="144"/>
      <c r="AA182" s="897"/>
      <c r="AB182" s="2651"/>
      <c r="AC182" s="2643"/>
      <c r="AD182" s="2644"/>
      <c r="AE182" s="495"/>
      <c r="AF182" s="496"/>
      <c r="AG182" s="535"/>
    </row>
    <row r="183" spans="1:33" ht="13.5" customHeight="1" x14ac:dyDescent="0.25">
      <c r="A183" s="2822"/>
      <c r="B183" s="237">
        <v>8.33</v>
      </c>
      <c r="C183" s="2549"/>
      <c r="D183" s="236" t="s">
        <v>298</v>
      </c>
      <c r="E183" s="236" t="s">
        <v>299</v>
      </c>
      <c r="F183" s="823"/>
      <c r="G183" s="214"/>
      <c r="H183" s="834"/>
      <c r="I183" s="516"/>
      <c r="J183" s="517"/>
      <c r="K183" s="518"/>
      <c r="L183" s="924"/>
      <c r="M183" s="150"/>
      <c r="N183" s="857"/>
      <c r="O183" s="348"/>
      <c r="P183" s="372"/>
      <c r="Q183" s="350"/>
      <c r="R183" s="221"/>
      <c r="S183" s="28"/>
      <c r="T183" s="28"/>
      <c r="U183" s="30"/>
      <c r="V183" s="556"/>
      <c r="W183" s="32"/>
      <c r="X183" s="979"/>
      <c r="Y183" s="217"/>
      <c r="Z183" s="144"/>
      <c r="AA183" s="897"/>
      <c r="AB183" s="2651"/>
      <c r="AC183" s="2643"/>
      <c r="AD183" s="2644"/>
      <c r="AE183" s="495"/>
      <c r="AF183" s="496"/>
      <c r="AG183" s="535"/>
    </row>
    <row r="184" spans="1:33" ht="13.5" customHeight="1" x14ac:dyDescent="0.25">
      <c r="A184" s="2822"/>
      <c r="B184" s="237">
        <v>8.4</v>
      </c>
      <c r="C184" s="2549"/>
      <c r="D184" s="236" t="s">
        <v>298</v>
      </c>
      <c r="E184" s="236" t="s">
        <v>299</v>
      </c>
      <c r="F184" s="823"/>
      <c r="G184" s="214"/>
      <c r="H184" s="834"/>
      <c r="I184" s="516"/>
      <c r="J184" s="517"/>
      <c r="K184" s="518"/>
      <c r="L184" s="924"/>
      <c r="M184" s="150"/>
      <c r="N184" s="857"/>
      <c r="O184" s="348"/>
      <c r="P184" s="372"/>
      <c r="Q184" s="350"/>
      <c r="R184" s="221"/>
      <c r="S184" s="28"/>
      <c r="T184" s="28"/>
      <c r="U184" s="30"/>
      <c r="V184" s="556"/>
      <c r="W184" s="32"/>
      <c r="X184" s="979"/>
      <c r="Y184" s="217"/>
      <c r="Z184" s="144"/>
      <c r="AA184" s="897"/>
      <c r="AB184" s="2651"/>
      <c r="AC184" s="2643"/>
      <c r="AD184" s="2644"/>
      <c r="AE184" s="495"/>
      <c r="AF184" s="496"/>
      <c r="AG184" s="535"/>
    </row>
    <row r="185" spans="1:33" ht="13.5" customHeight="1" x14ac:dyDescent="0.25">
      <c r="A185" s="2822"/>
      <c r="B185" s="237">
        <v>7.89</v>
      </c>
      <c r="C185" s="2549"/>
      <c r="D185" s="236" t="s">
        <v>298</v>
      </c>
      <c r="E185" s="236" t="s">
        <v>299</v>
      </c>
      <c r="F185" s="823"/>
      <c r="G185" s="214"/>
      <c r="H185" s="834"/>
      <c r="I185" s="516"/>
      <c r="J185" s="517"/>
      <c r="K185" s="518"/>
      <c r="L185" s="924"/>
      <c r="M185" s="150"/>
      <c r="N185" s="857"/>
      <c r="O185" s="348"/>
      <c r="P185" s="372"/>
      <c r="Q185" s="350"/>
      <c r="R185" s="221"/>
      <c r="S185" s="28"/>
      <c r="T185" s="28"/>
      <c r="U185" s="30"/>
      <c r="V185" s="556"/>
      <c r="W185" s="32"/>
      <c r="X185" s="979"/>
      <c r="Y185" s="217"/>
      <c r="Z185" s="144"/>
      <c r="AA185" s="897"/>
      <c r="AB185" s="2651"/>
      <c r="AC185" s="2643"/>
      <c r="AD185" s="2644"/>
      <c r="AE185" s="495"/>
      <c r="AF185" s="496"/>
      <c r="AG185" s="535"/>
    </row>
    <row r="186" spans="1:33" ht="13.5" customHeight="1" x14ac:dyDescent="0.25">
      <c r="A186" s="2822"/>
      <c r="B186" s="237">
        <v>40.090000000000003</v>
      </c>
      <c r="C186" s="2549"/>
      <c r="D186" s="236" t="s">
        <v>298</v>
      </c>
      <c r="E186" s="236" t="s">
        <v>299</v>
      </c>
      <c r="F186" s="823"/>
      <c r="G186" s="214"/>
      <c r="H186" s="834"/>
      <c r="I186" s="516"/>
      <c r="J186" s="517"/>
      <c r="K186" s="518"/>
      <c r="L186" s="924"/>
      <c r="M186" s="150"/>
      <c r="N186" s="857"/>
      <c r="O186" s="348"/>
      <c r="P186" s="372"/>
      <c r="Q186" s="350"/>
      <c r="R186" s="221"/>
      <c r="S186" s="28"/>
      <c r="T186" s="28"/>
      <c r="U186" s="30"/>
      <c r="V186" s="556"/>
      <c r="W186" s="32"/>
      <c r="X186" s="979"/>
      <c r="Y186" s="217"/>
      <c r="Z186" s="144"/>
      <c r="AA186" s="897"/>
      <c r="AB186" s="2651"/>
      <c r="AC186" s="2643"/>
      <c r="AD186" s="2644"/>
      <c r="AE186" s="495"/>
      <c r="AF186" s="496"/>
      <c r="AG186" s="535"/>
    </row>
    <row r="187" spans="1:33" ht="13.5" customHeight="1" x14ac:dyDescent="0.25">
      <c r="A187" s="2822"/>
      <c r="B187" s="237">
        <v>25.46</v>
      </c>
      <c r="C187" s="2549"/>
      <c r="D187" s="236" t="s">
        <v>298</v>
      </c>
      <c r="E187" s="236" t="s">
        <v>299</v>
      </c>
      <c r="F187" s="823"/>
      <c r="G187" s="214"/>
      <c r="H187" s="834"/>
      <c r="I187" s="516"/>
      <c r="J187" s="517"/>
      <c r="K187" s="518"/>
      <c r="L187" s="924"/>
      <c r="M187" s="150"/>
      <c r="N187" s="857"/>
      <c r="O187" s="348"/>
      <c r="P187" s="372"/>
      <c r="Q187" s="350"/>
      <c r="R187" s="221"/>
      <c r="S187" s="28"/>
      <c r="T187" s="28"/>
      <c r="U187" s="30"/>
      <c r="V187" s="556"/>
      <c r="W187" s="32"/>
      <c r="X187" s="979"/>
      <c r="Y187" s="217"/>
      <c r="Z187" s="144"/>
      <c r="AA187" s="897"/>
      <c r="AB187" s="2651"/>
      <c r="AC187" s="2643"/>
      <c r="AD187" s="2644"/>
      <c r="AE187" s="495"/>
      <c r="AF187" s="496"/>
      <c r="AG187" s="535"/>
    </row>
    <row r="188" spans="1:33" ht="13.5" customHeight="1" x14ac:dyDescent="0.25">
      <c r="A188" s="2822"/>
      <c r="B188" s="237">
        <v>33.64</v>
      </c>
      <c r="C188" s="2549"/>
      <c r="D188" s="236" t="s">
        <v>298</v>
      </c>
      <c r="E188" s="236" t="s">
        <v>299</v>
      </c>
      <c r="F188" s="823"/>
      <c r="G188" s="214"/>
      <c r="H188" s="834"/>
      <c r="I188" s="516"/>
      <c r="J188" s="517"/>
      <c r="K188" s="518"/>
      <c r="L188" s="924"/>
      <c r="M188" s="150"/>
      <c r="N188" s="857"/>
      <c r="O188" s="1509">
        <f>B188</f>
        <v>33.64</v>
      </c>
      <c r="P188" s="2528">
        <v>2</v>
      </c>
      <c r="Q188" s="2559">
        <f>SUM(O188:O189)*P188</f>
        <v>99.7</v>
      </c>
      <c r="R188" s="221"/>
      <c r="S188" s="28"/>
      <c r="T188" s="28"/>
      <c r="U188" s="30"/>
      <c r="V188" s="556"/>
      <c r="W188" s="32"/>
      <c r="X188" s="979"/>
      <c r="Y188" s="1550">
        <v>33.64</v>
      </c>
      <c r="Z188" s="2557">
        <v>5</v>
      </c>
      <c r="AA188" s="2581">
        <f>Y188*Z188</f>
        <v>168.2</v>
      </c>
      <c r="AB188" s="1582"/>
      <c r="AC188" s="1329"/>
      <c r="AD188" s="1583"/>
      <c r="AE188" s="495"/>
      <c r="AF188" s="496"/>
      <c r="AG188" s="535"/>
    </row>
    <row r="189" spans="1:33" ht="13.5" customHeight="1" thickBot="1" x14ac:dyDescent="0.3">
      <c r="A189" s="2823"/>
      <c r="B189" s="416">
        <v>16.21</v>
      </c>
      <c r="C189" s="2527"/>
      <c r="D189" s="405" t="s">
        <v>298</v>
      </c>
      <c r="E189" s="405" t="s">
        <v>299</v>
      </c>
      <c r="F189" s="859"/>
      <c r="G189" s="918"/>
      <c r="H189" s="919"/>
      <c r="I189" s="522"/>
      <c r="J189" s="523"/>
      <c r="K189" s="524"/>
      <c r="L189" s="939"/>
      <c r="M189" s="148"/>
      <c r="N189" s="1220"/>
      <c r="O189" s="566">
        <f>B189</f>
        <v>16.21</v>
      </c>
      <c r="P189" s="2529"/>
      <c r="Q189" s="2604"/>
      <c r="R189" s="115"/>
      <c r="S189" s="65"/>
      <c r="T189" s="65"/>
      <c r="U189" s="94"/>
      <c r="V189" s="116"/>
      <c r="W189" s="66"/>
      <c r="X189" s="1404"/>
      <c r="Y189" s="881">
        <f>O189</f>
        <v>16.21</v>
      </c>
      <c r="Z189" s="2558"/>
      <c r="AA189" s="2617"/>
      <c r="AB189" s="1584"/>
      <c r="AC189" s="923"/>
      <c r="AD189" s="1585"/>
      <c r="AE189" s="498"/>
      <c r="AF189" s="499"/>
      <c r="AG189" s="1139"/>
    </row>
    <row r="190" spans="1:33" ht="13.5" customHeight="1" x14ac:dyDescent="0.25">
      <c r="A190" s="2855" t="s">
        <v>300</v>
      </c>
      <c r="B190" s="415">
        <v>40.03</v>
      </c>
      <c r="C190" s="2520">
        <f>SUM(B190:B191)</f>
        <v>111.69</v>
      </c>
      <c r="D190" s="278" t="s">
        <v>301</v>
      </c>
      <c r="E190" s="278" t="s">
        <v>299</v>
      </c>
      <c r="F190" s="1279"/>
      <c r="G190" s="1273"/>
      <c r="H190" s="1280"/>
      <c r="I190" s="513"/>
      <c r="J190" s="514"/>
      <c r="K190" s="515"/>
      <c r="L190" s="870"/>
      <c r="M190" s="871"/>
      <c r="N190" s="872"/>
      <c r="O190" s="913">
        <f>B190</f>
        <v>40.03</v>
      </c>
      <c r="P190" s="2631">
        <v>2</v>
      </c>
      <c r="Q190" s="2632">
        <f>SUM(O190:O191)*P190</f>
        <v>223.38</v>
      </c>
      <c r="R190" s="76"/>
      <c r="S190" s="77"/>
      <c r="T190" s="78"/>
      <c r="U190" s="79"/>
      <c r="V190" s="915">
        <f>O190</f>
        <v>40.03</v>
      </c>
      <c r="W190" s="2634">
        <v>1</v>
      </c>
      <c r="X190" s="2636">
        <f>SUM(V190:V191)*W190</f>
        <v>111.69</v>
      </c>
      <c r="Y190" s="2571">
        <f>C190</f>
        <v>111.69</v>
      </c>
      <c r="Z190" s="2654">
        <v>5</v>
      </c>
      <c r="AA190" s="2573">
        <f>Y190*Z190</f>
        <v>558.45000000000005</v>
      </c>
      <c r="AB190" s="899"/>
      <c r="AC190" s="532"/>
      <c r="AD190" s="1570"/>
      <c r="AE190" s="492"/>
      <c r="AF190" s="493"/>
      <c r="AG190" s="1135"/>
    </row>
    <row r="191" spans="1:33" ht="13.5" customHeight="1" thickBot="1" x14ac:dyDescent="0.3">
      <c r="A191" s="2856"/>
      <c r="B191" s="416">
        <v>71.66</v>
      </c>
      <c r="C191" s="2550"/>
      <c r="D191" s="405" t="s">
        <v>301</v>
      </c>
      <c r="E191" s="405" t="s">
        <v>299</v>
      </c>
      <c r="F191" s="575"/>
      <c r="G191" s="579"/>
      <c r="H191" s="580"/>
      <c r="I191" s="522"/>
      <c r="J191" s="523"/>
      <c r="K191" s="524"/>
      <c r="L191" s="929"/>
      <c r="M191" s="930"/>
      <c r="N191" s="1347"/>
      <c r="O191" s="566">
        <f>B191</f>
        <v>71.66</v>
      </c>
      <c r="P191" s="2545"/>
      <c r="Q191" s="2633"/>
      <c r="R191" s="68"/>
      <c r="S191" s="69"/>
      <c r="T191" s="70"/>
      <c r="U191" s="71"/>
      <c r="V191" s="916">
        <f>O191</f>
        <v>71.66</v>
      </c>
      <c r="W191" s="2635"/>
      <c r="X191" s="2637"/>
      <c r="Y191" s="2572"/>
      <c r="Z191" s="2546"/>
      <c r="AA191" s="2574"/>
      <c r="AB191" s="901"/>
      <c r="AC191" s="533"/>
      <c r="AD191" s="1572"/>
      <c r="AE191" s="498"/>
      <c r="AF191" s="499"/>
      <c r="AG191" s="1139"/>
    </row>
    <row r="192" spans="1:33" ht="13.5" customHeight="1" thickBot="1" x14ac:dyDescent="0.3">
      <c r="A192" s="245" t="s">
        <v>302</v>
      </c>
      <c r="B192" s="594">
        <v>15.21</v>
      </c>
      <c r="C192" s="594">
        <f>B192</f>
        <v>15.21</v>
      </c>
      <c r="D192" s="244" t="s">
        <v>301</v>
      </c>
      <c r="E192" s="244" t="s">
        <v>299</v>
      </c>
      <c r="F192" s="120">
        <f>C192</f>
        <v>15.21</v>
      </c>
      <c r="G192" s="161">
        <v>5</v>
      </c>
      <c r="H192" s="853">
        <f>F192*G192</f>
        <v>76.050000000000011</v>
      </c>
      <c r="I192" s="799"/>
      <c r="J192" s="800"/>
      <c r="K192" s="536"/>
      <c r="L192" s="1456">
        <f>F192</f>
        <v>15.21</v>
      </c>
      <c r="M192" s="97">
        <v>2</v>
      </c>
      <c r="N192" s="155">
        <f>L192*M192</f>
        <v>30.42</v>
      </c>
      <c r="O192" s="351"/>
      <c r="P192" s="368"/>
      <c r="Q192" s="353"/>
      <c r="R192" s="117"/>
      <c r="S192" s="100"/>
      <c r="T192" s="100"/>
      <c r="U192" s="102"/>
      <c r="V192" s="118"/>
      <c r="W192" s="106"/>
      <c r="X192" s="1405"/>
      <c r="Y192" s="119"/>
      <c r="Z192" s="108"/>
      <c r="AA192" s="895"/>
      <c r="AB192" s="852"/>
      <c r="AC192" s="537"/>
      <c r="AD192" s="1576"/>
      <c r="AE192" s="1317"/>
      <c r="AF192" s="1318"/>
      <c r="AG192" s="1319"/>
    </row>
    <row r="193" spans="1:33" ht="13.5" customHeight="1" x14ac:dyDescent="0.25">
      <c r="A193" s="2054" t="s">
        <v>303</v>
      </c>
      <c r="B193" s="415">
        <v>110.51</v>
      </c>
      <c r="C193" s="2526">
        <f>B193+B194</f>
        <v>192.28</v>
      </c>
      <c r="D193" s="278" t="s">
        <v>301</v>
      </c>
      <c r="E193" s="278" t="s">
        <v>22</v>
      </c>
      <c r="F193" s="2554">
        <f>C193</f>
        <v>192.28</v>
      </c>
      <c r="G193" s="2532">
        <v>5</v>
      </c>
      <c r="H193" s="2646">
        <f>G193*F193</f>
        <v>961.4</v>
      </c>
      <c r="I193" s="513"/>
      <c r="J193" s="514"/>
      <c r="K193" s="515"/>
      <c r="L193" s="2620">
        <f>F193</f>
        <v>192.28</v>
      </c>
      <c r="M193" s="2592">
        <v>2</v>
      </c>
      <c r="N193" s="2590">
        <f>M193*L193</f>
        <v>384.56</v>
      </c>
      <c r="O193" s="342"/>
      <c r="P193" s="343"/>
      <c r="Q193" s="344"/>
      <c r="R193" s="87"/>
      <c r="S193" s="84"/>
      <c r="T193" s="88"/>
      <c r="U193" s="89"/>
      <c r="V193" s="90"/>
      <c r="W193" s="85"/>
      <c r="X193" s="583"/>
      <c r="Y193" s="91"/>
      <c r="Z193" s="86"/>
      <c r="AA193" s="890"/>
      <c r="AB193" s="899"/>
      <c r="AC193" s="532"/>
      <c r="AD193" s="1570"/>
      <c r="AE193" s="492"/>
      <c r="AF193" s="493"/>
      <c r="AG193" s="1135"/>
    </row>
    <row r="194" spans="1:33" ht="13.5" customHeight="1" thickBot="1" x14ac:dyDescent="0.3">
      <c r="A194" s="2290"/>
      <c r="B194" s="416">
        <v>81.77</v>
      </c>
      <c r="C194" s="2527"/>
      <c r="D194" s="405" t="s">
        <v>301</v>
      </c>
      <c r="E194" s="405" t="s">
        <v>22</v>
      </c>
      <c r="F194" s="2656"/>
      <c r="G194" s="2566"/>
      <c r="H194" s="2655"/>
      <c r="I194" s="522"/>
      <c r="J194" s="523"/>
      <c r="K194" s="524"/>
      <c r="L194" s="2621"/>
      <c r="M194" s="2593"/>
      <c r="N194" s="2591"/>
      <c r="O194" s="345"/>
      <c r="P194" s="346"/>
      <c r="Q194" s="347"/>
      <c r="R194" s="92"/>
      <c r="S194" s="65"/>
      <c r="T194" s="93"/>
      <c r="U194" s="94"/>
      <c r="V194" s="95"/>
      <c r="W194" s="66"/>
      <c r="X194" s="1404"/>
      <c r="Y194" s="96"/>
      <c r="Z194" s="67"/>
      <c r="AA194" s="894"/>
      <c r="AB194" s="901"/>
      <c r="AC194" s="533"/>
      <c r="AD194" s="1572"/>
      <c r="AE194" s="498"/>
      <c r="AF194" s="499"/>
      <c r="AG194" s="1139"/>
    </row>
    <row r="195" spans="1:33" ht="13.5" customHeight="1" thickBot="1" x14ac:dyDescent="0.3">
      <c r="A195" s="274">
        <v>37</v>
      </c>
      <c r="B195" s="414">
        <v>199.92</v>
      </c>
      <c r="C195" s="414">
        <f>B195</f>
        <v>199.92</v>
      </c>
      <c r="D195" s="274" t="s">
        <v>301</v>
      </c>
      <c r="E195" s="274" t="s">
        <v>304</v>
      </c>
      <c r="F195" s="822"/>
      <c r="G195" s="854"/>
      <c r="H195" s="1428"/>
      <c r="I195" s="796"/>
      <c r="J195" s="797"/>
      <c r="K195" s="798"/>
      <c r="L195" s="1466"/>
      <c r="M195" s="855"/>
      <c r="N195" s="856"/>
      <c r="O195" s="334"/>
      <c r="P195" s="1306"/>
      <c r="Q195" s="336"/>
      <c r="R195" s="17"/>
      <c r="S195" s="18"/>
      <c r="T195" s="1307"/>
      <c r="U195" s="19"/>
      <c r="V195" s="884">
        <f>B195</f>
        <v>199.92</v>
      </c>
      <c r="W195" s="488">
        <v>1</v>
      </c>
      <c r="X195" s="1225">
        <f>V195*W195</f>
        <v>199.92</v>
      </c>
      <c r="Y195" s="943">
        <f>V195</f>
        <v>199.92</v>
      </c>
      <c r="Z195" s="860">
        <v>5</v>
      </c>
      <c r="AA195" s="1210">
        <f>Y195*Z195</f>
        <v>999.59999999999991</v>
      </c>
      <c r="AB195" s="1310"/>
      <c r="AC195" s="558"/>
      <c r="AD195" s="1573"/>
      <c r="AE195" s="1311"/>
      <c r="AF195" s="1312"/>
      <c r="AG195" s="1313"/>
    </row>
    <row r="196" spans="1:33" ht="13.5" customHeight="1" thickBot="1" x14ac:dyDescent="0.3">
      <c r="A196" s="245" t="s">
        <v>305</v>
      </c>
      <c r="B196" s="594">
        <v>158.77000000000001</v>
      </c>
      <c r="C196" s="594">
        <f>B196</f>
        <v>158.77000000000001</v>
      </c>
      <c r="D196" s="244" t="s">
        <v>301</v>
      </c>
      <c r="E196" s="244" t="s">
        <v>299</v>
      </c>
      <c r="F196" s="120">
        <f>C196</f>
        <v>158.77000000000001</v>
      </c>
      <c r="G196" s="161">
        <v>5</v>
      </c>
      <c r="H196" s="853">
        <f>G196*F196</f>
        <v>793.85</v>
      </c>
      <c r="I196" s="799"/>
      <c r="J196" s="800"/>
      <c r="K196" s="536"/>
      <c r="L196" s="1456">
        <f>F196</f>
        <v>158.77000000000001</v>
      </c>
      <c r="M196" s="97">
        <v>2</v>
      </c>
      <c r="N196" s="155">
        <f>L196*M196</f>
        <v>317.54000000000002</v>
      </c>
      <c r="O196" s="351"/>
      <c r="P196" s="352"/>
      <c r="Q196" s="353"/>
      <c r="R196" s="99"/>
      <c r="S196" s="100"/>
      <c r="T196" s="101"/>
      <c r="U196" s="102"/>
      <c r="V196" s="105"/>
      <c r="W196" s="106"/>
      <c r="X196" s="1405"/>
      <c r="Y196" s="107"/>
      <c r="Z196" s="108"/>
      <c r="AA196" s="895"/>
      <c r="AB196" s="852"/>
      <c r="AC196" s="537"/>
      <c r="AD196" s="1576"/>
      <c r="AE196" s="1317"/>
      <c r="AF196" s="1318"/>
      <c r="AG196" s="1319"/>
    </row>
    <row r="197" spans="1:33" ht="13.5" customHeight="1" thickBot="1" x14ac:dyDescent="0.3">
      <c r="A197" s="274" t="s">
        <v>306</v>
      </c>
      <c r="B197" s="414">
        <v>38.67</v>
      </c>
      <c r="C197" s="414">
        <f>B197</f>
        <v>38.67</v>
      </c>
      <c r="D197" s="274" t="s">
        <v>298</v>
      </c>
      <c r="E197" s="274" t="s">
        <v>292</v>
      </c>
      <c r="F197" s="1247">
        <f>B197</f>
        <v>38.67</v>
      </c>
      <c r="G197" s="1330">
        <v>5</v>
      </c>
      <c r="H197" s="1427">
        <f>F197*G197</f>
        <v>193.35000000000002</v>
      </c>
      <c r="I197" s="796"/>
      <c r="J197" s="797"/>
      <c r="K197" s="798"/>
      <c r="L197" s="1248">
        <f>F197</f>
        <v>38.67</v>
      </c>
      <c r="M197" s="1238">
        <v>2</v>
      </c>
      <c r="N197" s="1241">
        <f>L197*M197</f>
        <v>77.34</v>
      </c>
      <c r="O197" s="334"/>
      <c r="P197" s="1306"/>
      <c r="Q197" s="336"/>
      <c r="R197" s="17"/>
      <c r="S197" s="18"/>
      <c r="T197" s="1307"/>
      <c r="U197" s="19"/>
      <c r="V197" s="64"/>
      <c r="W197" s="63"/>
      <c r="X197" s="1332"/>
      <c r="Y197" s="62"/>
      <c r="Z197" s="60"/>
      <c r="AA197" s="1548"/>
      <c r="AB197" s="1310"/>
      <c r="AC197" s="558"/>
      <c r="AD197" s="1573"/>
      <c r="AE197" s="1311"/>
      <c r="AF197" s="1312"/>
      <c r="AG197" s="1313"/>
    </row>
    <row r="198" spans="1:33" ht="13.5" customHeight="1" x14ac:dyDescent="0.25">
      <c r="A198" s="2054" t="s">
        <v>307</v>
      </c>
      <c r="B198" s="415">
        <v>74.72</v>
      </c>
      <c r="C198" s="2526">
        <f>SUM(B198:B208)</f>
        <v>1533.1499999999999</v>
      </c>
      <c r="D198" s="278" t="s">
        <v>308</v>
      </c>
      <c r="E198" s="278" t="s">
        <v>309</v>
      </c>
      <c r="F198" s="2554">
        <f>SUM(B198:B202)</f>
        <v>851.8900000000001</v>
      </c>
      <c r="G198" s="2618">
        <v>5</v>
      </c>
      <c r="H198" s="2646">
        <f>G198*F198</f>
        <v>4259.4500000000007</v>
      </c>
      <c r="I198" s="513"/>
      <c r="J198" s="514"/>
      <c r="K198" s="515"/>
      <c r="L198" s="2620">
        <f>SUM(B198:B203)</f>
        <v>924.12000000000012</v>
      </c>
      <c r="M198" s="2592">
        <v>2</v>
      </c>
      <c r="N198" s="2590">
        <f>L198*M198</f>
        <v>1848.2400000000002</v>
      </c>
      <c r="O198" s="362"/>
      <c r="P198" s="882"/>
      <c r="Q198" s="358"/>
      <c r="R198" s="220"/>
      <c r="S198" s="84"/>
      <c r="T198" s="84"/>
      <c r="U198" s="89"/>
      <c r="V198" s="559"/>
      <c r="W198" s="560"/>
      <c r="X198" s="885"/>
      <c r="Y198" s="889"/>
      <c r="Z198" s="555"/>
      <c r="AA198" s="890"/>
      <c r="AB198" s="899"/>
      <c r="AC198" s="532"/>
      <c r="AD198" s="1570"/>
      <c r="AE198" s="492"/>
      <c r="AF198" s="493"/>
      <c r="AG198" s="1135"/>
    </row>
    <row r="199" spans="1:33" ht="13.5" customHeight="1" x14ac:dyDescent="0.25">
      <c r="A199" s="2055"/>
      <c r="B199" s="237">
        <v>454.03</v>
      </c>
      <c r="C199" s="2549"/>
      <c r="D199" s="236" t="s">
        <v>308</v>
      </c>
      <c r="E199" s="236" t="s">
        <v>309</v>
      </c>
      <c r="F199" s="2555"/>
      <c r="G199" s="2645"/>
      <c r="H199" s="2647"/>
      <c r="I199" s="516"/>
      <c r="J199" s="517"/>
      <c r="K199" s="518"/>
      <c r="L199" s="2629"/>
      <c r="M199" s="2594"/>
      <c r="N199" s="2630"/>
      <c r="O199" s="364"/>
      <c r="P199" s="581"/>
      <c r="Q199" s="360"/>
      <c r="R199" s="221"/>
      <c r="S199" s="28"/>
      <c r="T199" s="28"/>
      <c r="U199" s="30"/>
      <c r="V199" s="561"/>
      <c r="W199" s="391"/>
      <c r="X199" s="886"/>
      <c r="Y199" s="891"/>
      <c r="Z199" s="390"/>
      <c r="AA199" s="892"/>
      <c r="AB199" s="900"/>
      <c r="AC199" s="505"/>
      <c r="AD199" s="1571"/>
      <c r="AE199" s="495"/>
      <c r="AF199" s="496"/>
      <c r="AG199" s="535"/>
    </row>
    <row r="200" spans="1:33" ht="13.5" customHeight="1" x14ac:dyDescent="0.25">
      <c r="A200" s="2055"/>
      <c r="B200" s="237">
        <v>195.97</v>
      </c>
      <c r="C200" s="2549"/>
      <c r="D200" s="236" t="s">
        <v>308</v>
      </c>
      <c r="E200" s="236" t="s">
        <v>309</v>
      </c>
      <c r="F200" s="2555"/>
      <c r="G200" s="2645"/>
      <c r="H200" s="2647"/>
      <c r="I200" s="516"/>
      <c r="J200" s="517"/>
      <c r="K200" s="518"/>
      <c r="L200" s="2629"/>
      <c r="M200" s="2594"/>
      <c r="N200" s="2630"/>
      <c r="O200" s="364"/>
      <c r="P200" s="581"/>
      <c r="Q200" s="360"/>
      <c r="R200" s="221"/>
      <c r="S200" s="28"/>
      <c r="T200" s="28"/>
      <c r="U200" s="30"/>
      <c r="V200" s="561"/>
      <c r="W200" s="391"/>
      <c r="X200" s="886"/>
      <c r="Y200" s="891"/>
      <c r="Z200" s="390"/>
      <c r="AA200" s="892"/>
      <c r="AB200" s="900"/>
      <c r="AC200" s="505"/>
      <c r="AD200" s="1571"/>
      <c r="AE200" s="495"/>
      <c r="AF200" s="496"/>
      <c r="AG200" s="535"/>
    </row>
    <row r="201" spans="1:33" ht="13.5" customHeight="1" x14ac:dyDescent="0.25">
      <c r="A201" s="2055"/>
      <c r="B201" s="237">
        <v>21.74</v>
      </c>
      <c r="C201" s="2549"/>
      <c r="D201" s="236" t="s">
        <v>308</v>
      </c>
      <c r="E201" s="236" t="s">
        <v>309</v>
      </c>
      <c r="F201" s="2555"/>
      <c r="G201" s="2645"/>
      <c r="H201" s="2647"/>
      <c r="I201" s="516"/>
      <c r="J201" s="517"/>
      <c r="K201" s="518"/>
      <c r="L201" s="2629"/>
      <c r="M201" s="2594"/>
      <c r="N201" s="2630"/>
      <c r="O201" s="364"/>
      <c r="P201" s="581"/>
      <c r="Q201" s="360"/>
      <c r="R201" s="221"/>
      <c r="S201" s="28"/>
      <c r="T201" s="28"/>
      <c r="U201" s="30"/>
      <c r="V201" s="561"/>
      <c r="W201" s="391"/>
      <c r="X201" s="886"/>
      <c r="Y201" s="891"/>
      <c r="Z201" s="390"/>
      <c r="AA201" s="892"/>
      <c r="AB201" s="900"/>
      <c r="AC201" s="505"/>
      <c r="AD201" s="1571"/>
      <c r="AE201" s="495"/>
      <c r="AF201" s="496"/>
      <c r="AG201" s="535"/>
    </row>
    <row r="202" spans="1:33" ht="13.5" customHeight="1" x14ac:dyDescent="0.25">
      <c r="A202" s="2055"/>
      <c r="B202" s="237">
        <v>105.43</v>
      </c>
      <c r="C202" s="2549"/>
      <c r="D202" s="236" t="s">
        <v>308</v>
      </c>
      <c r="E202" s="236" t="s">
        <v>309</v>
      </c>
      <c r="F202" s="2555"/>
      <c r="G202" s="2645"/>
      <c r="H202" s="2647"/>
      <c r="I202" s="516"/>
      <c r="J202" s="517"/>
      <c r="K202" s="518"/>
      <c r="L202" s="2629"/>
      <c r="M202" s="2594"/>
      <c r="N202" s="2630"/>
      <c r="O202" s="364"/>
      <c r="P202" s="581"/>
      <c r="Q202" s="360"/>
      <c r="R202" s="221"/>
      <c r="S202" s="28"/>
      <c r="T202" s="28"/>
      <c r="U202" s="30"/>
      <c r="V202" s="561"/>
      <c r="W202" s="391"/>
      <c r="X202" s="886"/>
      <c r="Y202" s="891"/>
      <c r="Z202" s="390"/>
      <c r="AA202" s="892"/>
      <c r="AB202" s="900"/>
      <c r="AC202" s="505"/>
      <c r="AD202" s="1571"/>
      <c r="AE202" s="495"/>
      <c r="AF202" s="496"/>
      <c r="AG202" s="535"/>
    </row>
    <row r="203" spans="1:33" ht="13.5" customHeight="1" x14ac:dyDescent="0.25">
      <c r="A203" s="2055"/>
      <c r="B203" s="237">
        <v>72.23</v>
      </c>
      <c r="C203" s="2549"/>
      <c r="D203" s="236" t="s">
        <v>308</v>
      </c>
      <c r="E203" s="236" t="s">
        <v>309</v>
      </c>
      <c r="F203" s="573"/>
      <c r="G203" s="214"/>
      <c r="H203" s="834"/>
      <c r="I203" s="816">
        <f>B203</f>
        <v>72.23</v>
      </c>
      <c r="J203" s="1112">
        <v>5</v>
      </c>
      <c r="K203" s="1411">
        <f>I203*J203</f>
        <v>361.15000000000003</v>
      </c>
      <c r="L203" s="2629"/>
      <c r="M203" s="2594"/>
      <c r="N203" s="2630"/>
      <c r="O203" s="364"/>
      <c r="P203" s="581"/>
      <c r="Q203" s="360"/>
      <c r="R203" s="221"/>
      <c r="S203" s="28"/>
      <c r="T203" s="28"/>
      <c r="U203" s="30"/>
      <c r="V203" s="561"/>
      <c r="W203" s="391"/>
      <c r="X203" s="886"/>
      <c r="Y203" s="891"/>
      <c r="Z203" s="390"/>
      <c r="AA203" s="892"/>
      <c r="AB203" s="900"/>
      <c r="AC203" s="505"/>
      <c r="AD203" s="1571"/>
      <c r="AE203" s="495"/>
      <c r="AF203" s="496"/>
      <c r="AG203" s="535"/>
    </row>
    <row r="204" spans="1:33" ht="13.5" customHeight="1" x14ac:dyDescent="0.25">
      <c r="A204" s="2055"/>
      <c r="B204" s="237">
        <v>46.42</v>
      </c>
      <c r="C204" s="2549"/>
      <c r="D204" s="236" t="s">
        <v>308</v>
      </c>
      <c r="E204" s="236" t="s">
        <v>309</v>
      </c>
      <c r="F204" s="573"/>
      <c r="G204" s="214"/>
      <c r="H204" s="834"/>
      <c r="I204" s="516"/>
      <c r="J204" s="517"/>
      <c r="K204" s="518"/>
      <c r="L204" s="924"/>
      <c r="M204" s="150"/>
      <c r="N204" s="857"/>
      <c r="O204" s="1509">
        <f>B204</f>
        <v>46.42</v>
      </c>
      <c r="P204" s="2528">
        <v>1</v>
      </c>
      <c r="Q204" s="2559">
        <f>SUM(O204:O208)*P204</f>
        <v>609.03</v>
      </c>
      <c r="R204" s="221"/>
      <c r="S204" s="28"/>
      <c r="T204" s="28"/>
      <c r="U204" s="30"/>
      <c r="V204" s="937">
        <f>O204</f>
        <v>46.42</v>
      </c>
      <c r="W204" s="2576">
        <v>1</v>
      </c>
      <c r="X204" s="2578">
        <f>SUM(V204:V208)*W204</f>
        <v>609.03</v>
      </c>
      <c r="Y204" s="1551">
        <f>V204</f>
        <v>46.42</v>
      </c>
      <c r="Z204" s="2557">
        <v>5</v>
      </c>
      <c r="AA204" s="2581">
        <f>SUM(Y204:Y208)*Z204</f>
        <v>3045.1499999999996</v>
      </c>
      <c r="AB204" s="900"/>
      <c r="AC204" s="505"/>
      <c r="AD204" s="1571"/>
      <c r="AE204" s="495"/>
      <c r="AF204" s="496"/>
      <c r="AG204" s="535"/>
    </row>
    <row r="205" spans="1:33" ht="13.5" customHeight="1" x14ac:dyDescent="0.25">
      <c r="A205" s="2055"/>
      <c r="B205" s="237">
        <v>122.09</v>
      </c>
      <c r="C205" s="2549"/>
      <c r="D205" s="236" t="s">
        <v>308</v>
      </c>
      <c r="E205" s="236" t="s">
        <v>309</v>
      </c>
      <c r="F205" s="573"/>
      <c r="G205" s="214"/>
      <c r="H205" s="834"/>
      <c r="I205" s="516"/>
      <c r="J205" s="517"/>
      <c r="K205" s="518"/>
      <c r="L205" s="924"/>
      <c r="M205" s="150"/>
      <c r="N205" s="857"/>
      <c r="O205" s="1509">
        <f t="shared" ref="O205:O208" si="10">B205</f>
        <v>122.09</v>
      </c>
      <c r="P205" s="2528"/>
      <c r="Q205" s="2559"/>
      <c r="R205" s="221"/>
      <c r="S205" s="28"/>
      <c r="T205" s="28"/>
      <c r="U205" s="30"/>
      <c r="V205" s="937">
        <f t="shared" ref="V205:V208" si="11">O205</f>
        <v>122.09</v>
      </c>
      <c r="W205" s="2576"/>
      <c r="X205" s="2578"/>
      <c r="Y205" s="1551">
        <f t="shared" ref="Y205:Y208" si="12">V205</f>
        <v>122.09</v>
      </c>
      <c r="Z205" s="2557"/>
      <c r="AA205" s="2581"/>
      <c r="AB205" s="900"/>
      <c r="AC205" s="505"/>
      <c r="AD205" s="1571"/>
      <c r="AE205" s="495"/>
      <c r="AF205" s="496"/>
      <c r="AG205" s="535"/>
    </row>
    <row r="206" spans="1:33" ht="13.5" customHeight="1" x14ac:dyDescent="0.25">
      <c r="A206" s="2055"/>
      <c r="B206" s="237">
        <v>51.87</v>
      </c>
      <c r="C206" s="2549"/>
      <c r="D206" s="236" t="s">
        <v>308</v>
      </c>
      <c r="E206" s="236" t="s">
        <v>309</v>
      </c>
      <c r="F206" s="573"/>
      <c r="G206" s="214"/>
      <c r="H206" s="834"/>
      <c r="I206" s="516"/>
      <c r="J206" s="517"/>
      <c r="K206" s="518"/>
      <c r="L206" s="924"/>
      <c r="M206" s="150"/>
      <c r="N206" s="857"/>
      <c r="O206" s="1509">
        <f t="shared" si="10"/>
        <v>51.87</v>
      </c>
      <c r="P206" s="2528"/>
      <c r="Q206" s="2559"/>
      <c r="R206" s="221"/>
      <c r="S206" s="28"/>
      <c r="T206" s="28"/>
      <c r="U206" s="30"/>
      <c r="V206" s="937">
        <f t="shared" si="11"/>
        <v>51.87</v>
      </c>
      <c r="W206" s="2576"/>
      <c r="X206" s="2578"/>
      <c r="Y206" s="1551">
        <f t="shared" si="12"/>
        <v>51.87</v>
      </c>
      <c r="Z206" s="2557"/>
      <c r="AA206" s="2581"/>
      <c r="AB206" s="900"/>
      <c r="AC206" s="505"/>
      <c r="AD206" s="1571"/>
      <c r="AE206" s="495"/>
      <c r="AF206" s="496"/>
      <c r="AG206" s="535"/>
    </row>
    <row r="207" spans="1:33" ht="13.5" customHeight="1" x14ac:dyDescent="0.25">
      <c r="A207" s="2055"/>
      <c r="B207" s="237">
        <v>66.599999999999994</v>
      </c>
      <c r="C207" s="2549"/>
      <c r="D207" s="236" t="s">
        <v>308</v>
      </c>
      <c r="E207" s="236" t="s">
        <v>309</v>
      </c>
      <c r="F207" s="573"/>
      <c r="G207" s="214"/>
      <c r="H207" s="834"/>
      <c r="I207" s="516"/>
      <c r="J207" s="517"/>
      <c r="K207" s="518"/>
      <c r="L207" s="924"/>
      <c r="M207" s="150"/>
      <c r="N207" s="857"/>
      <c r="O207" s="1509">
        <f t="shared" si="10"/>
        <v>66.599999999999994</v>
      </c>
      <c r="P207" s="2528"/>
      <c r="Q207" s="2559"/>
      <c r="R207" s="221"/>
      <c r="S207" s="28"/>
      <c r="T207" s="28"/>
      <c r="U207" s="30"/>
      <c r="V207" s="937">
        <f t="shared" si="11"/>
        <v>66.599999999999994</v>
      </c>
      <c r="W207" s="2576"/>
      <c r="X207" s="2578"/>
      <c r="Y207" s="1551">
        <f t="shared" si="12"/>
        <v>66.599999999999994</v>
      </c>
      <c r="Z207" s="2557"/>
      <c r="AA207" s="2581"/>
      <c r="AB207" s="900"/>
      <c r="AC207" s="505"/>
      <c r="AD207" s="1571"/>
      <c r="AE207" s="495"/>
      <c r="AF207" s="496"/>
      <c r="AG207" s="535"/>
    </row>
    <row r="208" spans="1:33" ht="13.5" customHeight="1" thickBot="1" x14ac:dyDescent="0.3">
      <c r="A208" s="2056"/>
      <c r="B208" s="239">
        <v>322.05</v>
      </c>
      <c r="C208" s="2563"/>
      <c r="D208" s="238" t="s">
        <v>308</v>
      </c>
      <c r="E208" s="238" t="s">
        <v>309</v>
      </c>
      <c r="F208" s="576"/>
      <c r="G208" s="851"/>
      <c r="H208" s="578"/>
      <c r="I208" s="525"/>
      <c r="J208" s="526"/>
      <c r="K208" s="527"/>
      <c r="L208" s="1467"/>
      <c r="M208" s="938"/>
      <c r="N208" s="1348"/>
      <c r="O208" s="931">
        <f t="shared" si="10"/>
        <v>322.05</v>
      </c>
      <c r="P208" s="2522"/>
      <c r="Q208" s="2612"/>
      <c r="R208" s="222"/>
      <c r="S208" s="22"/>
      <c r="T208" s="22"/>
      <c r="U208" s="24"/>
      <c r="V208" s="1530">
        <f t="shared" si="11"/>
        <v>322.05</v>
      </c>
      <c r="W208" s="2605"/>
      <c r="X208" s="2607"/>
      <c r="Y208" s="1552">
        <f t="shared" si="12"/>
        <v>322.05</v>
      </c>
      <c r="Z208" s="2524"/>
      <c r="AA208" s="2582"/>
      <c r="AB208" s="1574"/>
      <c r="AC208" s="507"/>
      <c r="AD208" s="1575"/>
      <c r="AE208" s="552"/>
      <c r="AF208" s="553"/>
      <c r="AG208" s="1269"/>
    </row>
    <row r="209" spans="1:33" ht="13.5" customHeight="1" x14ac:dyDescent="0.25">
      <c r="A209" s="2054">
        <v>445</v>
      </c>
      <c r="B209" s="415">
        <v>60.77</v>
      </c>
      <c r="C209" s="2526">
        <f>B209+B210+B211+B212</f>
        <v>180.17000000000002</v>
      </c>
      <c r="D209" s="278" t="s">
        <v>301</v>
      </c>
      <c r="E209" s="278" t="s">
        <v>22</v>
      </c>
      <c r="F209" s="1279"/>
      <c r="G209" s="1273"/>
      <c r="H209" s="1280"/>
      <c r="I209" s="513"/>
      <c r="J209" s="514"/>
      <c r="K209" s="515"/>
      <c r="L209" s="2717"/>
      <c r="M209" s="2725"/>
      <c r="N209" s="2626"/>
      <c r="O209" s="913">
        <f>B209</f>
        <v>60.77</v>
      </c>
      <c r="P209" s="2893">
        <v>2</v>
      </c>
      <c r="Q209" s="2642">
        <f>SUM(O209:O211)*P209</f>
        <v>179.62</v>
      </c>
      <c r="R209" s="220"/>
      <c r="S209" s="84"/>
      <c r="T209" s="84"/>
      <c r="U209" s="89"/>
      <c r="V209" s="920">
        <f>B209</f>
        <v>60.77</v>
      </c>
      <c r="W209" s="2575">
        <v>1</v>
      </c>
      <c r="X209" s="2914">
        <f>SUM(V209:V211)*W209</f>
        <v>89.81</v>
      </c>
      <c r="Y209" s="879">
        <f>B209</f>
        <v>60.77</v>
      </c>
      <c r="Z209" s="2579">
        <v>5</v>
      </c>
      <c r="AA209" s="2580">
        <f>SUM(Y209:Y211)*Z209</f>
        <v>449.05</v>
      </c>
      <c r="AB209" s="899"/>
      <c r="AC209" s="532"/>
      <c r="AD209" s="1570"/>
      <c r="AE209" s="492"/>
      <c r="AF209" s="493"/>
      <c r="AG209" s="1135"/>
    </row>
    <row r="210" spans="1:33" ht="13.5" customHeight="1" x14ac:dyDescent="0.25">
      <c r="A210" s="2055"/>
      <c r="B210" s="237">
        <v>9.66</v>
      </c>
      <c r="C210" s="2549"/>
      <c r="D210" s="236" t="s">
        <v>301</v>
      </c>
      <c r="E210" s="236" t="s">
        <v>22</v>
      </c>
      <c r="F210" s="573"/>
      <c r="G210" s="574"/>
      <c r="H210" s="577"/>
      <c r="I210" s="516"/>
      <c r="J210" s="517"/>
      <c r="K210" s="518"/>
      <c r="L210" s="2718"/>
      <c r="M210" s="2726"/>
      <c r="N210" s="2627"/>
      <c r="O210" s="1509">
        <f t="shared" ref="O210:O211" si="13">B210</f>
        <v>9.66</v>
      </c>
      <c r="P210" s="2528"/>
      <c r="Q210" s="2559"/>
      <c r="R210" s="221"/>
      <c r="S210" s="28"/>
      <c r="T210" s="28"/>
      <c r="U210" s="30"/>
      <c r="V210" s="921">
        <f t="shared" ref="V210:V211" si="14">B210</f>
        <v>9.66</v>
      </c>
      <c r="W210" s="2576"/>
      <c r="X210" s="2578"/>
      <c r="Y210" s="880">
        <f t="shared" ref="Y210:Y211" si="15">B210</f>
        <v>9.66</v>
      </c>
      <c r="Z210" s="2557"/>
      <c r="AA210" s="2581"/>
      <c r="AB210" s="900"/>
      <c r="AC210" s="505"/>
      <c r="AD210" s="1571"/>
      <c r="AE210" s="495"/>
      <c r="AF210" s="496"/>
      <c r="AG210" s="535"/>
    </row>
    <row r="211" spans="1:33" ht="13.5" customHeight="1" x14ac:dyDescent="0.25">
      <c r="A211" s="2055"/>
      <c r="B211" s="237">
        <v>19.38</v>
      </c>
      <c r="C211" s="2549"/>
      <c r="D211" s="236" t="s">
        <v>301</v>
      </c>
      <c r="E211" s="236" t="s">
        <v>22</v>
      </c>
      <c r="F211" s="573"/>
      <c r="G211" s="574"/>
      <c r="H211" s="577"/>
      <c r="I211" s="516"/>
      <c r="J211" s="517"/>
      <c r="K211" s="518"/>
      <c r="L211" s="2718"/>
      <c r="M211" s="2726"/>
      <c r="N211" s="2627"/>
      <c r="O211" s="1509">
        <f t="shared" si="13"/>
        <v>19.38</v>
      </c>
      <c r="P211" s="2528"/>
      <c r="Q211" s="2559"/>
      <c r="R211" s="221"/>
      <c r="S211" s="28"/>
      <c r="T211" s="28"/>
      <c r="U211" s="30"/>
      <c r="V211" s="921">
        <f t="shared" si="14"/>
        <v>19.38</v>
      </c>
      <c r="W211" s="2576"/>
      <c r="X211" s="2578"/>
      <c r="Y211" s="880">
        <f t="shared" si="15"/>
        <v>19.38</v>
      </c>
      <c r="Z211" s="2557"/>
      <c r="AA211" s="2581"/>
      <c r="AB211" s="900"/>
      <c r="AC211" s="505"/>
      <c r="AD211" s="1571"/>
      <c r="AE211" s="495"/>
      <c r="AF211" s="496"/>
      <c r="AG211" s="535"/>
    </row>
    <row r="212" spans="1:33" ht="13.5" customHeight="1" thickBot="1" x14ac:dyDescent="0.3">
      <c r="A212" s="2290"/>
      <c r="B212" s="416">
        <v>90.36</v>
      </c>
      <c r="C212" s="2527"/>
      <c r="D212" s="405" t="s">
        <v>301</v>
      </c>
      <c r="E212" s="405" t="s">
        <v>22</v>
      </c>
      <c r="F212" s="587">
        <f>B212</f>
        <v>90.36</v>
      </c>
      <c r="G212" s="810">
        <v>5</v>
      </c>
      <c r="H212" s="811">
        <f>F212*G213</f>
        <v>451.8</v>
      </c>
      <c r="I212" s="522"/>
      <c r="J212" s="523"/>
      <c r="K212" s="524"/>
      <c r="L212" s="2648"/>
      <c r="M212" s="2727"/>
      <c r="N212" s="2628"/>
      <c r="O212" s="345"/>
      <c r="P212" s="373"/>
      <c r="Q212" s="347"/>
      <c r="R212" s="115"/>
      <c r="S212" s="65"/>
      <c r="T212" s="65"/>
      <c r="U212" s="94"/>
      <c r="V212" s="116"/>
      <c r="W212" s="66"/>
      <c r="X212" s="1404"/>
      <c r="Y212" s="113"/>
      <c r="Z212" s="67"/>
      <c r="AA212" s="898"/>
      <c r="AB212" s="901"/>
      <c r="AC212" s="533"/>
      <c r="AD212" s="1572"/>
      <c r="AE212" s="498"/>
      <c r="AF212" s="499"/>
      <c r="AG212" s="1139"/>
    </row>
    <row r="213" spans="1:33" ht="13.5" customHeight="1" thickBot="1" x14ac:dyDescent="0.3">
      <c r="A213" s="274" t="s">
        <v>310</v>
      </c>
      <c r="B213" s="414">
        <v>885.9</v>
      </c>
      <c r="C213" s="414">
        <v>885.9</v>
      </c>
      <c r="D213" s="274" t="s">
        <v>311</v>
      </c>
      <c r="E213" s="274" t="s">
        <v>22</v>
      </c>
      <c r="F213" s="139">
        <f>C213</f>
        <v>885.9</v>
      </c>
      <c r="G213" s="160">
        <v>5</v>
      </c>
      <c r="H213" s="1214">
        <f>G213*F213</f>
        <v>4429.5</v>
      </c>
      <c r="I213" s="796"/>
      <c r="J213" s="797"/>
      <c r="K213" s="798"/>
      <c r="L213" s="1466"/>
      <c r="M213" s="855"/>
      <c r="N213" s="856"/>
      <c r="O213" s="334"/>
      <c r="P213" s="1306"/>
      <c r="Q213" s="336"/>
      <c r="R213" s="17"/>
      <c r="S213" s="18"/>
      <c r="T213" s="1307"/>
      <c r="U213" s="19"/>
      <c r="V213" s="64"/>
      <c r="W213" s="63"/>
      <c r="X213" s="1332"/>
      <c r="Y213" s="62"/>
      <c r="Z213" s="60"/>
      <c r="AA213" s="1548"/>
      <c r="AB213" s="1310"/>
      <c r="AC213" s="558"/>
      <c r="AD213" s="1573"/>
      <c r="AE213" s="1311"/>
      <c r="AF213" s="1312"/>
      <c r="AG213" s="1313"/>
    </row>
    <row r="214" spans="1:33" ht="13.5" customHeight="1" x14ac:dyDescent="0.25">
      <c r="A214" s="2054" t="s">
        <v>312</v>
      </c>
      <c r="B214" s="415">
        <v>32.69</v>
      </c>
      <c r="C214" s="2526">
        <f>B214+B215</f>
        <v>85.009999999999991</v>
      </c>
      <c r="D214" s="278" t="s">
        <v>298</v>
      </c>
      <c r="E214" s="278" t="s">
        <v>22</v>
      </c>
      <c r="F214" s="2530">
        <f>C214</f>
        <v>85.009999999999991</v>
      </c>
      <c r="G214" s="2532">
        <v>5</v>
      </c>
      <c r="H214" s="2534">
        <f>G214*F214</f>
        <v>425.04999999999995</v>
      </c>
      <c r="I214" s="513"/>
      <c r="J214" s="514"/>
      <c r="K214" s="515"/>
      <c r="L214" s="2698">
        <f>C214</f>
        <v>85.009999999999991</v>
      </c>
      <c r="M214" s="2690">
        <v>2</v>
      </c>
      <c r="N214" s="2695">
        <f>L214*M214</f>
        <v>170.01999999999998</v>
      </c>
      <c r="O214" s="342"/>
      <c r="P214" s="343"/>
      <c r="Q214" s="344"/>
      <c r="R214" s="87"/>
      <c r="S214" s="84"/>
      <c r="T214" s="88"/>
      <c r="U214" s="89"/>
      <c r="V214" s="80"/>
      <c r="W214" s="81"/>
      <c r="X214" s="942"/>
      <c r="Y214" s="82"/>
      <c r="Z214" s="83"/>
      <c r="AA214" s="1547"/>
      <c r="AB214" s="899"/>
      <c r="AC214" s="532"/>
      <c r="AD214" s="1570"/>
      <c r="AE214" s="492"/>
      <c r="AF214" s="493"/>
      <c r="AG214" s="1135"/>
    </row>
    <row r="215" spans="1:33" ht="13.5" customHeight="1" thickBot="1" x14ac:dyDescent="0.3">
      <c r="A215" s="2290"/>
      <c r="B215" s="416">
        <v>52.32</v>
      </c>
      <c r="C215" s="2527"/>
      <c r="D215" s="405" t="s">
        <v>298</v>
      </c>
      <c r="E215" s="405" t="s">
        <v>22</v>
      </c>
      <c r="F215" s="2689"/>
      <c r="G215" s="2566"/>
      <c r="H215" s="2697"/>
      <c r="I215" s="522"/>
      <c r="J215" s="523"/>
      <c r="K215" s="524"/>
      <c r="L215" s="2719"/>
      <c r="M215" s="2691"/>
      <c r="N215" s="2696"/>
      <c r="O215" s="345"/>
      <c r="P215" s="346"/>
      <c r="Q215" s="347"/>
      <c r="R215" s="92"/>
      <c r="S215" s="65"/>
      <c r="T215" s="93"/>
      <c r="U215" s="94"/>
      <c r="V215" s="95"/>
      <c r="W215" s="66"/>
      <c r="X215" s="1404"/>
      <c r="Y215" s="96"/>
      <c r="Z215" s="67"/>
      <c r="AA215" s="898"/>
      <c r="AB215" s="901"/>
      <c r="AC215" s="533"/>
      <c r="AD215" s="1572"/>
      <c r="AE215" s="498"/>
      <c r="AF215" s="499"/>
      <c r="AG215" s="1139"/>
    </row>
    <row r="216" spans="1:33" ht="13.5" customHeight="1" x14ac:dyDescent="0.25">
      <c r="A216" s="2054" t="s">
        <v>313</v>
      </c>
      <c r="B216" s="415">
        <v>164.62</v>
      </c>
      <c r="C216" s="2526">
        <f>SUM(B216:B219)</f>
        <v>216.46</v>
      </c>
      <c r="D216" s="278" t="s">
        <v>314</v>
      </c>
      <c r="E216" s="278" t="s">
        <v>292</v>
      </c>
      <c r="F216" s="2554">
        <f>SUM(B216:B218)</f>
        <v>198.78</v>
      </c>
      <c r="G216" s="2618">
        <v>5</v>
      </c>
      <c r="H216" s="2646">
        <f>G216*F216</f>
        <v>993.9</v>
      </c>
      <c r="I216" s="513"/>
      <c r="J216" s="514"/>
      <c r="K216" s="515"/>
      <c r="L216" s="2620">
        <f>F216</f>
        <v>198.78</v>
      </c>
      <c r="M216" s="2592">
        <v>2</v>
      </c>
      <c r="N216" s="2590">
        <f>L216*M216</f>
        <v>397.56</v>
      </c>
      <c r="O216" s="342"/>
      <c r="P216" s="371"/>
      <c r="Q216" s="344"/>
      <c r="R216" s="220"/>
      <c r="S216" s="84"/>
      <c r="T216" s="84"/>
      <c r="U216" s="89"/>
      <c r="V216" s="378"/>
      <c r="W216" s="85"/>
      <c r="X216" s="583"/>
      <c r="Y216" s="216"/>
      <c r="Z216" s="86"/>
      <c r="AA216" s="896"/>
      <c r="AB216" s="899"/>
      <c r="AC216" s="532"/>
      <c r="AD216" s="1570"/>
      <c r="AE216" s="492"/>
      <c r="AF216" s="493"/>
      <c r="AG216" s="1135"/>
    </row>
    <row r="217" spans="1:33" ht="13.5" customHeight="1" x14ac:dyDescent="0.25">
      <c r="A217" s="2055"/>
      <c r="B217" s="237">
        <v>13.26</v>
      </c>
      <c r="C217" s="2549"/>
      <c r="D217" s="236" t="s">
        <v>314</v>
      </c>
      <c r="E217" s="236" t="s">
        <v>292</v>
      </c>
      <c r="F217" s="2555"/>
      <c r="G217" s="2645"/>
      <c r="H217" s="2647"/>
      <c r="I217" s="516"/>
      <c r="J217" s="517"/>
      <c r="K217" s="518"/>
      <c r="L217" s="2629"/>
      <c r="M217" s="2594"/>
      <c r="N217" s="2630"/>
      <c r="O217" s="348"/>
      <c r="P217" s="372"/>
      <c r="Q217" s="350"/>
      <c r="R217" s="221"/>
      <c r="S217" s="28"/>
      <c r="T217" s="28"/>
      <c r="U217" s="30"/>
      <c r="V217" s="556"/>
      <c r="W217" s="32"/>
      <c r="X217" s="979"/>
      <c r="Y217" s="217"/>
      <c r="Z217" s="144"/>
      <c r="AA217" s="897"/>
      <c r="AB217" s="900"/>
      <c r="AC217" s="505"/>
      <c r="AD217" s="1571"/>
      <c r="AE217" s="495"/>
      <c r="AF217" s="496"/>
      <c r="AG217" s="535"/>
    </row>
    <row r="218" spans="1:33" ht="13.5" customHeight="1" x14ac:dyDescent="0.25">
      <c r="A218" s="2055"/>
      <c r="B218" s="237">
        <v>20.9</v>
      </c>
      <c r="C218" s="2549"/>
      <c r="D218" s="236" t="s">
        <v>298</v>
      </c>
      <c r="E218" s="236" t="s">
        <v>292</v>
      </c>
      <c r="F218" s="2555"/>
      <c r="G218" s="2645"/>
      <c r="H218" s="2647"/>
      <c r="I218" s="516"/>
      <c r="J218" s="517"/>
      <c r="K218" s="518"/>
      <c r="L218" s="2629"/>
      <c r="M218" s="2594"/>
      <c r="N218" s="2630"/>
      <c r="O218" s="348"/>
      <c r="P218" s="372"/>
      <c r="Q218" s="350"/>
      <c r="R218" s="221"/>
      <c r="S218" s="28"/>
      <c r="T218" s="28"/>
      <c r="U218" s="30"/>
      <c r="V218" s="556"/>
      <c r="W218" s="32"/>
      <c r="X218" s="979"/>
      <c r="Y218" s="217"/>
      <c r="Z218" s="144"/>
      <c r="AA218" s="897"/>
      <c r="AB218" s="900"/>
      <c r="AC218" s="505"/>
      <c r="AD218" s="1571"/>
      <c r="AE218" s="495"/>
      <c r="AF218" s="496"/>
      <c r="AG218" s="535"/>
    </row>
    <row r="219" spans="1:33" ht="13.5" customHeight="1" thickBot="1" x14ac:dyDescent="0.3">
      <c r="A219" s="2290"/>
      <c r="B219" s="416">
        <v>17.68</v>
      </c>
      <c r="C219" s="2527"/>
      <c r="D219" s="405" t="s">
        <v>298</v>
      </c>
      <c r="E219" s="405" t="s">
        <v>292</v>
      </c>
      <c r="F219" s="859"/>
      <c r="G219" s="918"/>
      <c r="H219" s="919"/>
      <c r="I219" s="522"/>
      <c r="J219" s="523"/>
      <c r="K219" s="524"/>
      <c r="L219" s="939"/>
      <c r="M219" s="148"/>
      <c r="N219" s="1220"/>
      <c r="O219" s="566">
        <f>B219</f>
        <v>17.68</v>
      </c>
      <c r="P219" s="830">
        <v>2</v>
      </c>
      <c r="Q219" s="509">
        <f>O219*P219</f>
        <v>35.36</v>
      </c>
      <c r="R219" s="115"/>
      <c r="S219" s="65"/>
      <c r="T219" s="65"/>
      <c r="U219" s="94"/>
      <c r="V219" s="922">
        <f>O219</f>
        <v>17.68</v>
      </c>
      <c r="W219" s="546">
        <v>1</v>
      </c>
      <c r="X219" s="1529">
        <f>V219*W219</f>
        <v>17.68</v>
      </c>
      <c r="Y219" s="881">
        <f>V219</f>
        <v>17.68</v>
      </c>
      <c r="Z219" s="547">
        <v>5</v>
      </c>
      <c r="AA219" s="1227">
        <f>Y219*Z219</f>
        <v>88.4</v>
      </c>
      <c r="AB219" s="901"/>
      <c r="AC219" s="533"/>
      <c r="AD219" s="1572"/>
      <c r="AE219" s="498"/>
      <c r="AF219" s="499"/>
      <c r="AG219" s="1139"/>
    </row>
    <row r="220" spans="1:33" ht="13.5" customHeight="1" x14ac:dyDescent="0.25">
      <c r="A220" s="2054" t="s">
        <v>315</v>
      </c>
      <c r="B220" s="415">
        <v>77.81</v>
      </c>
      <c r="C220" s="2526">
        <f>B220+B221+B222+B223+B224</f>
        <v>367.07</v>
      </c>
      <c r="D220" s="278" t="s">
        <v>298</v>
      </c>
      <c r="E220" s="278" t="s">
        <v>292</v>
      </c>
      <c r="F220" s="2530">
        <f>C220</f>
        <v>367.07</v>
      </c>
      <c r="G220" s="2532">
        <v>5</v>
      </c>
      <c r="H220" s="2534">
        <f>G220*F220</f>
        <v>1835.35</v>
      </c>
      <c r="I220" s="513"/>
      <c r="J220" s="514"/>
      <c r="K220" s="515"/>
      <c r="L220" s="2536">
        <f>F220</f>
        <v>367.07</v>
      </c>
      <c r="M220" s="2539">
        <v>2</v>
      </c>
      <c r="N220" s="2542">
        <f>M220*L220</f>
        <v>734.14</v>
      </c>
      <c r="O220" s="342"/>
      <c r="P220" s="343"/>
      <c r="Q220" s="344"/>
      <c r="R220" s="87"/>
      <c r="S220" s="84"/>
      <c r="T220" s="88"/>
      <c r="U220" s="89"/>
      <c r="V220" s="90"/>
      <c r="W220" s="85"/>
      <c r="X220" s="583"/>
      <c r="Y220" s="91"/>
      <c r="Z220" s="86"/>
      <c r="AA220" s="896"/>
      <c r="AB220" s="899"/>
      <c r="AC220" s="532"/>
      <c r="AD220" s="1570"/>
      <c r="AE220" s="492"/>
      <c r="AF220" s="493"/>
      <c r="AG220" s="1135"/>
    </row>
    <row r="221" spans="1:33" ht="13.5" customHeight="1" x14ac:dyDescent="0.25">
      <c r="A221" s="2055"/>
      <c r="B221" s="237">
        <v>101.16</v>
      </c>
      <c r="C221" s="2549"/>
      <c r="D221" s="236" t="s">
        <v>298</v>
      </c>
      <c r="E221" s="236" t="s">
        <v>292</v>
      </c>
      <c r="F221" s="2531"/>
      <c r="G221" s="2533"/>
      <c r="H221" s="2535"/>
      <c r="I221" s="516"/>
      <c r="J221" s="517"/>
      <c r="K221" s="518"/>
      <c r="L221" s="2537"/>
      <c r="M221" s="2540"/>
      <c r="N221" s="2543"/>
      <c r="O221" s="348"/>
      <c r="P221" s="349"/>
      <c r="Q221" s="350"/>
      <c r="R221" s="27"/>
      <c r="S221" s="28"/>
      <c r="T221" s="29"/>
      <c r="U221" s="30"/>
      <c r="V221" s="31"/>
      <c r="W221" s="32"/>
      <c r="X221" s="979"/>
      <c r="Y221" s="143"/>
      <c r="Z221" s="144"/>
      <c r="AA221" s="897"/>
      <c r="AB221" s="900"/>
      <c r="AC221" s="505"/>
      <c r="AD221" s="1571"/>
      <c r="AE221" s="495"/>
      <c r="AF221" s="496"/>
      <c r="AG221" s="535"/>
    </row>
    <row r="222" spans="1:33" ht="13.5" customHeight="1" x14ac:dyDescent="0.25">
      <c r="A222" s="2055"/>
      <c r="B222" s="237">
        <v>75.84</v>
      </c>
      <c r="C222" s="2549"/>
      <c r="D222" s="236" t="s">
        <v>298</v>
      </c>
      <c r="E222" s="236" t="s">
        <v>292</v>
      </c>
      <c r="F222" s="2531"/>
      <c r="G222" s="2533"/>
      <c r="H222" s="2535"/>
      <c r="I222" s="516"/>
      <c r="J222" s="517"/>
      <c r="K222" s="518"/>
      <c r="L222" s="2537"/>
      <c r="M222" s="2540"/>
      <c r="N222" s="2543"/>
      <c r="O222" s="348"/>
      <c r="P222" s="349"/>
      <c r="Q222" s="350"/>
      <c r="R222" s="27"/>
      <c r="S222" s="28"/>
      <c r="T222" s="29"/>
      <c r="U222" s="30"/>
      <c r="V222" s="31"/>
      <c r="W222" s="32"/>
      <c r="X222" s="979"/>
      <c r="Y222" s="143"/>
      <c r="Z222" s="144"/>
      <c r="AA222" s="897"/>
      <c r="AB222" s="900"/>
      <c r="AC222" s="505"/>
      <c r="AD222" s="1571"/>
      <c r="AE222" s="495"/>
      <c r="AF222" s="496"/>
      <c r="AG222" s="535"/>
    </row>
    <row r="223" spans="1:33" ht="13.5" customHeight="1" x14ac:dyDescent="0.25">
      <c r="A223" s="2055"/>
      <c r="B223" s="237">
        <v>82.08</v>
      </c>
      <c r="C223" s="2549"/>
      <c r="D223" s="236" t="s">
        <v>298</v>
      </c>
      <c r="E223" s="236" t="s">
        <v>292</v>
      </c>
      <c r="F223" s="2531"/>
      <c r="G223" s="2533"/>
      <c r="H223" s="2535"/>
      <c r="I223" s="516"/>
      <c r="J223" s="517"/>
      <c r="K223" s="518"/>
      <c r="L223" s="2537"/>
      <c r="M223" s="2540"/>
      <c r="N223" s="2543"/>
      <c r="O223" s="348"/>
      <c r="P223" s="349"/>
      <c r="Q223" s="350"/>
      <c r="R223" s="27"/>
      <c r="S223" s="28"/>
      <c r="T223" s="29"/>
      <c r="U223" s="30"/>
      <c r="V223" s="31"/>
      <c r="W223" s="32"/>
      <c r="X223" s="979"/>
      <c r="Y223" s="143"/>
      <c r="Z223" s="144"/>
      <c r="AA223" s="897"/>
      <c r="AB223" s="900"/>
      <c r="AC223" s="505"/>
      <c r="AD223" s="1571"/>
      <c r="AE223" s="495"/>
      <c r="AF223" s="496"/>
      <c r="AG223" s="535"/>
    </row>
    <row r="224" spans="1:33" ht="13.5" customHeight="1" thickBot="1" x14ac:dyDescent="0.3">
      <c r="A224" s="2290"/>
      <c r="B224" s="416">
        <v>30.18</v>
      </c>
      <c r="C224" s="2527"/>
      <c r="D224" s="405" t="s">
        <v>298</v>
      </c>
      <c r="E224" s="405" t="s">
        <v>292</v>
      </c>
      <c r="F224" s="2689"/>
      <c r="G224" s="2566"/>
      <c r="H224" s="2697"/>
      <c r="I224" s="522"/>
      <c r="J224" s="523"/>
      <c r="K224" s="524"/>
      <c r="L224" s="2713"/>
      <c r="M224" s="2702"/>
      <c r="N224" s="2657"/>
      <c r="O224" s="345"/>
      <c r="P224" s="346"/>
      <c r="Q224" s="347"/>
      <c r="R224" s="92"/>
      <c r="S224" s="65"/>
      <c r="T224" s="93"/>
      <c r="U224" s="94"/>
      <c r="V224" s="95"/>
      <c r="W224" s="66"/>
      <c r="X224" s="1404"/>
      <c r="Y224" s="96"/>
      <c r="Z224" s="67"/>
      <c r="AA224" s="898"/>
      <c r="AB224" s="901"/>
      <c r="AC224" s="533"/>
      <c r="AD224" s="1572"/>
      <c r="AE224" s="498"/>
      <c r="AF224" s="499"/>
      <c r="AG224" s="1139"/>
    </row>
    <row r="225" spans="1:33" ht="13.5" customHeight="1" x14ac:dyDescent="0.25">
      <c r="A225" s="2054" t="s">
        <v>316</v>
      </c>
      <c r="B225" s="415">
        <v>85.26</v>
      </c>
      <c r="C225" s="2526">
        <f>B225+B226+B227</f>
        <v>127.03000000000002</v>
      </c>
      <c r="D225" s="278" t="s">
        <v>317</v>
      </c>
      <c r="E225" s="278" t="s">
        <v>318</v>
      </c>
      <c r="F225" s="2530">
        <f>C225</f>
        <v>127.03000000000002</v>
      </c>
      <c r="G225" s="2532">
        <v>5</v>
      </c>
      <c r="H225" s="2534">
        <f>G225*F225</f>
        <v>635.15000000000009</v>
      </c>
      <c r="I225" s="513"/>
      <c r="J225" s="514"/>
      <c r="K225" s="515"/>
      <c r="L225" s="2698">
        <f>C225</f>
        <v>127.03000000000002</v>
      </c>
      <c r="M225" s="2690">
        <v>2</v>
      </c>
      <c r="N225" s="2695">
        <f>L225*M225</f>
        <v>254.06000000000003</v>
      </c>
      <c r="O225" s="342"/>
      <c r="P225" s="343"/>
      <c r="Q225" s="344"/>
      <c r="R225" s="87"/>
      <c r="S225" s="84"/>
      <c r="T225" s="88"/>
      <c r="U225" s="89"/>
      <c r="V225" s="90"/>
      <c r="W225" s="85"/>
      <c r="X225" s="583"/>
      <c r="Y225" s="91"/>
      <c r="Z225" s="86"/>
      <c r="AA225" s="896"/>
      <c r="AB225" s="899"/>
      <c r="AC225" s="532"/>
      <c r="AD225" s="1570"/>
      <c r="AE225" s="492"/>
      <c r="AF225" s="493"/>
      <c r="AG225" s="1135"/>
    </row>
    <row r="226" spans="1:33" ht="13.5" customHeight="1" x14ac:dyDescent="0.25">
      <c r="A226" s="2055"/>
      <c r="B226" s="237">
        <v>33.57</v>
      </c>
      <c r="C226" s="2549"/>
      <c r="D226" s="236" t="s">
        <v>317</v>
      </c>
      <c r="E226" s="236" t="s">
        <v>318</v>
      </c>
      <c r="F226" s="2531"/>
      <c r="G226" s="2533"/>
      <c r="H226" s="2535"/>
      <c r="I226" s="516"/>
      <c r="J226" s="517"/>
      <c r="K226" s="518"/>
      <c r="L226" s="2838"/>
      <c r="M226" s="2585"/>
      <c r="N226" s="2798"/>
      <c r="O226" s="348"/>
      <c r="P226" s="349"/>
      <c r="Q226" s="350"/>
      <c r="R226" s="27"/>
      <c r="S226" s="28"/>
      <c r="T226" s="29"/>
      <c r="U226" s="30"/>
      <c r="V226" s="31"/>
      <c r="W226" s="32"/>
      <c r="X226" s="979"/>
      <c r="Y226" s="143"/>
      <c r="Z226" s="144"/>
      <c r="AA226" s="897"/>
      <c r="AB226" s="900"/>
      <c r="AC226" s="505"/>
      <c r="AD226" s="1571"/>
      <c r="AE226" s="495"/>
      <c r="AF226" s="496"/>
      <c r="AG226" s="535"/>
    </row>
    <row r="227" spans="1:33" ht="13.5" customHeight="1" thickBot="1" x14ac:dyDescent="0.3">
      <c r="A227" s="2056"/>
      <c r="B227" s="239">
        <v>8.1999999999999993</v>
      </c>
      <c r="C227" s="2563"/>
      <c r="D227" s="238" t="s">
        <v>317</v>
      </c>
      <c r="E227" s="238" t="s">
        <v>318</v>
      </c>
      <c r="F227" s="2531"/>
      <c r="G227" s="2533"/>
      <c r="H227" s="2535"/>
      <c r="I227" s="525"/>
      <c r="J227" s="526"/>
      <c r="K227" s="527"/>
      <c r="L227" s="2838"/>
      <c r="M227" s="2585"/>
      <c r="N227" s="2798"/>
      <c r="O227" s="354"/>
      <c r="P227" s="355"/>
      <c r="Q227" s="356"/>
      <c r="R227" s="21"/>
      <c r="S227" s="22"/>
      <c r="T227" s="23"/>
      <c r="U227" s="24"/>
      <c r="V227" s="25"/>
      <c r="W227" s="26"/>
      <c r="X227" s="980"/>
      <c r="Y227" s="61"/>
      <c r="Z227" s="59"/>
      <c r="AA227" s="983"/>
      <c r="AB227" s="1574"/>
      <c r="AC227" s="507"/>
      <c r="AD227" s="1575"/>
      <c r="AE227" s="552"/>
      <c r="AF227" s="553"/>
      <c r="AG227" s="1269"/>
    </row>
    <row r="228" spans="1:33" ht="13.5" customHeight="1" x14ac:dyDescent="0.25">
      <c r="A228" s="2054" t="s">
        <v>68</v>
      </c>
      <c r="B228" s="415">
        <v>937.1</v>
      </c>
      <c r="C228" s="2526">
        <v>966.4</v>
      </c>
      <c r="D228" s="278" t="s">
        <v>317</v>
      </c>
      <c r="E228" s="278" t="s">
        <v>318</v>
      </c>
      <c r="F228" s="137">
        <f>B228</f>
        <v>937.1</v>
      </c>
      <c r="G228" s="162">
        <v>5</v>
      </c>
      <c r="H228" s="936">
        <f>G228*F228</f>
        <v>4685.5</v>
      </c>
      <c r="I228" s="513"/>
      <c r="J228" s="514"/>
      <c r="K228" s="515"/>
      <c r="L228" s="1454">
        <f>F228</f>
        <v>937.1</v>
      </c>
      <c r="M228" s="136">
        <v>2</v>
      </c>
      <c r="N228" s="172">
        <f>L228*M228</f>
        <v>1874.2</v>
      </c>
      <c r="O228" s="342"/>
      <c r="P228" s="371"/>
      <c r="Q228" s="344"/>
      <c r="R228" s="220"/>
      <c r="S228" s="84"/>
      <c r="T228" s="84"/>
      <c r="U228" s="89"/>
      <c r="V228" s="378"/>
      <c r="W228" s="85"/>
      <c r="X228" s="583"/>
      <c r="Y228" s="216"/>
      <c r="Z228" s="86"/>
      <c r="AA228" s="896"/>
      <c r="AB228" s="1586"/>
      <c r="AC228" s="532"/>
      <c r="AD228" s="1570"/>
      <c r="AE228" s="492"/>
      <c r="AF228" s="493"/>
      <c r="AG228" s="1135"/>
    </row>
    <row r="229" spans="1:33" ht="13.5" customHeight="1" x14ac:dyDescent="0.25">
      <c r="A229" s="2055"/>
      <c r="B229" s="237">
        <v>67.040000000000006</v>
      </c>
      <c r="C229" s="2549"/>
      <c r="D229" s="236" t="s">
        <v>317</v>
      </c>
      <c r="E229" s="236" t="s">
        <v>318</v>
      </c>
      <c r="F229" s="823"/>
      <c r="G229" s="214"/>
      <c r="H229" s="834"/>
      <c r="I229" s="516"/>
      <c r="J229" s="517"/>
      <c r="K229" s="518"/>
      <c r="L229" s="924"/>
      <c r="M229" s="150"/>
      <c r="N229" s="857"/>
      <c r="O229" s="1509">
        <f>B229</f>
        <v>67.040000000000006</v>
      </c>
      <c r="P229" s="2528">
        <v>2</v>
      </c>
      <c r="Q229" s="2858">
        <f>SUM(O229:O230)*P229</f>
        <v>636.84400000000005</v>
      </c>
      <c r="R229" s="221"/>
      <c r="S229" s="28"/>
      <c r="T229" s="28"/>
      <c r="U229" s="30"/>
      <c r="V229" s="921">
        <f>B229</f>
        <v>67.040000000000006</v>
      </c>
      <c r="W229" s="2576">
        <v>1</v>
      </c>
      <c r="X229" s="2578">
        <f>SUM(V229:V230)*W229</f>
        <v>159.67000000000002</v>
      </c>
      <c r="Y229" s="880">
        <f>V229</f>
        <v>67.040000000000006</v>
      </c>
      <c r="Z229" s="2557">
        <v>2</v>
      </c>
      <c r="AA229" s="2581">
        <f>SUM(Y229:Y230)*Z229</f>
        <v>319.34000000000003</v>
      </c>
      <c r="AB229" s="1587"/>
      <c r="AC229" s="505"/>
      <c r="AD229" s="1571"/>
      <c r="AE229" s="495"/>
      <c r="AF229" s="496"/>
      <c r="AG229" s="535"/>
    </row>
    <row r="230" spans="1:33" ht="13.5" customHeight="1" thickBot="1" x14ac:dyDescent="0.3">
      <c r="A230" s="2290"/>
      <c r="B230" s="416">
        <v>92.63</v>
      </c>
      <c r="C230" s="2527"/>
      <c r="D230" s="405" t="s">
        <v>317</v>
      </c>
      <c r="E230" s="405" t="s">
        <v>318</v>
      </c>
      <c r="F230" s="859"/>
      <c r="G230" s="918"/>
      <c r="H230" s="919"/>
      <c r="I230" s="522"/>
      <c r="J230" s="523"/>
      <c r="K230" s="524"/>
      <c r="L230" s="939"/>
      <c r="M230" s="148"/>
      <c r="N230" s="1220"/>
      <c r="O230" s="940">
        <f>2*(49.61*1.6)+B230</f>
        <v>251.38200000000001</v>
      </c>
      <c r="P230" s="2529"/>
      <c r="Q230" s="2604"/>
      <c r="R230" s="115"/>
      <c r="S230" s="65"/>
      <c r="T230" s="65"/>
      <c r="U230" s="94"/>
      <c r="V230" s="922">
        <f>B230</f>
        <v>92.63</v>
      </c>
      <c r="W230" s="2860"/>
      <c r="X230" s="2913"/>
      <c r="Y230" s="881">
        <f>V230</f>
        <v>92.63</v>
      </c>
      <c r="Z230" s="2558"/>
      <c r="AA230" s="2617"/>
      <c r="AB230" s="1588"/>
      <c r="AC230" s="533"/>
      <c r="AD230" s="1572"/>
      <c r="AE230" s="498"/>
      <c r="AF230" s="499"/>
      <c r="AG230" s="1139"/>
    </row>
    <row r="231" spans="1:33" ht="13.5" customHeight="1" thickBot="1" x14ac:dyDescent="0.3">
      <c r="A231" s="244" t="s">
        <v>319</v>
      </c>
      <c r="B231" s="594">
        <v>272.33999999999997</v>
      </c>
      <c r="C231" s="594">
        <v>272.33999999999997</v>
      </c>
      <c r="D231" s="244" t="s">
        <v>298</v>
      </c>
      <c r="E231" s="244" t="s">
        <v>320</v>
      </c>
      <c r="F231" s="120">
        <f>C231</f>
        <v>272.33999999999997</v>
      </c>
      <c r="G231" s="161">
        <v>5</v>
      </c>
      <c r="H231" s="853">
        <f>G231*F231</f>
        <v>1361.6999999999998</v>
      </c>
      <c r="I231" s="799"/>
      <c r="J231" s="800"/>
      <c r="K231" s="536"/>
      <c r="L231" s="1456">
        <f>F231</f>
        <v>272.33999999999997</v>
      </c>
      <c r="M231" s="97">
        <v>2</v>
      </c>
      <c r="N231" s="155">
        <f>M231*L231</f>
        <v>544.67999999999995</v>
      </c>
      <c r="O231" s="351"/>
      <c r="P231" s="352"/>
      <c r="Q231" s="353"/>
      <c r="R231" s="99"/>
      <c r="S231" s="100"/>
      <c r="T231" s="101"/>
      <c r="U231" s="102"/>
      <c r="V231" s="105"/>
      <c r="W231" s="106"/>
      <c r="X231" s="1405"/>
      <c r="Y231" s="107"/>
      <c r="Z231" s="108"/>
      <c r="AA231" s="895"/>
      <c r="AB231" s="1579"/>
      <c r="AC231" s="537"/>
      <c r="AD231" s="1576"/>
      <c r="AE231" s="1317"/>
      <c r="AF231" s="1318"/>
      <c r="AG231" s="1319"/>
    </row>
    <row r="232" spans="1:33" ht="13.5" customHeight="1" x14ac:dyDescent="0.25">
      <c r="A232" s="2054" t="s">
        <v>321</v>
      </c>
      <c r="B232" s="415">
        <v>144.19999999999999</v>
      </c>
      <c r="C232" s="2526">
        <f>SUM(B232:B240)</f>
        <v>322.61999999999995</v>
      </c>
      <c r="D232" s="278" t="s">
        <v>298</v>
      </c>
      <c r="E232" s="278" t="s">
        <v>292</v>
      </c>
      <c r="F232" s="2530">
        <f>C232</f>
        <v>322.61999999999995</v>
      </c>
      <c r="G232" s="2532">
        <v>5</v>
      </c>
      <c r="H232" s="2534">
        <f>G232*F232</f>
        <v>1613.0999999999997</v>
      </c>
      <c r="I232" s="513"/>
      <c r="J232" s="514"/>
      <c r="K232" s="515"/>
      <c r="L232" s="2536">
        <f>F232</f>
        <v>322.61999999999995</v>
      </c>
      <c r="M232" s="2539">
        <v>2</v>
      </c>
      <c r="N232" s="2542">
        <f>M232*L232</f>
        <v>645.2399999999999</v>
      </c>
      <c r="O232" s="342"/>
      <c r="P232" s="343"/>
      <c r="Q232" s="344"/>
      <c r="R232" s="87"/>
      <c r="S232" s="84"/>
      <c r="T232" s="88"/>
      <c r="U232" s="89"/>
      <c r="V232" s="90"/>
      <c r="W232" s="85"/>
      <c r="X232" s="583"/>
      <c r="Y232" s="91"/>
      <c r="Z232" s="86"/>
      <c r="AA232" s="896"/>
      <c r="AB232" s="899"/>
      <c r="AC232" s="532"/>
      <c r="AD232" s="1570"/>
      <c r="AE232" s="492" t="s">
        <v>322</v>
      </c>
      <c r="AF232" s="493"/>
      <c r="AG232" s="1135"/>
    </row>
    <row r="233" spans="1:33" ht="13.5" customHeight="1" x14ac:dyDescent="0.25">
      <c r="A233" s="2055"/>
      <c r="B233" s="237">
        <v>4.26</v>
      </c>
      <c r="C233" s="2549"/>
      <c r="D233" s="236" t="s">
        <v>298</v>
      </c>
      <c r="E233" s="236" t="s">
        <v>292</v>
      </c>
      <c r="F233" s="2531"/>
      <c r="G233" s="2533"/>
      <c r="H233" s="2535"/>
      <c r="I233" s="516"/>
      <c r="J233" s="517"/>
      <c r="K233" s="518"/>
      <c r="L233" s="2537"/>
      <c r="M233" s="2540"/>
      <c r="N233" s="2543"/>
      <c r="O233" s="348"/>
      <c r="P233" s="349"/>
      <c r="Q233" s="350"/>
      <c r="R233" s="27"/>
      <c r="S233" s="28"/>
      <c r="T233" s="29"/>
      <c r="U233" s="30"/>
      <c r="V233" s="31"/>
      <c r="W233" s="32"/>
      <c r="X233" s="979"/>
      <c r="Y233" s="143"/>
      <c r="Z233" s="144"/>
      <c r="AA233" s="897"/>
      <c r="AB233" s="900"/>
      <c r="AC233" s="505"/>
      <c r="AD233" s="1571"/>
      <c r="AE233" s="495"/>
      <c r="AF233" s="496"/>
      <c r="AG233" s="535"/>
    </row>
    <row r="234" spans="1:33" ht="13.5" customHeight="1" x14ac:dyDescent="0.25">
      <c r="A234" s="2055"/>
      <c r="B234" s="237">
        <v>22.89</v>
      </c>
      <c r="C234" s="2549"/>
      <c r="D234" s="236" t="s">
        <v>298</v>
      </c>
      <c r="E234" s="236" t="s">
        <v>292</v>
      </c>
      <c r="F234" s="2531"/>
      <c r="G234" s="2533"/>
      <c r="H234" s="2535"/>
      <c r="I234" s="516"/>
      <c r="J234" s="517"/>
      <c r="K234" s="518"/>
      <c r="L234" s="2537"/>
      <c r="M234" s="2540"/>
      <c r="N234" s="2543"/>
      <c r="O234" s="348"/>
      <c r="P234" s="349"/>
      <c r="Q234" s="350"/>
      <c r="R234" s="27"/>
      <c r="S234" s="28"/>
      <c r="T234" s="29"/>
      <c r="U234" s="30"/>
      <c r="V234" s="31"/>
      <c r="W234" s="32"/>
      <c r="X234" s="979"/>
      <c r="Y234" s="143"/>
      <c r="Z234" s="144"/>
      <c r="AA234" s="897"/>
      <c r="AB234" s="900"/>
      <c r="AC234" s="505"/>
      <c r="AD234" s="1571"/>
      <c r="AE234" s="495"/>
      <c r="AF234" s="496"/>
      <c r="AG234" s="535"/>
    </row>
    <row r="235" spans="1:33" ht="13.5" customHeight="1" x14ac:dyDescent="0.25">
      <c r="A235" s="2055"/>
      <c r="B235" s="237">
        <v>33.58</v>
      </c>
      <c r="C235" s="2549"/>
      <c r="D235" s="236" t="s">
        <v>298</v>
      </c>
      <c r="E235" s="236" t="s">
        <v>292</v>
      </c>
      <c r="F235" s="2531"/>
      <c r="G235" s="2533"/>
      <c r="H235" s="2535"/>
      <c r="I235" s="516"/>
      <c r="J235" s="517"/>
      <c r="K235" s="518"/>
      <c r="L235" s="2537"/>
      <c r="M235" s="2540"/>
      <c r="N235" s="2543"/>
      <c r="O235" s="348"/>
      <c r="P235" s="349"/>
      <c r="Q235" s="350"/>
      <c r="R235" s="27"/>
      <c r="S235" s="28"/>
      <c r="T235" s="29"/>
      <c r="U235" s="30"/>
      <c r="V235" s="31"/>
      <c r="W235" s="32"/>
      <c r="X235" s="979"/>
      <c r="Y235" s="143"/>
      <c r="Z235" s="144"/>
      <c r="AA235" s="897"/>
      <c r="AB235" s="900"/>
      <c r="AC235" s="505"/>
      <c r="AD235" s="1571"/>
      <c r="AE235" s="495"/>
      <c r="AF235" s="496"/>
      <c r="AG235" s="535"/>
    </row>
    <row r="236" spans="1:33" ht="13.5" customHeight="1" x14ac:dyDescent="0.25">
      <c r="A236" s="2055"/>
      <c r="B236" s="237">
        <v>36.5</v>
      </c>
      <c r="C236" s="2549"/>
      <c r="D236" s="236" t="s">
        <v>298</v>
      </c>
      <c r="E236" s="236" t="s">
        <v>292</v>
      </c>
      <c r="F236" s="2531"/>
      <c r="G236" s="2533"/>
      <c r="H236" s="2535"/>
      <c r="I236" s="516"/>
      <c r="J236" s="517"/>
      <c r="K236" s="518"/>
      <c r="L236" s="2537"/>
      <c r="M236" s="2540"/>
      <c r="N236" s="2543"/>
      <c r="O236" s="348"/>
      <c r="P236" s="349"/>
      <c r="Q236" s="350"/>
      <c r="R236" s="27"/>
      <c r="S236" s="28"/>
      <c r="T236" s="29"/>
      <c r="U236" s="30"/>
      <c r="V236" s="31"/>
      <c r="W236" s="32"/>
      <c r="X236" s="979"/>
      <c r="Y236" s="143"/>
      <c r="Z236" s="144"/>
      <c r="AA236" s="897"/>
      <c r="AB236" s="900"/>
      <c r="AC236" s="505"/>
      <c r="AD236" s="1571"/>
      <c r="AE236" s="495"/>
      <c r="AF236" s="496"/>
      <c r="AG236" s="535"/>
    </row>
    <row r="237" spans="1:33" ht="13.5" customHeight="1" x14ac:dyDescent="0.25">
      <c r="A237" s="2056"/>
      <c r="B237" s="239">
        <v>54.01</v>
      </c>
      <c r="C237" s="2563"/>
      <c r="D237" s="236" t="s">
        <v>298</v>
      </c>
      <c r="E237" s="236" t="s">
        <v>292</v>
      </c>
      <c r="F237" s="2531"/>
      <c r="G237" s="2533"/>
      <c r="H237" s="2535"/>
      <c r="I237" s="516"/>
      <c r="J237" s="517"/>
      <c r="K237" s="518"/>
      <c r="L237" s="2537"/>
      <c r="M237" s="2540"/>
      <c r="N237" s="2543"/>
      <c r="O237" s="354"/>
      <c r="P237" s="355"/>
      <c r="Q237" s="356"/>
      <c r="R237" s="21"/>
      <c r="S237" s="22"/>
      <c r="T237" s="23"/>
      <c r="U237" s="24"/>
      <c r="V237" s="25"/>
      <c r="W237" s="26"/>
      <c r="X237" s="980"/>
      <c r="Y237" s="61"/>
      <c r="Z237" s="59"/>
      <c r="AA237" s="983"/>
      <c r="AB237" s="900"/>
      <c r="AC237" s="505"/>
      <c r="AD237" s="1571"/>
      <c r="AE237" s="495"/>
      <c r="AF237" s="496"/>
      <c r="AG237" s="535"/>
    </row>
    <row r="238" spans="1:33" ht="13.5" customHeight="1" x14ac:dyDescent="0.25">
      <c r="A238" s="2056"/>
      <c r="B238" s="239">
        <v>7.96</v>
      </c>
      <c r="C238" s="2563"/>
      <c r="D238" s="236" t="s">
        <v>298</v>
      </c>
      <c r="E238" s="236" t="s">
        <v>292</v>
      </c>
      <c r="F238" s="2531"/>
      <c r="G238" s="2533"/>
      <c r="H238" s="2535"/>
      <c r="I238" s="516"/>
      <c r="J238" s="517"/>
      <c r="K238" s="518"/>
      <c r="L238" s="2537"/>
      <c r="M238" s="2540"/>
      <c r="N238" s="2543"/>
      <c r="O238" s="354"/>
      <c r="P238" s="355"/>
      <c r="Q238" s="356"/>
      <c r="R238" s="21"/>
      <c r="S238" s="22"/>
      <c r="T238" s="23"/>
      <c r="U238" s="24"/>
      <c r="V238" s="25"/>
      <c r="W238" s="26"/>
      <c r="X238" s="980"/>
      <c r="Y238" s="61"/>
      <c r="Z238" s="59"/>
      <c r="AA238" s="983"/>
      <c r="AB238" s="900"/>
      <c r="AC238" s="505"/>
      <c r="AD238" s="1571"/>
      <c r="AE238" s="495"/>
      <c r="AF238" s="496"/>
      <c r="AG238" s="535"/>
    </row>
    <row r="239" spans="1:33" ht="13.5" customHeight="1" x14ac:dyDescent="0.25">
      <c r="A239" s="2056"/>
      <c r="B239" s="239">
        <v>6.12</v>
      </c>
      <c r="C239" s="2563"/>
      <c r="D239" s="236" t="s">
        <v>298</v>
      </c>
      <c r="E239" s="236" t="s">
        <v>292</v>
      </c>
      <c r="F239" s="2531"/>
      <c r="G239" s="2533"/>
      <c r="H239" s="2535"/>
      <c r="I239" s="516"/>
      <c r="J239" s="517"/>
      <c r="K239" s="518"/>
      <c r="L239" s="2537"/>
      <c r="M239" s="2540"/>
      <c r="N239" s="2543"/>
      <c r="O239" s="354"/>
      <c r="P239" s="355"/>
      <c r="Q239" s="356"/>
      <c r="R239" s="21"/>
      <c r="S239" s="22"/>
      <c r="T239" s="23"/>
      <c r="U239" s="24"/>
      <c r="V239" s="25"/>
      <c r="W239" s="26"/>
      <c r="X239" s="980"/>
      <c r="Y239" s="61"/>
      <c r="Z239" s="59"/>
      <c r="AA239" s="983"/>
      <c r="AB239" s="900"/>
      <c r="AC239" s="505"/>
      <c r="AD239" s="1571"/>
      <c r="AE239" s="495"/>
      <c r="AF239" s="496"/>
      <c r="AG239" s="535"/>
    </row>
    <row r="240" spans="1:33" ht="13.5" customHeight="1" thickBot="1" x14ac:dyDescent="0.3">
      <c r="A240" s="2290"/>
      <c r="B240" s="416">
        <v>13.1</v>
      </c>
      <c r="C240" s="2527"/>
      <c r="D240" s="405" t="s">
        <v>298</v>
      </c>
      <c r="E240" s="405" t="s">
        <v>292</v>
      </c>
      <c r="F240" s="2689"/>
      <c r="G240" s="2566"/>
      <c r="H240" s="2697"/>
      <c r="I240" s="522"/>
      <c r="J240" s="523"/>
      <c r="K240" s="524"/>
      <c r="L240" s="2713"/>
      <c r="M240" s="2702"/>
      <c r="N240" s="2657"/>
      <c r="O240" s="345"/>
      <c r="P240" s="346"/>
      <c r="Q240" s="347"/>
      <c r="R240" s="92"/>
      <c r="S240" s="65"/>
      <c r="T240" s="93"/>
      <c r="U240" s="94"/>
      <c r="V240" s="95"/>
      <c r="W240" s="66"/>
      <c r="X240" s="1404"/>
      <c r="Y240" s="96"/>
      <c r="Z240" s="67"/>
      <c r="AA240" s="898"/>
      <c r="AB240" s="901"/>
      <c r="AC240" s="533"/>
      <c r="AD240" s="1572"/>
      <c r="AE240" s="498"/>
      <c r="AF240" s="499"/>
      <c r="AG240" s="1139"/>
    </row>
    <row r="241" spans="1:33" ht="13.5" customHeight="1" x14ac:dyDescent="0.25">
      <c r="A241" s="2054" t="s">
        <v>323</v>
      </c>
      <c r="B241" s="415">
        <v>430.1</v>
      </c>
      <c r="C241" s="2526">
        <f>SUM(B241:B245)</f>
        <v>559.46</v>
      </c>
      <c r="D241" s="278" t="s">
        <v>298</v>
      </c>
      <c r="E241" s="278" t="s">
        <v>292</v>
      </c>
      <c r="F241" s="2530">
        <f>C241</f>
        <v>559.46</v>
      </c>
      <c r="G241" s="2532">
        <v>5</v>
      </c>
      <c r="H241" s="2534">
        <f>G241*F241</f>
        <v>2797.3</v>
      </c>
      <c r="I241" s="513"/>
      <c r="J241" s="514"/>
      <c r="K241" s="515"/>
      <c r="L241" s="2536">
        <f>F241</f>
        <v>559.46</v>
      </c>
      <c r="M241" s="2539">
        <v>2</v>
      </c>
      <c r="N241" s="2542">
        <f>M241*L241</f>
        <v>1118.92</v>
      </c>
      <c r="O241" s="342"/>
      <c r="P241" s="343"/>
      <c r="Q241" s="344"/>
      <c r="R241" s="87"/>
      <c r="S241" s="84"/>
      <c r="T241" s="88"/>
      <c r="U241" s="89"/>
      <c r="V241" s="90"/>
      <c r="W241" s="85"/>
      <c r="X241" s="583"/>
      <c r="Y241" s="91"/>
      <c r="Z241" s="86"/>
      <c r="AA241" s="896"/>
      <c r="AB241" s="899"/>
      <c r="AC241" s="532"/>
      <c r="AD241" s="1570"/>
      <c r="AE241" s="492"/>
      <c r="AF241" s="493"/>
      <c r="AG241" s="1135"/>
    </row>
    <row r="242" spans="1:33" ht="13.5" customHeight="1" x14ac:dyDescent="0.25">
      <c r="A242" s="2055"/>
      <c r="B242" s="237">
        <v>63.58</v>
      </c>
      <c r="C242" s="2549"/>
      <c r="D242" s="236" t="s">
        <v>298</v>
      </c>
      <c r="E242" s="236" t="s">
        <v>292</v>
      </c>
      <c r="F242" s="2531"/>
      <c r="G242" s="2533"/>
      <c r="H242" s="2535"/>
      <c r="I242" s="516"/>
      <c r="J242" s="517"/>
      <c r="K242" s="518"/>
      <c r="L242" s="2537"/>
      <c r="M242" s="2540"/>
      <c r="N242" s="2543"/>
      <c r="O242" s="348"/>
      <c r="P242" s="349"/>
      <c r="Q242" s="350"/>
      <c r="R242" s="27"/>
      <c r="S242" s="28"/>
      <c r="T242" s="29"/>
      <c r="U242" s="30"/>
      <c r="V242" s="31"/>
      <c r="W242" s="32"/>
      <c r="X242" s="979"/>
      <c r="Y242" s="143"/>
      <c r="Z242" s="144"/>
      <c r="AA242" s="897"/>
      <c r="AB242" s="900"/>
      <c r="AC242" s="505"/>
      <c r="AD242" s="1571"/>
      <c r="AE242" s="495"/>
      <c r="AF242" s="496"/>
      <c r="AG242" s="535"/>
    </row>
    <row r="243" spans="1:33" ht="13.5" customHeight="1" x14ac:dyDescent="0.25">
      <c r="A243" s="2055"/>
      <c r="B243" s="237">
        <v>28.13</v>
      </c>
      <c r="C243" s="2549"/>
      <c r="D243" s="236" t="s">
        <v>298</v>
      </c>
      <c r="E243" s="236" t="s">
        <v>292</v>
      </c>
      <c r="F243" s="2531"/>
      <c r="G243" s="2533"/>
      <c r="H243" s="2535"/>
      <c r="I243" s="516"/>
      <c r="J243" s="517"/>
      <c r="K243" s="518"/>
      <c r="L243" s="2537"/>
      <c r="M243" s="2540"/>
      <c r="N243" s="2543"/>
      <c r="O243" s="348"/>
      <c r="P243" s="349"/>
      <c r="Q243" s="350"/>
      <c r="R243" s="27"/>
      <c r="S243" s="28"/>
      <c r="T243" s="29"/>
      <c r="U243" s="30"/>
      <c r="V243" s="31"/>
      <c r="W243" s="32"/>
      <c r="X243" s="979"/>
      <c r="Y243" s="143"/>
      <c r="Z243" s="144"/>
      <c r="AA243" s="897"/>
      <c r="AB243" s="900"/>
      <c r="AC243" s="505"/>
      <c r="AD243" s="1571"/>
      <c r="AE243" s="495"/>
      <c r="AF243" s="496"/>
      <c r="AG243" s="535"/>
    </row>
    <row r="244" spans="1:33" ht="13.5" customHeight="1" x14ac:dyDescent="0.25">
      <c r="A244" s="2055"/>
      <c r="B244" s="237">
        <v>28.41</v>
      </c>
      <c r="C244" s="2549"/>
      <c r="D244" s="236" t="s">
        <v>298</v>
      </c>
      <c r="E244" s="236" t="s">
        <v>292</v>
      </c>
      <c r="F244" s="2531"/>
      <c r="G244" s="2533"/>
      <c r="H244" s="2535"/>
      <c r="I244" s="516"/>
      <c r="J244" s="517"/>
      <c r="K244" s="518"/>
      <c r="L244" s="2537"/>
      <c r="M244" s="2540"/>
      <c r="N244" s="2543"/>
      <c r="O244" s="348"/>
      <c r="P244" s="349"/>
      <c r="Q244" s="350"/>
      <c r="R244" s="27"/>
      <c r="S244" s="28"/>
      <c r="T244" s="29"/>
      <c r="U244" s="30"/>
      <c r="V244" s="31"/>
      <c r="W244" s="32"/>
      <c r="X244" s="979"/>
      <c r="Y244" s="143"/>
      <c r="Z244" s="144"/>
      <c r="AA244" s="897"/>
      <c r="AB244" s="900"/>
      <c r="AC244" s="505"/>
      <c r="AD244" s="1571"/>
      <c r="AE244" s="495"/>
      <c r="AF244" s="496"/>
      <c r="AG244" s="535"/>
    </row>
    <row r="245" spans="1:33" ht="13.5" customHeight="1" thickBot="1" x14ac:dyDescent="0.3">
      <c r="A245" s="2056"/>
      <c r="B245" s="239">
        <v>9.24</v>
      </c>
      <c r="C245" s="2563"/>
      <c r="D245" s="238" t="s">
        <v>298</v>
      </c>
      <c r="E245" s="238" t="s">
        <v>292</v>
      </c>
      <c r="F245" s="2531"/>
      <c r="G245" s="2533"/>
      <c r="H245" s="2535"/>
      <c r="I245" s="525"/>
      <c r="J245" s="526"/>
      <c r="K245" s="527"/>
      <c r="L245" s="2537"/>
      <c r="M245" s="2540"/>
      <c r="N245" s="2543"/>
      <c r="O245" s="354"/>
      <c r="P245" s="355"/>
      <c r="Q245" s="356"/>
      <c r="R245" s="21"/>
      <c r="S245" s="22"/>
      <c r="T245" s="23"/>
      <c r="U245" s="24"/>
      <c r="V245" s="25"/>
      <c r="W245" s="26"/>
      <c r="X245" s="980"/>
      <c r="Y245" s="61"/>
      <c r="Z245" s="59"/>
      <c r="AA245" s="983"/>
      <c r="AB245" s="1574"/>
      <c r="AC245" s="507"/>
      <c r="AD245" s="1575"/>
      <c r="AE245" s="552"/>
      <c r="AF245" s="553"/>
      <c r="AG245" s="1269"/>
    </row>
    <row r="246" spans="1:33" ht="13.5" customHeight="1" x14ac:dyDescent="0.25">
      <c r="A246" s="2054">
        <v>18</v>
      </c>
      <c r="B246" s="415">
        <v>242.54</v>
      </c>
      <c r="C246" s="2526">
        <f>SUM(B246:B263)</f>
        <v>1540.9799999999998</v>
      </c>
      <c r="D246" s="278" t="s">
        <v>324</v>
      </c>
      <c r="E246" s="278" t="s">
        <v>325</v>
      </c>
      <c r="F246" s="2554">
        <f>C246</f>
        <v>1540.9799999999998</v>
      </c>
      <c r="G246" s="2618">
        <v>5</v>
      </c>
      <c r="H246" s="2646">
        <f>G246*F246</f>
        <v>7704.8999999999987</v>
      </c>
      <c r="I246" s="513"/>
      <c r="J246" s="514"/>
      <c r="K246" s="515"/>
      <c r="L246" s="2620">
        <f>F246</f>
        <v>1540.9799999999998</v>
      </c>
      <c r="M246" s="2592">
        <v>2</v>
      </c>
      <c r="N246" s="2590">
        <f>M246*L246</f>
        <v>3081.9599999999996</v>
      </c>
      <c r="O246" s="362"/>
      <c r="P246" s="882"/>
      <c r="Q246" s="358"/>
      <c r="R246" s="492"/>
      <c r="S246" s="493"/>
      <c r="T246" s="493"/>
      <c r="U246" s="494"/>
      <c r="V246" s="378"/>
      <c r="W246" s="85"/>
      <c r="X246" s="885"/>
      <c r="Y246" s="216"/>
      <c r="Z246" s="86"/>
      <c r="AA246" s="890"/>
      <c r="AB246" s="899"/>
      <c r="AC246" s="532"/>
      <c r="AD246" s="1570"/>
      <c r="AE246" s="492"/>
      <c r="AF246" s="493"/>
      <c r="AG246" s="1135"/>
    </row>
    <row r="247" spans="1:33" ht="13.5" customHeight="1" x14ac:dyDescent="0.25">
      <c r="A247" s="2055"/>
      <c r="B247" s="237">
        <v>321.73</v>
      </c>
      <c r="C247" s="2549"/>
      <c r="D247" s="236" t="s">
        <v>324</v>
      </c>
      <c r="E247" s="236" t="s">
        <v>325</v>
      </c>
      <c r="F247" s="2555"/>
      <c r="G247" s="2645"/>
      <c r="H247" s="2647"/>
      <c r="I247" s="516"/>
      <c r="J247" s="517"/>
      <c r="K247" s="518"/>
      <c r="L247" s="2629"/>
      <c r="M247" s="2594"/>
      <c r="N247" s="2630"/>
      <c r="O247" s="364"/>
      <c r="P247" s="581"/>
      <c r="Q247" s="360"/>
      <c r="R247" s="495"/>
      <c r="S247" s="496"/>
      <c r="T247" s="496"/>
      <c r="U247" s="497"/>
      <c r="V247" s="556"/>
      <c r="W247" s="32"/>
      <c r="X247" s="886"/>
      <c r="Y247" s="217"/>
      <c r="Z247" s="144"/>
      <c r="AA247" s="892"/>
      <c r="AB247" s="900"/>
      <c r="AC247" s="505"/>
      <c r="AD247" s="1571"/>
      <c r="AE247" s="495"/>
      <c r="AF247" s="496"/>
      <c r="AG247" s="535"/>
    </row>
    <row r="248" spans="1:33" ht="13.5" customHeight="1" x14ac:dyDescent="0.25">
      <c r="A248" s="2055"/>
      <c r="B248" s="237">
        <v>240.64</v>
      </c>
      <c r="C248" s="2549"/>
      <c r="D248" s="236" t="s">
        <v>324</v>
      </c>
      <c r="E248" s="236" t="s">
        <v>325</v>
      </c>
      <c r="F248" s="2555"/>
      <c r="G248" s="2645"/>
      <c r="H248" s="2647"/>
      <c r="I248" s="516"/>
      <c r="J248" s="517"/>
      <c r="K248" s="518"/>
      <c r="L248" s="2629"/>
      <c r="M248" s="2594"/>
      <c r="N248" s="2630"/>
      <c r="O248" s="364"/>
      <c r="P248" s="581"/>
      <c r="Q248" s="360"/>
      <c r="R248" s="495"/>
      <c r="S248" s="496"/>
      <c r="T248" s="496"/>
      <c r="U248" s="497"/>
      <c r="V248" s="556"/>
      <c r="W248" s="32"/>
      <c r="X248" s="886"/>
      <c r="Y248" s="217"/>
      <c r="Z248" s="144"/>
      <c r="AA248" s="892"/>
      <c r="AB248" s="900"/>
      <c r="AC248" s="505"/>
      <c r="AD248" s="1571"/>
      <c r="AE248" s="495"/>
      <c r="AF248" s="496"/>
      <c r="AG248" s="535"/>
    </row>
    <row r="249" spans="1:33" ht="13.5" customHeight="1" x14ac:dyDescent="0.25">
      <c r="A249" s="2055"/>
      <c r="B249" s="237">
        <v>143.36000000000001</v>
      </c>
      <c r="C249" s="2549"/>
      <c r="D249" s="236" t="s">
        <v>324</v>
      </c>
      <c r="E249" s="236" t="s">
        <v>325</v>
      </c>
      <c r="F249" s="2555"/>
      <c r="G249" s="2645"/>
      <c r="H249" s="2647"/>
      <c r="I249" s="516"/>
      <c r="J249" s="517"/>
      <c r="K249" s="518"/>
      <c r="L249" s="2629"/>
      <c r="M249" s="2594"/>
      <c r="N249" s="2630"/>
      <c r="O249" s="364"/>
      <c r="P249" s="581"/>
      <c r="Q249" s="360"/>
      <c r="R249" s="495"/>
      <c r="S249" s="496"/>
      <c r="T249" s="496"/>
      <c r="U249" s="497"/>
      <c r="V249" s="556"/>
      <c r="W249" s="32"/>
      <c r="X249" s="886"/>
      <c r="Y249" s="217"/>
      <c r="Z249" s="144"/>
      <c r="AA249" s="892"/>
      <c r="AB249" s="900"/>
      <c r="AC249" s="505"/>
      <c r="AD249" s="1571"/>
      <c r="AE249" s="495"/>
      <c r="AF249" s="496"/>
      <c r="AG249" s="535"/>
    </row>
    <row r="250" spans="1:33" ht="13.5" customHeight="1" x14ac:dyDescent="0.25">
      <c r="A250" s="2055"/>
      <c r="B250" s="237">
        <v>157.91</v>
      </c>
      <c r="C250" s="2549"/>
      <c r="D250" s="236" t="s">
        <v>324</v>
      </c>
      <c r="E250" s="236" t="s">
        <v>325</v>
      </c>
      <c r="F250" s="2555"/>
      <c r="G250" s="2645"/>
      <c r="H250" s="2647"/>
      <c r="I250" s="516"/>
      <c r="J250" s="517"/>
      <c r="K250" s="518"/>
      <c r="L250" s="2629"/>
      <c r="M250" s="2594"/>
      <c r="N250" s="2630"/>
      <c r="O250" s="364"/>
      <c r="P250" s="581"/>
      <c r="Q250" s="360"/>
      <c r="R250" s="221"/>
      <c r="S250" s="28"/>
      <c r="T250" s="28"/>
      <c r="U250" s="30"/>
      <c r="V250" s="556"/>
      <c r="W250" s="32"/>
      <c r="X250" s="886"/>
      <c r="Y250" s="217"/>
      <c r="Z250" s="144"/>
      <c r="AA250" s="892"/>
      <c r="AB250" s="900"/>
      <c r="AC250" s="505"/>
      <c r="AD250" s="1571"/>
      <c r="AE250" s="495"/>
      <c r="AF250" s="496"/>
      <c r="AG250" s="535"/>
    </row>
    <row r="251" spans="1:33" ht="13.5" customHeight="1" x14ac:dyDescent="0.25">
      <c r="A251" s="2055"/>
      <c r="B251" s="237">
        <v>56.87</v>
      </c>
      <c r="C251" s="2549"/>
      <c r="D251" s="236" t="s">
        <v>324</v>
      </c>
      <c r="E251" s="236" t="s">
        <v>325</v>
      </c>
      <c r="F251" s="158"/>
      <c r="G251" s="167"/>
      <c r="H251" s="973"/>
      <c r="I251" s="516"/>
      <c r="J251" s="517"/>
      <c r="K251" s="518"/>
      <c r="L251" s="873"/>
      <c r="M251" s="564"/>
      <c r="N251" s="867"/>
      <c r="O251" s="905">
        <f>2*(33*1.2)+B251</f>
        <v>136.07</v>
      </c>
      <c r="P251" s="2528">
        <v>4</v>
      </c>
      <c r="Q251" s="2559">
        <f>SUM(O251:O259)*P251</f>
        <v>3482.9839999999999</v>
      </c>
      <c r="R251" s="221"/>
      <c r="S251" s="28"/>
      <c r="T251" s="28"/>
      <c r="U251" s="30"/>
      <c r="V251" s="921">
        <f>B251</f>
        <v>56.87</v>
      </c>
      <c r="W251" s="2576">
        <v>1</v>
      </c>
      <c r="X251" s="2578">
        <f>SUM(V251:V259)*W251</f>
        <v>323.08999999999997</v>
      </c>
      <c r="Y251" s="880">
        <f>V251</f>
        <v>56.87</v>
      </c>
      <c r="Z251" s="2557">
        <v>5</v>
      </c>
      <c r="AA251" s="2581">
        <f>SUM(Y251:Y259)*Z251</f>
        <v>1615.4499999999998</v>
      </c>
      <c r="AB251" s="900"/>
      <c r="AC251" s="505"/>
      <c r="AD251" s="1571"/>
      <c r="AE251" s="495"/>
      <c r="AF251" s="496"/>
      <c r="AG251" s="535"/>
    </row>
    <row r="252" spans="1:33" ht="13.5" customHeight="1" x14ac:dyDescent="0.25">
      <c r="A252" s="2055"/>
      <c r="B252" s="237">
        <v>79.19</v>
      </c>
      <c r="C252" s="2549"/>
      <c r="D252" s="236" t="s">
        <v>324</v>
      </c>
      <c r="E252" s="236" t="s">
        <v>325</v>
      </c>
      <c r="F252" s="158"/>
      <c r="G252" s="167"/>
      <c r="H252" s="973"/>
      <c r="I252" s="516"/>
      <c r="J252" s="517"/>
      <c r="K252" s="518"/>
      <c r="L252" s="873"/>
      <c r="M252" s="564"/>
      <c r="N252" s="867"/>
      <c r="O252" s="905">
        <f>2*(42.7*1.2)+B252</f>
        <v>181.67000000000002</v>
      </c>
      <c r="P252" s="2528"/>
      <c r="Q252" s="2559"/>
      <c r="R252" s="221"/>
      <c r="S252" s="28"/>
      <c r="T252" s="28"/>
      <c r="U252" s="30"/>
      <c r="V252" s="921">
        <f t="shared" ref="V252:V259" si="16">B252</f>
        <v>79.19</v>
      </c>
      <c r="W252" s="2576"/>
      <c r="X252" s="2578"/>
      <c r="Y252" s="880">
        <f t="shared" ref="Y252:Y259" si="17">V252</f>
        <v>79.19</v>
      </c>
      <c r="Z252" s="2557"/>
      <c r="AA252" s="2581"/>
      <c r="AB252" s="900"/>
      <c r="AC252" s="505"/>
      <c r="AD252" s="1571"/>
      <c r="AE252" s="495"/>
      <c r="AF252" s="496"/>
      <c r="AG252" s="535"/>
    </row>
    <row r="253" spans="1:33" ht="13.5" customHeight="1" x14ac:dyDescent="0.25">
      <c r="A253" s="2055"/>
      <c r="B253" s="237">
        <v>55.97</v>
      </c>
      <c r="C253" s="2549"/>
      <c r="D253" s="236" t="s">
        <v>324</v>
      </c>
      <c r="E253" s="236" t="s">
        <v>325</v>
      </c>
      <c r="F253" s="158"/>
      <c r="G253" s="167"/>
      <c r="H253" s="973"/>
      <c r="I253" s="516"/>
      <c r="J253" s="517"/>
      <c r="K253" s="518"/>
      <c r="L253" s="873"/>
      <c r="M253" s="564"/>
      <c r="N253" s="867"/>
      <c r="O253" s="905">
        <f>2*(38.17*1.2)+B253</f>
        <v>147.578</v>
      </c>
      <c r="P253" s="2528"/>
      <c r="Q253" s="2559"/>
      <c r="R253" s="221"/>
      <c r="S253" s="28"/>
      <c r="T253" s="28"/>
      <c r="U253" s="30"/>
      <c r="V253" s="921">
        <f t="shared" si="16"/>
        <v>55.97</v>
      </c>
      <c r="W253" s="2576"/>
      <c r="X253" s="2578"/>
      <c r="Y253" s="880">
        <f t="shared" si="17"/>
        <v>55.97</v>
      </c>
      <c r="Z253" s="2557"/>
      <c r="AA253" s="2581"/>
      <c r="AB253" s="900"/>
      <c r="AC253" s="505"/>
      <c r="AD253" s="1571"/>
      <c r="AE253" s="495"/>
      <c r="AF253" s="496"/>
      <c r="AG253" s="535"/>
    </row>
    <row r="254" spans="1:33" ht="13.5" customHeight="1" x14ac:dyDescent="0.25">
      <c r="A254" s="2055"/>
      <c r="B254" s="237">
        <v>25.81</v>
      </c>
      <c r="C254" s="2549"/>
      <c r="D254" s="236" t="s">
        <v>324</v>
      </c>
      <c r="E254" s="236" t="s">
        <v>325</v>
      </c>
      <c r="F254" s="158"/>
      <c r="G254" s="167"/>
      <c r="H254" s="973"/>
      <c r="I254" s="516"/>
      <c r="J254" s="517"/>
      <c r="K254" s="518"/>
      <c r="L254" s="873"/>
      <c r="M254" s="564"/>
      <c r="N254" s="867"/>
      <c r="O254" s="905">
        <f>2*(16.83*1.2)+B254</f>
        <v>66.201999999999998</v>
      </c>
      <c r="P254" s="2528"/>
      <c r="Q254" s="2559"/>
      <c r="R254" s="221"/>
      <c r="S254" s="28"/>
      <c r="T254" s="28"/>
      <c r="U254" s="30"/>
      <c r="V254" s="921">
        <f t="shared" si="16"/>
        <v>25.81</v>
      </c>
      <c r="W254" s="2576"/>
      <c r="X254" s="2578"/>
      <c r="Y254" s="880">
        <f t="shared" si="17"/>
        <v>25.81</v>
      </c>
      <c r="Z254" s="2557"/>
      <c r="AA254" s="2581"/>
      <c r="AB254" s="900"/>
      <c r="AC254" s="505"/>
      <c r="AD254" s="1571"/>
      <c r="AE254" s="495"/>
      <c r="AF254" s="496"/>
      <c r="AG254" s="535"/>
    </row>
    <row r="255" spans="1:33" ht="13.5" customHeight="1" x14ac:dyDescent="0.25">
      <c r="A255" s="2055"/>
      <c r="B255" s="237">
        <v>47.29</v>
      </c>
      <c r="C255" s="2549"/>
      <c r="D255" s="236" t="s">
        <v>324</v>
      </c>
      <c r="E255" s="236" t="s">
        <v>325</v>
      </c>
      <c r="F255" s="158"/>
      <c r="G255" s="167"/>
      <c r="H255" s="973"/>
      <c r="I255" s="516"/>
      <c r="J255" s="517"/>
      <c r="K255" s="518"/>
      <c r="L255" s="874"/>
      <c r="M255" s="868"/>
      <c r="N255" s="875"/>
      <c r="O255" s="905">
        <f>2*(27.15*1.2)+B255</f>
        <v>112.44999999999999</v>
      </c>
      <c r="P255" s="2528"/>
      <c r="Q255" s="2559"/>
      <c r="R255" s="221"/>
      <c r="S255" s="28"/>
      <c r="T255" s="28"/>
      <c r="U255" s="30"/>
      <c r="V255" s="921">
        <f t="shared" si="16"/>
        <v>47.29</v>
      </c>
      <c r="W255" s="2576"/>
      <c r="X255" s="2578"/>
      <c r="Y255" s="880">
        <f t="shared" si="17"/>
        <v>47.29</v>
      </c>
      <c r="Z255" s="2557"/>
      <c r="AA255" s="2581"/>
      <c r="AB255" s="900"/>
      <c r="AC255" s="505"/>
      <c r="AD255" s="1571"/>
      <c r="AE255" s="495"/>
      <c r="AF255" s="496"/>
      <c r="AG255" s="535"/>
    </row>
    <row r="256" spans="1:33" ht="13.5" customHeight="1" x14ac:dyDescent="0.25">
      <c r="A256" s="2055"/>
      <c r="B256" s="237">
        <v>16.37</v>
      </c>
      <c r="C256" s="2549"/>
      <c r="D256" s="236" t="s">
        <v>324</v>
      </c>
      <c r="E256" s="236" t="s">
        <v>325</v>
      </c>
      <c r="F256" s="158"/>
      <c r="G256" s="167"/>
      <c r="H256" s="973"/>
      <c r="I256" s="516"/>
      <c r="J256" s="517"/>
      <c r="K256" s="518"/>
      <c r="L256" s="874"/>
      <c r="M256" s="868"/>
      <c r="N256" s="875"/>
      <c r="O256" s="905">
        <f>2*(19.66*1.2)+B256</f>
        <v>63.554000000000002</v>
      </c>
      <c r="P256" s="2528"/>
      <c r="Q256" s="2559"/>
      <c r="R256" s="221"/>
      <c r="S256" s="28"/>
      <c r="T256" s="28"/>
      <c r="U256" s="30"/>
      <c r="V256" s="921">
        <f t="shared" si="16"/>
        <v>16.37</v>
      </c>
      <c r="W256" s="2576"/>
      <c r="X256" s="2578"/>
      <c r="Y256" s="880">
        <f t="shared" si="17"/>
        <v>16.37</v>
      </c>
      <c r="Z256" s="2557"/>
      <c r="AA256" s="2581"/>
      <c r="AB256" s="900"/>
      <c r="AC256" s="505"/>
      <c r="AD256" s="1571"/>
      <c r="AE256" s="495"/>
      <c r="AF256" s="496"/>
      <c r="AG256" s="535"/>
    </row>
    <row r="257" spans="1:33" ht="13.5" customHeight="1" x14ac:dyDescent="0.25">
      <c r="A257" s="2055"/>
      <c r="B257" s="237">
        <v>8.7799999999999994</v>
      </c>
      <c r="C257" s="2549"/>
      <c r="D257" s="236" t="s">
        <v>324</v>
      </c>
      <c r="E257" s="236" t="s">
        <v>325</v>
      </c>
      <c r="F257" s="158"/>
      <c r="G257" s="167"/>
      <c r="H257" s="973"/>
      <c r="I257" s="516"/>
      <c r="J257" s="517"/>
      <c r="K257" s="518"/>
      <c r="L257" s="874"/>
      <c r="M257" s="868"/>
      <c r="N257" s="875"/>
      <c r="O257" s="905">
        <f>2*(12*1.2)+B257</f>
        <v>37.58</v>
      </c>
      <c r="P257" s="2528"/>
      <c r="Q257" s="2559"/>
      <c r="R257" s="221"/>
      <c r="S257" s="28"/>
      <c r="T257" s="28"/>
      <c r="U257" s="30"/>
      <c r="V257" s="921">
        <f t="shared" si="16"/>
        <v>8.7799999999999994</v>
      </c>
      <c r="W257" s="2576"/>
      <c r="X257" s="2578"/>
      <c r="Y257" s="880">
        <f t="shared" si="17"/>
        <v>8.7799999999999994</v>
      </c>
      <c r="Z257" s="2557"/>
      <c r="AA257" s="2581"/>
      <c r="AB257" s="900"/>
      <c r="AC257" s="505"/>
      <c r="AD257" s="1571"/>
      <c r="AE257" s="495"/>
      <c r="AF257" s="496"/>
      <c r="AG257" s="535"/>
    </row>
    <row r="258" spans="1:33" ht="13.5" customHeight="1" x14ac:dyDescent="0.25">
      <c r="A258" s="2055"/>
      <c r="B258" s="237">
        <v>18.97</v>
      </c>
      <c r="C258" s="2549"/>
      <c r="D258" s="236" t="s">
        <v>324</v>
      </c>
      <c r="E258" s="236" t="s">
        <v>325</v>
      </c>
      <c r="F258" s="158"/>
      <c r="G258" s="167"/>
      <c r="H258" s="973"/>
      <c r="I258" s="516"/>
      <c r="J258" s="517"/>
      <c r="K258" s="518"/>
      <c r="L258" s="874"/>
      <c r="M258" s="868"/>
      <c r="N258" s="875"/>
      <c r="O258" s="905">
        <f>2*(19.28*1.2)+B258</f>
        <v>65.24199999999999</v>
      </c>
      <c r="P258" s="2528"/>
      <c r="Q258" s="2559"/>
      <c r="R258" s="221"/>
      <c r="S258" s="28"/>
      <c r="T258" s="28"/>
      <c r="U258" s="30"/>
      <c r="V258" s="921">
        <f t="shared" si="16"/>
        <v>18.97</v>
      </c>
      <c r="W258" s="2576"/>
      <c r="X258" s="2578"/>
      <c r="Y258" s="880">
        <f t="shared" si="17"/>
        <v>18.97</v>
      </c>
      <c r="Z258" s="2557"/>
      <c r="AA258" s="2581"/>
      <c r="AB258" s="900"/>
      <c r="AC258" s="505"/>
      <c r="AD258" s="1571"/>
      <c r="AE258" s="495"/>
      <c r="AF258" s="496"/>
      <c r="AG258" s="535"/>
    </row>
    <row r="259" spans="1:33" ht="13.5" customHeight="1" x14ac:dyDescent="0.25">
      <c r="A259" s="2055"/>
      <c r="B259" s="237">
        <v>13.84</v>
      </c>
      <c r="C259" s="2549"/>
      <c r="D259" s="236" t="s">
        <v>324</v>
      </c>
      <c r="E259" s="236" t="s">
        <v>325</v>
      </c>
      <c r="F259" s="158"/>
      <c r="G259" s="167"/>
      <c r="H259" s="973"/>
      <c r="I259" s="516"/>
      <c r="J259" s="517"/>
      <c r="K259" s="518"/>
      <c r="L259" s="874"/>
      <c r="M259" s="868"/>
      <c r="N259" s="875"/>
      <c r="O259" s="905">
        <f>2*(19.4*1.2)+B259</f>
        <v>60.399999999999991</v>
      </c>
      <c r="P259" s="2528"/>
      <c r="Q259" s="2559"/>
      <c r="R259" s="221"/>
      <c r="S259" s="28"/>
      <c r="T259" s="28"/>
      <c r="U259" s="30"/>
      <c r="V259" s="921">
        <f t="shared" si="16"/>
        <v>13.84</v>
      </c>
      <c r="W259" s="2576"/>
      <c r="X259" s="2578"/>
      <c r="Y259" s="880">
        <f t="shared" si="17"/>
        <v>13.84</v>
      </c>
      <c r="Z259" s="2557"/>
      <c r="AA259" s="2581"/>
      <c r="AB259" s="900"/>
      <c r="AC259" s="505"/>
      <c r="AD259" s="1571"/>
      <c r="AE259" s="495"/>
      <c r="AF259" s="496"/>
      <c r="AG259" s="535"/>
    </row>
    <row r="260" spans="1:33" ht="13.5" customHeight="1" x14ac:dyDescent="0.25">
      <c r="A260" s="2055"/>
      <c r="B260" s="237">
        <v>18.28</v>
      </c>
      <c r="C260" s="2549"/>
      <c r="D260" s="236" t="s">
        <v>324</v>
      </c>
      <c r="E260" s="236" t="s">
        <v>325</v>
      </c>
      <c r="F260" s="158"/>
      <c r="G260" s="167"/>
      <c r="H260" s="973"/>
      <c r="I260" s="516"/>
      <c r="J260" s="517"/>
      <c r="K260" s="518"/>
      <c r="L260" s="874"/>
      <c r="M260" s="868"/>
      <c r="N260" s="875"/>
      <c r="O260" s="364"/>
      <c r="P260" s="581"/>
      <c r="Q260" s="360"/>
      <c r="R260" s="2640">
        <f>SUM(T260:T263)</f>
        <v>111.71000000000001</v>
      </c>
      <c r="S260" s="2652">
        <v>2</v>
      </c>
      <c r="T260" s="1335">
        <f>B260</f>
        <v>18.28</v>
      </c>
      <c r="U260" s="2638">
        <f>R260*S260</f>
        <v>223.42000000000002</v>
      </c>
      <c r="V260" s="561"/>
      <c r="W260" s="391"/>
      <c r="X260" s="979"/>
      <c r="Y260" s="880">
        <f>T260</f>
        <v>18.28</v>
      </c>
      <c r="Z260" s="2557">
        <v>5</v>
      </c>
      <c r="AA260" s="2581">
        <f>SUM(Y260:Y263)*Z260</f>
        <v>558.55000000000007</v>
      </c>
      <c r="AB260" s="900"/>
      <c r="AC260" s="505"/>
      <c r="AD260" s="1571"/>
      <c r="AE260" s="495"/>
      <c r="AF260" s="496"/>
      <c r="AG260" s="535"/>
    </row>
    <row r="261" spans="1:33" ht="13.5" customHeight="1" x14ac:dyDescent="0.25">
      <c r="A261" s="2055"/>
      <c r="B261" s="237">
        <v>30.62</v>
      </c>
      <c r="C261" s="2549"/>
      <c r="D261" s="236" t="s">
        <v>324</v>
      </c>
      <c r="E261" s="236" t="s">
        <v>325</v>
      </c>
      <c r="F261" s="158"/>
      <c r="G261" s="167"/>
      <c r="H261" s="973"/>
      <c r="I261" s="516"/>
      <c r="J261" s="517"/>
      <c r="K261" s="518"/>
      <c r="L261" s="874"/>
      <c r="M261" s="868"/>
      <c r="N261" s="875"/>
      <c r="O261" s="364"/>
      <c r="P261" s="581"/>
      <c r="Q261" s="360"/>
      <c r="R261" s="2640"/>
      <c r="S261" s="2652"/>
      <c r="T261" s="1335">
        <f t="shared" ref="T261:T263" si="18">B261</f>
        <v>30.62</v>
      </c>
      <c r="U261" s="2638"/>
      <c r="V261" s="561"/>
      <c r="W261" s="391"/>
      <c r="X261" s="979"/>
      <c r="Y261" s="880">
        <f t="shared" ref="Y261:Y263" si="19">T261</f>
        <v>30.62</v>
      </c>
      <c r="Z261" s="2557"/>
      <c r="AA261" s="2581"/>
      <c r="AB261" s="900"/>
      <c r="AC261" s="505"/>
      <c r="AD261" s="1571"/>
      <c r="AE261" s="495"/>
      <c r="AF261" s="496"/>
      <c r="AG261" s="535"/>
    </row>
    <row r="262" spans="1:33" ht="13.5" customHeight="1" x14ac:dyDescent="0.25">
      <c r="A262" s="2055"/>
      <c r="B262" s="237">
        <v>28.91</v>
      </c>
      <c r="C262" s="2549"/>
      <c r="D262" s="236" t="s">
        <v>324</v>
      </c>
      <c r="E262" s="236" t="s">
        <v>325</v>
      </c>
      <c r="F262" s="158"/>
      <c r="G262" s="167"/>
      <c r="H262" s="973"/>
      <c r="I262" s="516"/>
      <c r="J262" s="517"/>
      <c r="K262" s="518"/>
      <c r="L262" s="874"/>
      <c r="M262" s="868"/>
      <c r="N262" s="875"/>
      <c r="O262" s="364"/>
      <c r="P262" s="581"/>
      <c r="Q262" s="360"/>
      <c r="R262" s="2640"/>
      <c r="S262" s="2652"/>
      <c r="T262" s="1335">
        <f t="shared" si="18"/>
        <v>28.91</v>
      </c>
      <c r="U262" s="2638"/>
      <c r="V262" s="561"/>
      <c r="W262" s="391"/>
      <c r="X262" s="979"/>
      <c r="Y262" s="880">
        <f t="shared" si="19"/>
        <v>28.91</v>
      </c>
      <c r="Z262" s="2557"/>
      <c r="AA262" s="2581"/>
      <c r="AB262" s="900"/>
      <c r="AC262" s="505"/>
      <c r="AD262" s="1571"/>
      <c r="AE262" s="495"/>
      <c r="AF262" s="496"/>
      <c r="AG262" s="535"/>
    </row>
    <row r="263" spans="1:33" ht="13.5" customHeight="1" thickBot="1" x14ac:dyDescent="0.3">
      <c r="A263" s="2056"/>
      <c r="B263" s="239">
        <v>33.9</v>
      </c>
      <c r="C263" s="2563"/>
      <c r="D263" s="238" t="s">
        <v>324</v>
      </c>
      <c r="E263" s="238" t="s">
        <v>325</v>
      </c>
      <c r="F263" s="812"/>
      <c r="G263" s="813"/>
      <c r="H263" s="965"/>
      <c r="I263" s="525"/>
      <c r="J263" s="526"/>
      <c r="K263" s="527"/>
      <c r="L263" s="1468"/>
      <c r="M263" s="1336"/>
      <c r="N263" s="1469"/>
      <c r="O263" s="1511"/>
      <c r="P263" s="582"/>
      <c r="Q263" s="545"/>
      <c r="R263" s="2641"/>
      <c r="S263" s="2653"/>
      <c r="T263" s="1337">
        <f t="shared" si="18"/>
        <v>33.9</v>
      </c>
      <c r="U263" s="2639"/>
      <c r="V263" s="562"/>
      <c r="W263" s="563"/>
      <c r="X263" s="980"/>
      <c r="Y263" s="1549">
        <f t="shared" si="19"/>
        <v>33.9</v>
      </c>
      <c r="Z263" s="2524"/>
      <c r="AA263" s="2582"/>
      <c r="AB263" s="1574"/>
      <c r="AC263" s="507"/>
      <c r="AD263" s="1575"/>
      <c r="AE263" s="552"/>
      <c r="AF263" s="553"/>
      <c r="AG263" s="1269"/>
    </row>
    <row r="264" spans="1:33" ht="13.5" customHeight="1" x14ac:dyDescent="0.25">
      <c r="A264" s="2054" t="s">
        <v>326</v>
      </c>
      <c r="B264" s="415">
        <v>62.37</v>
      </c>
      <c r="C264" s="2526">
        <f>SUM(B264:B269)</f>
        <v>227.90000000000003</v>
      </c>
      <c r="D264" s="278" t="s">
        <v>256</v>
      </c>
      <c r="E264" s="278" t="s">
        <v>327</v>
      </c>
      <c r="F264" s="2554">
        <f>SUM(B264:B267)</f>
        <v>210.20000000000002</v>
      </c>
      <c r="G264" s="2618">
        <v>5</v>
      </c>
      <c r="H264" s="2646">
        <f>G264*F264</f>
        <v>1051</v>
      </c>
      <c r="I264" s="513"/>
      <c r="J264" s="514"/>
      <c r="K264" s="515"/>
      <c r="L264" s="2620">
        <f>F264</f>
        <v>210.20000000000002</v>
      </c>
      <c r="M264" s="2592">
        <v>2</v>
      </c>
      <c r="N264" s="2590">
        <f>M264*L264</f>
        <v>420.40000000000003</v>
      </c>
      <c r="O264" s="342"/>
      <c r="P264" s="371"/>
      <c r="Q264" s="344"/>
      <c r="R264" s="220"/>
      <c r="S264" s="84"/>
      <c r="T264" s="84"/>
      <c r="U264" s="89"/>
      <c r="V264" s="378"/>
      <c r="W264" s="85"/>
      <c r="X264" s="885"/>
      <c r="Y264" s="216"/>
      <c r="Z264" s="86"/>
      <c r="AA264" s="890"/>
      <c r="AB264" s="899"/>
      <c r="AC264" s="532"/>
      <c r="AD264" s="1570"/>
      <c r="AE264" s="492"/>
      <c r="AF264" s="493"/>
      <c r="AG264" s="1135"/>
    </row>
    <row r="265" spans="1:33" ht="13.5" customHeight="1" x14ac:dyDescent="0.25">
      <c r="A265" s="2055"/>
      <c r="B265" s="237">
        <v>130.22</v>
      </c>
      <c r="C265" s="2549"/>
      <c r="D265" s="236" t="s">
        <v>256</v>
      </c>
      <c r="E265" s="236" t="s">
        <v>327</v>
      </c>
      <c r="F265" s="2555"/>
      <c r="G265" s="2645"/>
      <c r="H265" s="2647"/>
      <c r="I265" s="516"/>
      <c r="J265" s="517"/>
      <c r="K265" s="518"/>
      <c r="L265" s="2629"/>
      <c r="M265" s="2594"/>
      <c r="N265" s="2630"/>
      <c r="O265" s="348"/>
      <c r="P265" s="372"/>
      <c r="Q265" s="350"/>
      <c r="R265" s="221"/>
      <c r="S265" s="28"/>
      <c r="T265" s="28"/>
      <c r="U265" s="30"/>
      <c r="V265" s="556"/>
      <c r="W265" s="32"/>
      <c r="X265" s="886"/>
      <c r="Y265" s="217"/>
      <c r="Z265" s="144"/>
      <c r="AA265" s="892"/>
      <c r="AB265" s="900"/>
      <c r="AC265" s="505"/>
      <c r="AD265" s="1571"/>
      <c r="AE265" s="495"/>
      <c r="AF265" s="496"/>
      <c r="AG265" s="535"/>
    </row>
    <row r="266" spans="1:33" ht="13.5" customHeight="1" x14ac:dyDescent="0.25">
      <c r="A266" s="2055"/>
      <c r="B266" s="237">
        <v>12.84</v>
      </c>
      <c r="C266" s="2549"/>
      <c r="D266" s="236" t="s">
        <v>256</v>
      </c>
      <c r="E266" s="236" t="s">
        <v>327</v>
      </c>
      <c r="F266" s="2555"/>
      <c r="G266" s="2645"/>
      <c r="H266" s="2647"/>
      <c r="I266" s="516"/>
      <c r="J266" s="517"/>
      <c r="K266" s="518"/>
      <c r="L266" s="2629"/>
      <c r="M266" s="2594"/>
      <c r="N266" s="2630"/>
      <c r="O266" s="348"/>
      <c r="P266" s="372"/>
      <c r="Q266" s="350"/>
      <c r="R266" s="221"/>
      <c r="S266" s="28"/>
      <c r="T266" s="28"/>
      <c r="U266" s="30"/>
      <c r="V266" s="556"/>
      <c r="W266" s="32"/>
      <c r="X266" s="886"/>
      <c r="Y266" s="217"/>
      <c r="Z266" s="144"/>
      <c r="AA266" s="892"/>
      <c r="AB266" s="900"/>
      <c r="AC266" s="505"/>
      <c r="AD266" s="1571"/>
      <c r="AE266" s="495"/>
      <c r="AF266" s="496"/>
      <c r="AG266" s="535"/>
    </row>
    <row r="267" spans="1:33" ht="13.5" customHeight="1" x14ac:dyDescent="0.25">
      <c r="A267" s="2055"/>
      <c r="B267" s="237">
        <v>4.7699999999999996</v>
      </c>
      <c r="C267" s="2549"/>
      <c r="D267" s="236" t="s">
        <v>256</v>
      </c>
      <c r="E267" s="236" t="s">
        <v>327</v>
      </c>
      <c r="F267" s="2555"/>
      <c r="G267" s="2645"/>
      <c r="H267" s="2647"/>
      <c r="I267" s="516"/>
      <c r="J267" s="517"/>
      <c r="K267" s="518"/>
      <c r="L267" s="2629"/>
      <c r="M267" s="2594"/>
      <c r="N267" s="2630"/>
      <c r="O267" s="348"/>
      <c r="P267" s="372"/>
      <c r="Q267" s="350"/>
      <c r="R267" s="221"/>
      <c r="S267" s="28"/>
      <c r="T267" s="28"/>
      <c r="U267" s="30"/>
      <c r="V267" s="556"/>
      <c r="W267" s="32"/>
      <c r="X267" s="886"/>
      <c r="Y267" s="217"/>
      <c r="Z267" s="144"/>
      <c r="AA267" s="892"/>
      <c r="AB267" s="900"/>
      <c r="AC267" s="505"/>
      <c r="AD267" s="1571"/>
      <c r="AE267" s="495"/>
      <c r="AF267" s="496"/>
      <c r="AG267" s="535"/>
    </row>
    <row r="268" spans="1:33" ht="13.5" customHeight="1" x14ac:dyDescent="0.25">
      <c r="A268" s="2055"/>
      <c r="B268" s="237">
        <v>8.74</v>
      </c>
      <c r="C268" s="2549"/>
      <c r="D268" s="236" t="s">
        <v>256</v>
      </c>
      <c r="E268" s="236" t="s">
        <v>327</v>
      </c>
      <c r="F268" s="158"/>
      <c r="G268" s="167"/>
      <c r="H268" s="973"/>
      <c r="I268" s="516"/>
      <c r="J268" s="517"/>
      <c r="K268" s="518"/>
      <c r="L268" s="1464"/>
      <c r="M268" s="968"/>
      <c r="N268" s="976"/>
      <c r="O268" s="1509">
        <f>B268</f>
        <v>8.74</v>
      </c>
      <c r="P268" s="2528">
        <v>2</v>
      </c>
      <c r="Q268" s="2858">
        <f>SUM(O268:O269)</f>
        <v>17.700000000000003</v>
      </c>
      <c r="R268" s="221"/>
      <c r="S268" s="28"/>
      <c r="T268" s="28"/>
      <c r="U268" s="30"/>
      <c r="V268" s="921">
        <f>O268</f>
        <v>8.74</v>
      </c>
      <c r="W268" s="2576">
        <v>1</v>
      </c>
      <c r="X268" s="2578">
        <f>SUM(V268:V269)*W268</f>
        <v>17.700000000000003</v>
      </c>
      <c r="Y268" s="880">
        <f>B268</f>
        <v>8.74</v>
      </c>
      <c r="Z268" s="2557">
        <v>5</v>
      </c>
      <c r="AA268" s="2581">
        <f>SUM(Y268:Y269)*Z268</f>
        <v>88.500000000000014</v>
      </c>
      <c r="AB268" s="900"/>
      <c r="AC268" s="505"/>
      <c r="AD268" s="1571"/>
      <c r="AE268" s="495"/>
      <c r="AF268" s="496"/>
      <c r="AG268" s="535"/>
    </row>
    <row r="269" spans="1:33" ht="13.5" customHeight="1" thickBot="1" x14ac:dyDescent="0.3">
      <c r="A269" s="2290"/>
      <c r="B269" s="416">
        <v>8.9600000000000009</v>
      </c>
      <c r="C269" s="2527"/>
      <c r="D269" s="405" t="s">
        <v>256</v>
      </c>
      <c r="E269" s="405" t="s">
        <v>327</v>
      </c>
      <c r="F269" s="156"/>
      <c r="G269" s="163"/>
      <c r="H269" s="814"/>
      <c r="I269" s="522"/>
      <c r="J269" s="523"/>
      <c r="K269" s="524"/>
      <c r="L269" s="1462"/>
      <c r="M269" s="141"/>
      <c r="N269" s="978"/>
      <c r="O269" s="566">
        <f>B269</f>
        <v>8.9600000000000009</v>
      </c>
      <c r="P269" s="2529"/>
      <c r="Q269" s="2604"/>
      <c r="R269" s="115"/>
      <c r="S269" s="65"/>
      <c r="T269" s="65"/>
      <c r="U269" s="94"/>
      <c r="V269" s="922">
        <f>O269</f>
        <v>8.9600000000000009</v>
      </c>
      <c r="W269" s="2860"/>
      <c r="X269" s="2913"/>
      <c r="Y269" s="881">
        <f>B269</f>
        <v>8.9600000000000009</v>
      </c>
      <c r="Z269" s="2558"/>
      <c r="AA269" s="2617"/>
      <c r="AB269" s="901"/>
      <c r="AC269" s="533"/>
      <c r="AD269" s="1572"/>
      <c r="AE269" s="498"/>
      <c r="AF269" s="499"/>
      <c r="AG269" s="1139"/>
    </row>
    <row r="270" spans="1:33" ht="13.5" customHeight="1" thickBot="1" x14ac:dyDescent="0.3">
      <c r="A270" s="274" t="s">
        <v>328</v>
      </c>
      <c r="B270" s="414">
        <v>215.45</v>
      </c>
      <c r="C270" s="414">
        <v>215.45</v>
      </c>
      <c r="D270" s="274" t="s">
        <v>267</v>
      </c>
      <c r="E270" s="274" t="s">
        <v>263</v>
      </c>
      <c r="F270" s="139">
        <f>C270</f>
        <v>215.45</v>
      </c>
      <c r="G270" s="160">
        <v>5</v>
      </c>
      <c r="H270" s="1214">
        <f>G270*F270</f>
        <v>1077.25</v>
      </c>
      <c r="I270" s="796"/>
      <c r="J270" s="797"/>
      <c r="K270" s="798"/>
      <c r="L270" s="1216">
        <f>F270</f>
        <v>215.45</v>
      </c>
      <c r="M270" s="135">
        <v>2</v>
      </c>
      <c r="N270" s="508">
        <f>L270*M270</f>
        <v>430.9</v>
      </c>
      <c r="O270" s="334"/>
      <c r="P270" s="1306"/>
      <c r="Q270" s="336"/>
      <c r="R270" s="17"/>
      <c r="S270" s="18"/>
      <c r="T270" s="1307"/>
      <c r="U270" s="19"/>
      <c r="V270" s="64"/>
      <c r="W270" s="63"/>
      <c r="X270" s="1332"/>
      <c r="Y270" s="62"/>
      <c r="Z270" s="60"/>
      <c r="AA270" s="1548"/>
      <c r="AB270" s="1310"/>
      <c r="AC270" s="558"/>
      <c r="AD270" s="1573"/>
      <c r="AE270" s="1311"/>
      <c r="AF270" s="1312"/>
      <c r="AG270" s="1313"/>
    </row>
    <row r="271" spans="1:33" ht="13.5" customHeight="1" x14ac:dyDescent="0.25">
      <c r="A271" s="2070" t="s">
        <v>329</v>
      </c>
      <c r="B271" s="415">
        <v>22.24</v>
      </c>
      <c r="C271" s="2520">
        <f>SUM(B271:B279)</f>
        <v>237.59</v>
      </c>
      <c r="D271" s="278" t="s">
        <v>298</v>
      </c>
      <c r="E271" s="278" t="s">
        <v>330</v>
      </c>
      <c r="F271" s="2530">
        <f>SUM(B271:B276)</f>
        <v>176.07</v>
      </c>
      <c r="G271" s="2532">
        <v>5</v>
      </c>
      <c r="H271" s="2534">
        <f>G271*F271</f>
        <v>880.34999999999991</v>
      </c>
      <c r="I271" s="513"/>
      <c r="J271" s="514"/>
      <c r="K271" s="515"/>
      <c r="L271" s="2536">
        <f>C271</f>
        <v>237.59</v>
      </c>
      <c r="M271" s="2539">
        <v>2</v>
      </c>
      <c r="N271" s="2542">
        <f>M271*L271</f>
        <v>475.18</v>
      </c>
      <c r="O271" s="342"/>
      <c r="P271" s="343"/>
      <c r="Q271" s="344"/>
      <c r="R271" s="492"/>
      <c r="S271" s="493"/>
      <c r="T271" s="493"/>
      <c r="U271" s="494"/>
      <c r="V271" s="90"/>
      <c r="W271" s="85"/>
      <c r="X271" s="583"/>
      <c r="Y271" s="216"/>
      <c r="Z271" s="86"/>
      <c r="AA271" s="890"/>
      <c r="AB271" s="899"/>
      <c r="AC271" s="532"/>
      <c r="AD271" s="1570"/>
      <c r="AE271" s="492"/>
      <c r="AF271" s="493"/>
      <c r="AG271" s="1135"/>
    </row>
    <row r="272" spans="1:33" ht="13.5" customHeight="1" x14ac:dyDescent="0.25">
      <c r="A272" s="2071"/>
      <c r="B272" s="237">
        <v>55.31</v>
      </c>
      <c r="C272" s="2521"/>
      <c r="D272" s="236" t="s">
        <v>298</v>
      </c>
      <c r="E272" s="236" t="s">
        <v>330</v>
      </c>
      <c r="F272" s="2531"/>
      <c r="G272" s="2533"/>
      <c r="H272" s="2535"/>
      <c r="I272" s="516"/>
      <c r="J272" s="517"/>
      <c r="K272" s="518"/>
      <c r="L272" s="2537"/>
      <c r="M272" s="2540"/>
      <c r="N272" s="2543"/>
      <c r="O272" s="348"/>
      <c r="P272" s="349"/>
      <c r="Q272" s="350"/>
      <c r="R272" s="495"/>
      <c r="S272" s="496"/>
      <c r="T272" s="496"/>
      <c r="U272" s="497"/>
      <c r="V272" s="31"/>
      <c r="W272" s="32"/>
      <c r="X272" s="979"/>
      <c r="Y272" s="217"/>
      <c r="Z272" s="144"/>
      <c r="AA272" s="892"/>
      <c r="AB272" s="900"/>
      <c r="AC272" s="505"/>
      <c r="AD272" s="1571"/>
      <c r="AE272" s="495"/>
      <c r="AF272" s="496"/>
      <c r="AG272" s="535"/>
    </row>
    <row r="273" spans="1:33" ht="13.5" customHeight="1" x14ac:dyDescent="0.25">
      <c r="A273" s="2071"/>
      <c r="B273" s="237">
        <v>52.02</v>
      </c>
      <c r="C273" s="2521"/>
      <c r="D273" s="236" t="s">
        <v>298</v>
      </c>
      <c r="E273" s="236" t="s">
        <v>330</v>
      </c>
      <c r="F273" s="2531"/>
      <c r="G273" s="2533"/>
      <c r="H273" s="2535"/>
      <c r="I273" s="516"/>
      <c r="J273" s="517"/>
      <c r="K273" s="518"/>
      <c r="L273" s="2537"/>
      <c r="M273" s="2540"/>
      <c r="N273" s="2543"/>
      <c r="O273" s="348"/>
      <c r="P273" s="349"/>
      <c r="Q273" s="350"/>
      <c r="R273" s="495"/>
      <c r="S273" s="496"/>
      <c r="T273" s="496"/>
      <c r="U273" s="497"/>
      <c r="V273" s="31"/>
      <c r="W273" s="32"/>
      <c r="X273" s="979"/>
      <c r="Y273" s="217"/>
      <c r="Z273" s="144"/>
      <c r="AA273" s="892"/>
      <c r="AB273" s="900"/>
      <c r="AC273" s="505"/>
      <c r="AD273" s="1571"/>
      <c r="AE273" s="495"/>
      <c r="AF273" s="496"/>
      <c r="AG273" s="535"/>
    </row>
    <row r="274" spans="1:33" ht="13.5" customHeight="1" x14ac:dyDescent="0.25">
      <c r="A274" s="2071"/>
      <c r="B274" s="237">
        <v>10.59</v>
      </c>
      <c r="C274" s="2521"/>
      <c r="D274" s="236" t="s">
        <v>298</v>
      </c>
      <c r="E274" s="236" t="s">
        <v>330</v>
      </c>
      <c r="F274" s="2531"/>
      <c r="G274" s="2533"/>
      <c r="H274" s="2535"/>
      <c r="I274" s="516"/>
      <c r="J274" s="517"/>
      <c r="K274" s="518"/>
      <c r="L274" s="2537"/>
      <c r="M274" s="2540"/>
      <c r="N274" s="2543"/>
      <c r="O274" s="348"/>
      <c r="P274" s="349"/>
      <c r="Q274" s="350"/>
      <c r="R274" s="495"/>
      <c r="S274" s="496"/>
      <c r="T274" s="496"/>
      <c r="U274" s="497"/>
      <c r="V274" s="31"/>
      <c r="W274" s="32"/>
      <c r="X274" s="979"/>
      <c r="Y274" s="217"/>
      <c r="Z274" s="144"/>
      <c r="AA274" s="892"/>
      <c r="AB274" s="900"/>
      <c r="AC274" s="505"/>
      <c r="AD274" s="1571"/>
      <c r="AE274" s="495"/>
      <c r="AF274" s="496"/>
      <c r="AG274" s="535"/>
    </row>
    <row r="275" spans="1:33" ht="13.5" customHeight="1" x14ac:dyDescent="0.25">
      <c r="A275" s="2071"/>
      <c r="B275" s="237">
        <v>28.37</v>
      </c>
      <c r="C275" s="2521"/>
      <c r="D275" s="236" t="s">
        <v>298</v>
      </c>
      <c r="E275" s="236" t="s">
        <v>330</v>
      </c>
      <c r="F275" s="2531"/>
      <c r="G275" s="2533"/>
      <c r="H275" s="2535"/>
      <c r="I275" s="516"/>
      <c r="J275" s="517"/>
      <c r="K275" s="518"/>
      <c r="L275" s="2537"/>
      <c r="M275" s="2540"/>
      <c r="N275" s="2543"/>
      <c r="O275" s="348"/>
      <c r="P275" s="349"/>
      <c r="Q275" s="350"/>
      <c r="R275" s="495"/>
      <c r="S275" s="496"/>
      <c r="T275" s="496"/>
      <c r="U275" s="497"/>
      <c r="V275" s="31"/>
      <c r="W275" s="32"/>
      <c r="X275" s="979"/>
      <c r="Y275" s="217"/>
      <c r="Z275" s="144"/>
      <c r="AA275" s="892"/>
      <c r="AB275" s="900"/>
      <c r="AC275" s="505"/>
      <c r="AD275" s="1571"/>
      <c r="AE275" s="495"/>
      <c r="AF275" s="496"/>
      <c r="AG275" s="535"/>
    </row>
    <row r="276" spans="1:33" ht="13.5" customHeight="1" x14ac:dyDescent="0.25">
      <c r="A276" s="2071"/>
      <c r="B276" s="237">
        <v>7.54</v>
      </c>
      <c r="C276" s="2521"/>
      <c r="D276" s="236" t="s">
        <v>298</v>
      </c>
      <c r="E276" s="236" t="s">
        <v>330</v>
      </c>
      <c r="F276" s="2531"/>
      <c r="G276" s="2533"/>
      <c r="H276" s="2535"/>
      <c r="I276" s="516"/>
      <c r="J276" s="517"/>
      <c r="K276" s="518"/>
      <c r="L276" s="2537"/>
      <c r="M276" s="2540"/>
      <c r="N276" s="2543"/>
      <c r="O276" s="354"/>
      <c r="P276" s="355"/>
      <c r="Q276" s="356"/>
      <c r="R276" s="552"/>
      <c r="S276" s="553"/>
      <c r="T276" s="553"/>
      <c r="U276" s="554"/>
      <c r="V276" s="31"/>
      <c r="W276" s="32"/>
      <c r="X276" s="979"/>
      <c r="Y276" s="217"/>
      <c r="Z276" s="144"/>
      <c r="AA276" s="892"/>
      <c r="AB276" s="900"/>
      <c r="AC276" s="505"/>
      <c r="AD276" s="1571"/>
      <c r="AE276" s="495"/>
      <c r="AF276" s="496"/>
      <c r="AG276" s="535"/>
    </row>
    <row r="277" spans="1:33" ht="13.5" customHeight="1" x14ac:dyDescent="0.25">
      <c r="A277" s="2071"/>
      <c r="B277" s="237">
        <v>11.05</v>
      </c>
      <c r="C277" s="2521"/>
      <c r="D277" s="236" t="s">
        <v>298</v>
      </c>
      <c r="E277" s="236" t="s">
        <v>330</v>
      </c>
      <c r="F277" s="823"/>
      <c r="G277" s="214"/>
      <c r="H277" s="834"/>
      <c r="I277" s="516"/>
      <c r="J277" s="517"/>
      <c r="K277" s="518"/>
      <c r="L277" s="2537"/>
      <c r="M277" s="2540"/>
      <c r="N277" s="2543"/>
      <c r="O277" s="348"/>
      <c r="P277" s="372"/>
      <c r="Q277" s="350"/>
      <c r="R277" s="495"/>
      <c r="S277" s="496"/>
      <c r="T277" s="496"/>
      <c r="U277" s="497"/>
      <c r="V277" s="556"/>
      <c r="W277" s="32"/>
      <c r="X277" s="979"/>
      <c r="Y277" s="217"/>
      <c r="Z277" s="144"/>
      <c r="AA277" s="897"/>
      <c r="AB277" s="2890">
        <f>SUM(B277:B279)</f>
        <v>61.52</v>
      </c>
      <c r="AC277" s="2600">
        <v>5</v>
      </c>
      <c r="AD277" s="2598">
        <f>AB277*AC277</f>
        <v>307.60000000000002</v>
      </c>
      <c r="AE277" s="495"/>
      <c r="AF277" s="496"/>
      <c r="AG277" s="535"/>
    </row>
    <row r="278" spans="1:33" ht="13.5" customHeight="1" x14ac:dyDescent="0.25">
      <c r="A278" s="2071"/>
      <c r="B278" s="237">
        <v>25.01</v>
      </c>
      <c r="C278" s="2521"/>
      <c r="D278" s="236" t="s">
        <v>298</v>
      </c>
      <c r="E278" s="236" t="s">
        <v>330</v>
      </c>
      <c r="F278" s="823"/>
      <c r="G278" s="214"/>
      <c r="H278" s="834"/>
      <c r="I278" s="516"/>
      <c r="J278" s="517"/>
      <c r="K278" s="518"/>
      <c r="L278" s="2537"/>
      <c r="M278" s="2540"/>
      <c r="N278" s="2543"/>
      <c r="O278" s="348"/>
      <c r="P278" s="372"/>
      <c r="Q278" s="350"/>
      <c r="R278" s="495"/>
      <c r="S278" s="496"/>
      <c r="T278" s="496"/>
      <c r="U278" s="497"/>
      <c r="V278" s="556"/>
      <c r="W278" s="32"/>
      <c r="X278" s="979"/>
      <c r="Y278" s="217"/>
      <c r="Z278" s="144"/>
      <c r="AA278" s="897"/>
      <c r="AB278" s="2891"/>
      <c r="AC278" s="2601"/>
      <c r="AD278" s="2599"/>
      <c r="AE278" s="495"/>
      <c r="AF278" s="496"/>
      <c r="AG278" s="535"/>
    </row>
    <row r="279" spans="1:33" ht="13.5" customHeight="1" thickBot="1" x14ac:dyDescent="0.3">
      <c r="A279" s="2072"/>
      <c r="B279" s="416">
        <v>25.46</v>
      </c>
      <c r="C279" s="2550"/>
      <c r="D279" s="405" t="s">
        <v>298</v>
      </c>
      <c r="E279" s="405" t="s">
        <v>330</v>
      </c>
      <c r="F279" s="859"/>
      <c r="G279" s="918"/>
      <c r="H279" s="919"/>
      <c r="I279" s="522"/>
      <c r="J279" s="523"/>
      <c r="K279" s="524"/>
      <c r="L279" s="2713"/>
      <c r="M279" s="2702"/>
      <c r="N279" s="2657"/>
      <c r="O279" s="345"/>
      <c r="P279" s="373"/>
      <c r="Q279" s="347"/>
      <c r="R279" s="498"/>
      <c r="S279" s="499"/>
      <c r="T279" s="499"/>
      <c r="U279" s="500"/>
      <c r="V279" s="116"/>
      <c r="W279" s="66"/>
      <c r="X279" s="1404"/>
      <c r="Y279" s="113"/>
      <c r="Z279" s="67"/>
      <c r="AA279" s="898"/>
      <c r="AB279" s="2892"/>
      <c r="AC279" s="2602"/>
      <c r="AD279" s="2603"/>
      <c r="AE279" s="498"/>
      <c r="AF279" s="499"/>
      <c r="AG279" s="1139"/>
    </row>
    <row r="280" spans="1:33" ht="13.5" customHeight="1" thickBot="1" x14ac:dyDescent="0.3">
      <c r="A280" s="274" t="s">
        <v>331</v>
      </c>
      <c r="B280" s="414">
        <v>462.51</v>
      </c>
      <c r="C280" s="414">
        <v>462.51</v>
      </c>
      <c r="D280" s="274" t="s">
        <v>317</v>
      </c>
      <c r="E280" s="274" t="s">
        <v>318</v>
      </c>
      <c r="F280" s="139">
        <f>C280</f>
        <v>462.51</v>
      </c>
      <c r="G280" s="160">
        <v>5</v>
      </c>
      <c r="H280" s="1214"/>
      <c r="I280" s="1338"/>
      <c r="J280" s="961"/>
      <c r="K280" s="798"/>
      <c r="L280" s="1216">
        <f>F280</f>
        <v>462.51</v>
      </c>
      <c r="M280" s="135">
        <v>2</v>
      </c>
      <c r="N280" s="508">
        <f>L280*M280</f>
        <v>925.02</v>
      </c>
      <c r="O280" s="334"/>
      <c r="P280" s="1306"/>
      <c r="Q280" s="336"/>
      <c r="R280" s="17"/>
      <c r="S280" s="18"/>
      <c r="T280" s="1307"/>
      <c r="U280" s="19"/>
      <c r="V280" s="64"/>
      <c r="W280" s="63"/>
      <c r="X280" s="1332"/>
      <c r="Y280" s="62"/>
      <c r="Z280" s="501"/>
      <c r="AA280" s="1548"/>
      <c r="AB280" s="1310"/>
      <c r="AC280" s="558"/>
      <c r="AD280" s="1573"/>
      <c r="AE280" s="1311"/>
      <c r="AF280" s="1312"/>
      <c r="AG280" s="1313"/>
    </row>
    <row r="281" spans="1:33" ht="13.5" customHeight="1" x14ac:dyDescent="0.25">
      <c r="A281" s="2054">
        <v>261</v>
      </c>
      <c r="B281" s="415">
        <v>17.05</v>
      </c>
      <c r="C281" s="2526">
        <f>SUM(B281:B286)</f>
        <v>509.34000000000003</v>
      </c>
      <c r="D281" s="278" t="s">
        <v>298</v>
      </c>
      <c r="E281" s="278" t="s">
        <v>292</v>
      </c>
      <c r="F281" s="2554">
        <f>SUM(B281:B282)</f>
        <v>313.2</v>
      </c>
      <c r="G281" s="2618">
        <v>5</v>
      </c>
      <c r="H281" s="2646">
        <f>F281*G281</f>
        <v>1566</v>
      </c>
      <c r="I281" s="513"/>
      <c r="J281" s="514"/>
      <c r="K281" s="515"/>
      <c r="L281" s="2620">
        <f>F281</f>
        <v>313.2</v>
      </c>
      <c r="M281" s="2592">
        <v>2</v>
      </c>
      <c r="N281" s="2590">
        <f>M281*L281</f>
        <v>626.4</v>
      </c>
      <c r="O281" s="362"/>
      <c r="P281" s="882"/>
      <c r="Q281" s="358"/>
      <c r="R281" s="220"/>
      <c r="S281" s="84"/>
      <c r="T281" s="84"/>
      <c r="U281" s="89"/>
      <c r="V281" s="559"/>
      <c r="W281" s="560"/>
      <c r="X281" s="885"/>
      <c r="Y281" s="889"/>
      <c r="Z281" s="555"/>
      <c r="AA281" s="890"/>
      <c r="AB281" s="899"/>
      <c r="AC281" s="532"/>
      <c r="AD281" s="1570"/>
      <c r="AE281" s="492"/>
      <c r="AF281" s="493"/>
      <c r="AG281" s="1135"/>
    </row>
    <row r="282" spans="1:33" ht="13.5" customHeight="1" x14ac:dyDescent="0.25">
      <c r="A282" s="2055"/>
      <c r="B282" s="237">
        <v>296.14999999999998</v>
      </c>
      <c r="C282" s="2549"/>
      <c r="D282" s="236" t="s">
        <v>298</v>
      </c>
      <c r="E282" s="236" t="s">
        <v>292</v>
      </c>
      <c r="F282" s="2555"/>
      <c r="G282" s="2645"/>
      <c r="H282" s="2647"/>
      <c r="I282" s="516"/>
      <c r="J282" s="517"/>
      <c r="K282" s="518"/>
      <c r="L282" s="2629"/>
      <c r="M282" s="2594"/>
      <c r="N282" s="2630"/>
      <c r="O282" s="364"/>
      <c r="P282" s="581"/>
      <c r="Q282" s="360"/>
      <c r="R282" s="221"/>
      <c r="S282" s="28"/>
      <c r="T282" s="28"/>
      <c r="U282" s="30"/>
      <c r="V282" s="561"/>
      <c r="W282" s="391"/>
      <c r="X282" s="886"/>
      <c r="Y282" s="891"/>
      <c r="Z282" s="390"/>
      <c r="AA282" s="892"/>
      <c r="AB282" s="900"/>
      <c r="AC282" s="505"/>
      <c r="AD282" s="1571"/>
      <c r="AE282" s="495"/>
      <c r="AF282" s="496"/>
      <c r="AG282" s="535"/>
    </row>
    <row r="283" spans="1:33" ht="13.5" customHeight="1" x14ac:dyDescent="0.25">
      <c r="A283" s="2055"/>
      <c r="B283" s="237">
        <v>62.24</v>
      </c>
      <c r="C283" s="2549"/>
      <c r="D283" s="236" t="s">
        <v>298</v>
      </c>
      <c r="E283" s="236" t="s">
        <v>292</v>
      </c>
      <c r="F283" s="158"/>
      <c r="G283" s="167"/>
      <c r="H283" s="973"/>
      <c r="I283" s="516"/>
      <c r="J283" s="517"/>
      <c r="K283" s="518"/>
      <c r="L283" s="1464"/>
      <c r="M283" s="968"/>
      <c r="N283" s="976"/>
      <c r="O283" s="905">
        <f>2*(45.3*1.6)+B283</f>
        <v>207.20000000000002</v>
      </c>
      <c r="P283" s="2528">
        <v>2</v>
      </c>
      <c r="Q283" s="2559">
        <f>SUM(O283:O284)*P283</f>
        <v>591.96</v>
      </c>
      <c r="R283" s="221"/>
      <c r="S283" s="28"/>
      <c r="T283" s="28"/>
      <c r="U283" s="30"/>
      <c r="V283" s="561"/>
      <c r="W283" s="391"/>
      <c r="X283" s="886"/>
      <c r="Y283" s="891"/>
      <c r="Z283" s="390"/>
      <c r="AA283" s="892"/>
      <c r="AB283" s="900"/>
      <c r="AC283" s="505"/>
      <c r="AD283" s="1571"/>
      <c r="AE283" s="495"/>
      <c r="AF283" s="496"/>
      <c r="AG283" s="535"/>
    </row>
    <row r="284" spans="1:33" ht="13.5" customHeight="1" x14ac:dyDescent="0.25">
      <c r="A284" s="2055"/>
      <c r="B284" s="237">
        <v>24.78</v>
      </c>
      <c r="C284" s="2549"/>
      <c r="D284" s="236" t="s">
        <v>298</v>
      </c>
      <c r="E284" s="236" t="s">
        <v>292</v>
      </c>
      <c r="F284" s="158"/>
      <c r="G284" s="167"/>
      <c r="H284" s="973"/>
      <c r="I284" s="516"/>
      <c r="J284" s="517"/>
      <c r="K284" s="518"/>
      <c r="L284" s="1464"/>
      <c r="M284" s="968"/>
      <c r="N284" s="976"/>
      <c r="O284" s="905">
        <f>2*(20*1.6)+B284</f>
        <v>88.78</v>
      </c>
      <c r="P284" s="2528"/>
      <c r="Q284" s="2559"/>
      <c r="R284" s="221"/>
      <c r="S284" s="28"/>
      <c r="T284" s="28"/>
      <c r="U284" s="30"/>
      <c r="V284" s="561"/>
      <c r="W284" s="391"/>
      <c r="X284" s="886"/>
      <c r="Y284" s="891"/>
      <c r="Z284" s="390"/>
      <c r="AA284" s="892"/>
      <c r="AB284" s="900"/>
      <c r="AC284" s="505"/>
      <c r="AD284" s="1571"/>
      <c r="AE284" s="495"/>
      <c r="AF284" s="496"/>
      <c r="AG284" s="535"/>
    </row>
    <row r="285" spans="1:33" ht="13.5" customHeight="1" x14ac:dyDescent="0.25">
      <c r="A285" s="2055"/>
      <c r="B285" s="237">
        <v>67.849999999999994</v>
      </c>
      <c r="C285" s="2549"/>
      <c r="D285" s="236" t="s">
        <v>298</v>
      </c>
      <c r="E285" s="236" t="s">
        <v>292</v>
      </c>
      <c r="F285" s="158"/>
      <c r="G285" s="214"/>
      <c r="H285" s="973"/>
      <c r="I285" s="516"/>
      <c r="J285" s="517"/>
      <c r="K285" s="518"/>
      <c r="L285" s="873"/>
      <c r="M285" s="564"/>
      <c r="N285" s="867"/>
      <c r="O285" s="364"/>
      <c r="P285" s="581"/>
      <c r="Q285" s="360"/>
      <c r="R285" s="1515"/>
      <c r="S285" s="1334"/>
      <c r="T285" s="496"/>
      <c r="U285" s="497"/>
      <c r="V285" s="561"/>
      <c r="W285" s="391"/>
      <c r="X285" s="886"/>
      <c r="Y285" s="891"/>
      <c r="Z285" s="390"/>
      <c r="AA285" s="892"/>
      <c r="AB285" s="971">
        <f>B285</f>
        <v>67.849999999999994</v>
      </c>
      <c r="AC285" s="2643">
        <v>5</v>
      </c>
      <c r="AD285" s="2644">
        <f>SUM(AB285:AB286)*AC285</f>
        <v>545.6</v>
      </c>
      <c r="AE285" s="495"/>
      <c r="AF285" s="496"/>
      <c r="AG285" s="535"/>
    </row>
    <row r="286" spans="1:33" ht="13.5" customHeight="1" thickBot="1" x14ac:dyDescent="0.3">
      <c r="A286" s="2056"/>
      <c r="B286" s="239">
        <v>41.27</v>
      </c>
      <c r="C286" s="2563"/>
      <c r="D286" s="238" t="s">
        <v>298</v>
      </c>
      <c r="E286" s="238" t="s">
        <v>292</v>
      </c>
      <c r="F286" s="812"/>
      <c r="G286" s="557"/>
      <c r="H286" s="965"/>
      <c r="I286" s="525"/>
      <c r="J286" s="526"/>
      <c r="K286" s="527"/>
      <c r="L286" s="1467"/>
      <c r="M286" s="938"/>
      <c r="N286" s="1348"/>
      <c r="O286" s="1511"/>
      <c r="P286" s="582"/>
      <c r="Q286" s="545"/>
      <c r="R286" s="1516"/>
      <c r="S286" s="1339"/>
      <c r="T286" s="553"/>
      <c r="U286" s="554"/>
      <c r="V286" s="562"/>
      <c r="W286" s="563"/>
      <c r="X286" s="1531"/>
      <c r="Y286" s="914"/>
      <c r="Z286" s="904"/>
      <c r="AA286" s="907"/>
      <c r="AB286" s="1363">
        <f>B286</f>
        <v>41.27</v>
      </c>
      <c r="AC286" s="2600"/>
      <c r="AD286" s="2598"/>
      <c r="AE286" s="552"/>
      <c r="AF286" s="553"/>
      <c r="AG286" s="1269"/>
    </row>
    <row r="287" spans="1:33" ht="13.5" customHeight="1" x14ac:dyDescent="0.25">
      <c r="A287" s="2054">
        <v>267</v>
      </c>
      <c r="B287" s="415">
        <v>235.47</v>
      </c>
      <c r="C287" s="2526">
        <f>SUM(B287:B288)</f>
        <v>252.36</v>
      </c>
      <c r="D287" s="278" t="s">
        <v>298</v>
      </c>
      <c r="E287" s="278" t="s">
        <v>292</v>
      </c>
      <c r="F287" s="2554">
        <f>C287</f>
        <v>252.36</v>
      </c>
      <c r="G287" s="2618">
        <v>5</v>
      </c>
      <c r="H287" s="2646">
        <f>G287*F287</f>
        <v>1261.8000000000002</v>
      </c>
      <c r="I287" s="513"/>
      <c r="J287" s="514"/>
      <c r="K287" s="515"/>
      <c r="L287" s="2620">
        <f>F287</f>
        <v>252.36</v>
      </c>
      <c r="M287" s="2592">
        <v>2</v>
      </c>
      <c r="N287" s="2590">
        <f>M287*L287</f>
        <v>504.72</v>
      </c>
      <c r="O287" s="342"/>
      <c r="P287" s="371"/>
      <c r="Q287" s="344"/>
      <c r="R287" s="220"/>
      <c r="S287" s="84"/>
      <c r="T287" s="84"/>
      <c r="U287" s="89"/>
      <c r="V287" s="378"/>
      <c r="W287" s="85"/>
      <c r="X287" s="583"/>
      <c r="Y287" s="216"/>
      <c r="Z287" s="86"/>
      <c r="AA287" s="896"/>
      <c r="AB287" s="899"/>
      <c r="AC287" s="532"/>
      <c r="AD287" s="1570"/>
      <c r="AE287" s="492"/>
      <c r="AF287" s="493"/>
      <c r="AG287" s="1135"/>
    </row>
    <row r="288" spans="1:33" ht="13.5" customHeight="1" thickBot="1" x14ac:dyDescent="0.3">
      <c r="A288" s="2290"/>
      <c r="B288" s="416">
        <v>16.89</v>
      </c>
      <c r="C288" s="2527"/>
      <c r="D288" s="405" t="s">
        <v>298</v>
      </c>
      <c r="E288" s="405" t="s">
        <v>292</v>
      </c>
      <c r="F288" s="2656"/>
      <c r="G288" s="2619"/>
      <c r="H288" s="2655"/>
      <c r="I288" s="522"/>
      <c r="J288" s="523"/>
      <c r="K288" s="524"/>
      <c r="L288" s="2621"/>
      <c r="M288" s="2593"/>
      <c r="N288" s="2591"/>
      <c r="O288" s="345"/>
      <c r="P288" s="373"/>
      <c r="Q288" s="347"/>
      <c r="R288" s="115"/>
      <c r="S288" s="65"/>
      <c r="T288" s="65"/>
      <c r="U288" s="94"/>
      <c r="V288" s="116"/>
      <c r="W288" s="66"/>
      <c r="X288" s="1404"/>
      <c r="Y288" s="113"/>
      <c r="Z288" s="67"/>
      <c r="AA288" s="898"/>
      <c r="AB288" s="901"/>
      <c r="AC288" s="533"/>
      <c r="AD288" s="1572"/>
      <c r="AE288" s="498"/>
      <c r="AF288" s="499"/>
      <c r="AG288" s="1139"/>
    </row>
    <row r="289" spans="1:33" ht="13.5" customHeight="1" x14ac:dyDescent="0.25">
      <c r="A289" s="2070" t="s">
        <v>332</v>
      </c>
      <c r="B289" s="415">
        <v>17.03</v>
      </c>
      <c r="C289" s="2526">
        <f>B289+B290+B291</f>
        <v>119.78</v>
      </c>
      <c r="D289" s="278" t="s">
        <v>298</v>
      </c>
      <c r="E289" s="278" t="s">
        <v>333</v>
      </c>
      <c r="F289" s="2530">
        <f>C289</f>
        <v>119.78</v>
      </c>
      <c r="G289" s="2532">
        <v>5</v>
      </c>
      <c r="H289" s="2534">
        <f>G289*F289</f>
        <v>598.9</v>
      </c>
      <c r="I289" s="513"/>
      <c r="J289" s="514"/>
      <c r="K289" s="515"/>
      <c r="L289" s="2536">
        <f>C289</f>
        <v>119.78</v>
      </c>
      <c r="M289" s="2539">
        <v>2</v>
      </c>
      <c r="N289" s="2560">
        <f>L289*M289</f>
        <v>239.56</v>
      </c>
      <c r="O289" s="342"/>
      <c r="P289" s="343"/>
      <c r="Q289" s="344"/>
      <c r="R289" s="87"/>
      <c r="S289" s="84"/>
      <c r="T289" s="88"/>
      <c r="U289" s="89"/>
      <c r="V289" s="90"/>
      <c r="W289" s="85"/>
      <c r="X289" s="583"/>
      <c r="Y289" s="91"/>
      <c r="Z289" s="86"/>
      <c r="AA289" s="896"/>
      <c r="AB289" s="899"/>
      <c r="AC289" s="532"/>
      <c r="AD289" s="1570"/>
      <c r="AE289" s="492"/>
      <c r="AF289" s="493"/>
      <c r="AG289" s="1135"/>
    </row>
    <row r="290" spans="1:33" ht="13.5" customHeight="1" x14ac:dyDescent="0.25">
      <c r="A290" s="2071"/>
      <c r="B290" s="237">
        <v>7.56</v>
      </c>
      <c r="C290" s="2549"/>
      <c r="D290" s="236" t="s">
        <v>298</v>
      </c>
      <c r="E290" s="236" t="s">
        <v>333</v>
      </c>
      <c r="F290" s="2531"/>
      <c r="G290" s="2533"/>
      <c r="H290" s="2535"/>
      <c r="I290" s="516"/>
      <c r="J290" s="517"/>
      <c r="K290" s="518"/>
      <c r="L290" s="2537"/>
      <c r="M290" s="2540"/>
      <c r="N290" s="2561"/>
      <c r="O290" s="348"/>
      <c r="P290" s="349"/>
      <c r="Q290" s="350"/>
      <c r="R290" s="27"/>
      <c r="S290" s="28"/>
      <c r="T290" s="29"/>
      <c r="U290" s="30"/>
      <c r="V290" s="31"/>
      <c r="W290" s="32"/>
      <c r="X290" s="979"/>
      <c r="Y290" s="143"/>
      <c r="Z290" s="144"/>
      <c r="AA290" s="897"/>
      <c r="AB290" s="900"/>
      <c r="AC290" s="505"/>
      <c r="AD290" s="1571"/>
      <c r="AE290" s="495"/>
      <c r="AF290" s="496"/>
      <c r="AG290" s="535"/>
    </row>
    <row r="291" spans="1:33" ht="13.5" customHeight="1" thickBot="1" x14ac:dyDescent="0.3">
      <c r="A291" s="2072"/>
      <c r="B291" s="416">
        <v>95.19</v>
      </c>
      <c r="C291" s="2527"/>
      <c r="D291" s="405" t="s">
        <v>298</v>
      </c>
      <c r="E291" s="405" t="s">
        <v>333</v>
      </c>
      <c r="F291" s="2689"/>
      <c r="G291" s="2566"/>
      <c r="H291" s="2697"/>
      <c r="I291" s="522"/>
      <c r="J291" s="523"/>
      <c r="K291" s="524"/>
      <c r="L291" s="2713"/>
      <c r="M291" s="2702"/>
      <c r="N291" s="2562"/>
      <c r="O291" s="345"/>
      <c r="P291" s="346"/>
      <c r="Q291" s="347"/>
      <c r="R291" s="92"/>
      <c r="S291" s="65"/>
      <c r="T291" s="93"/>
      <c r="U291" s="94"/>
      <c r="V291" s="95"/>
      <c r="W291" s="66"/>
      <c r="X291" s="1404"/>
      <c r="Y291" s="96"/>
      <c r="Z291" s="67"/>
      <c r="AA291" s="898"/>
      <c r="AB291" s="901"/>
      <c r="AC291" s="533"/>
      <c r="AD291" s="1572"/>
      <c r="AE291" s="498"/>
      <c r="AF291" s="499"/>
      <c r="AG291" s="1139"/>
    </row>
    <row r="292" spans="1:33" ht="13.5" customHeight="1" thickBot="1" x14ac:dyDescent="0.3">
      <c r="A292" s="244">
        <v>14</v>
      </c>
      <c r="B292" s="594">
        <v>543.12</v>
      </c>
      <c r="C292" s="594">
        <v>543.12</v>
      </c>
      <c r="D292" s="244" t="s">
        <v>298</v>
      </c>
      <c r="E292" s="244" t="s">
        <v>334</v>
      </c>
      <c r="F292" s="120">
        <f>C292</f>
        <v>543.12</v>
      </c>
      <c r="G292" s="161">
        <v>5</v>
      </c>
      <c r="H292" s="853">
        <f>G292*F292</f>
        <v>2715.6</v>
      </c>
      <c r="I292" s="799"/>
      <c r="J292" s="800"/>
      <c r="K292" s="536"/>
      <c r="L292" s="1456">
        <f>F292</f>
        <v>543.12</v>
      </c>
      <c r="M292" s="97">
        <v>2</v>
      </c>
      <c r="N292" s="98">
        <f>M292*L292</f>
        <v>1086.24</v>
      </c>
      <c r="O292" s="351"/>
      <c r="P292" s="352"/>
      <c r="Q292" s="353"/>
      <c r="R292" s="99"/>
      <c r="S292" s="100"/>
      <c r="T292" s="101"/>
      <c r="U292" s="102"/>
      <c r="V292" s="105"/>
      <c r="W292" s="106"/>
      <c r="X292" s="1405"/>
      <c r="Y292" s="107"/>
      <c r="Z292" s="108"/>
      <c r="AA292" s="895"/>
      <c r="AB292" s="852"/>
      <c r="AC292" s="537"/>
      <c r="AD292" s="1576"/>
      <c r="AE292" s="1317"/>
      <c r="AF292" s="1318"/>
      <c r="AG292" s="1319"/>
    </row>
    <row r="293" spans="1:33" ht="13.5" customHeight="1" x14ac:dyDescent="0.25">
      <c r="A293" s="2054" t="s">
        <v>335</v>
      </c>
      <c r="B293" s="415">
        <v>47.29</v>
      </c>
      <c r="C293" s="2526">
        <f>SUM(B293:B295)</f>
        <v>164.17</v>
      </c>
      <c r="D293" s="278" t="s">
        <v>298</v>
      </c>
      <c r="E293" s="278" t="s">
        <v>292</v>
      </c>
      <c r="F293" s="2554">
        <f>C293</f>
        <v>164.17</v>
      </c>
      <c r="G293" s="2532">
        <v>5</v>
      </c>
      <c r="H293" s="2646">
        <f>G293*F293</f>
        <v>820.84999999999991</v>
      </c>
      <c r="I293" s="513"/>
      <c r="J293" s="514"/>
      <c r="K293" s="515"/>
      <c r="L293" s="2620">
        <f>F293</f>
        <v>164.17</v>
      </c>
      <c r="M293" s="2592">
        <v>2</v>
      </c>
      <c r="N293" s="2564">
        <f>M293*L293</f>
        <v>328.34</v>
      </c>
      <c r="O293" s="342"/>
      <c r="P293" s="343"/>
      <c r="Q293" s="344"/>
      <c r="R293" s="87"/>
      <c r="S293" s="84"/>
      <c r="T293" s="88"/>
      <c r="U293" s="89"/>
      <c r="V293" s="90"/>
      <c r="W293" s="85"/>
      <c r="X293" s="583"/>
      <c r="Y293" s="91"/>
      <c r="Z293" s="86"/>
      <c r="AA293" s="896"/>
      <c r="AB293" s="899"/>
      <c r="AC293" s="532"/>
      <c r="AD293" s="1570"/>
      <c r="AE293" s="492"/>
      <c r="AF293" s="493"/>
      <c r="AG293" s="1135"/>
    </row>
    <row r="294" spans="1:33" ht="13.5" customHeight="1" x14ac:dyDescent="0.25">
      <c r="A294" s="2055"/>
      <c r="B294" s="237">
        <v>80.349999999999994</v>
      </c>
      <c r="C294" s="2549"/>
      <c r="D294" s="236" t="s">
        <v>298</v>
      </c>
      <c r="E294" s="236" t="s">
        <v>292</v>
      </c>
      <c r="F294" s="2555"/>
      <c r="G294" s="2533"/>
      <c r="H294" s="2647"/>
      <c r="I294" s="516"/>
      <c r="J294" s="517"/>
      <c r="K294" s="518"/>
      <c r="L294" s="2629"/>
      <c r="M294" s="2594"/>
      <c r="N294" s="2565"/>
      <c r="O294" s="348"/>
      <c r="P294" s="349"/>
      <c r="Q294" s="350"/>
      <c r="R294" s="27"/>
      <c r="S294" s="28"/>
      <c r="T294" s="29"/>
      <c r="U294" s="30"/>
      <c r="V294" s="31"/>
      <c r="W294" s="32"/>
      <c r="X294" s="979"/>
      <c r="Y294" s="143"/>
      <c r="Z294" s="144"/>
      <c r="AA294" s="897"/>
      <c r="AB294" s="900"/>
      <c r="AC294" s="505"/>
      <c r="AD294" s="1571"/>
      <c r="AE294" s="495"/>
      <c r="AF294" s="496"/>
      <c r="AG294" s="535"/>
    </row>
    <row r="295" spans="1:33" ht="13.5" customHeight="1" thickBot="1" x14ac:dyDescent="0.3">
      <c r="A295" s="2056"/>
      <c r="B295" s="239">
        <v>36.53</v>
      </c>
      <c r="C295" s="2563"/>
      <c r="D295" s="238" t="s">
        <v>298</v>
      </c>
      <c r="E295" s="238" t="s">
        <v>292</v>
      </c>
      <c r="F295" s="2556"/>
      <c r="G295" s="2533"/>
      <c r="H295" s="2720"/>
      <c r="I295" s="525"/>
      <c r="J295" s="526"/>
      <c r="K295" s="527"/>
      <c r="L295" s="2835"/>
      <c r="M295" s="2595"/>
      <c r="N295" s="2597"/>
      <c r="O295" s="354"/>
      <c r="P295" s="355"/>
      <c r="Q295" s="356"/>
      <c r="R295" s="21"/>
      <c r="S295" s="22"/>
      <c r="T295" s="23"/>
      <c r="U295" s="24"/>
      <c r="V295" s="25"/>
      <c r="W295" s="26"/>
      <c r="X295" s="980"/>
      <c r="Y295" s="61"/>
      <c r="Z295" s="59"/>
      <c r="AA295" s="983"/>
      <c r="AB295" s="1574"/>
      <c r="AC295" s="507"/>
      <c r="AD295" s="1575"/>
      <c r="AE295" s="552"/>
      <c r="AF295" s="553"/>
      <c r="AG295" s="1269"/>
    </row>
    <row r="296" spans="1:33" ht="13.5" customHeight="1" x14ac:dyDescent="0.25">
      <c r="A296" s="2054">
        <v>295</v>
      </c>
      <c r="B296" s="415">
        <v>101.96</v>
      </c>
      <c r="C296" s="2526">
        <f>SUM(B296:B312)</f>
        <v>807.81</v>
      </c>
      <c r="D296" s="278" t="s">
        <v>294</v>
      </c>
      <c r="E296" s="278" t="s">
        <v>292</v>
      </c>
      <c r="F296" s="2554">
        <f>SUM(B296:B308)</f>
        <v>669.02</v>
      </c>
      <c r="G296" s="2618">
        <v>5</v>
      </c>
      <c r="H296" s="2646">
        <f>G296*F296</f>
        <v>3345.1</v>
      </c>
      <c r="I296" s="513"/>
      <c r="J296" s="514"/>
      <c r="K296" s="515"/>
      <c r="L296" s="2620">
        <f>F296</f>
        <v>669.02</v>
      </c>
      <c r="M296" s="2592">
        <v>2</v>
      </c>
      <c r="N296" s="2564">
        <f>M296*L296</f>
        <v>1338.04</v>
      </c>
      <c r="O296" s="342"/>
      <c r="P296" s="371"/>
      <c r="Q296" s="358"/>
      <c r="R296" s="220"/>
      <c r="S296" s="84"/>
      <c r="T296" s="84"/>
      <c r="U296" s="89"/>
      <c r="V296" s="378"/>
      <c r="W296" s="85"/>
      <c r="X296" s="885"/>
      <c r="Y296" s="216"/>
      <c r="Z296" s="86"/>
      <c r="AA296" s="890"/>
      <c r="AB296" s="899"/>
      <c r="AC296" s="532"/>
      <c r="AD296" s="1570"/>
      <c r="AE296" s="492"/>
      <c r="AF296" s="493"/>
      <c r="AG296" s="1135"/>
    </row>
    <row r="297" spans="1:33" ht="13.5" customHeight="1" x14ac:dyDescent="0.25">
      <c r="A297" s="2055"/>
      <c r="B297" s="237">
        <v>16</v>
      </c>
      <c r="C297" s="2549"/>
      <c r="D297" s="236" t="s">
        <v>294</v>
      </c>
      <c r="E297" s="236" t="s">
        <v>292</v>
      </c>
      <c r="F297" s="2555"/>
      <c r="G297" s="2645"/>
      <c r="H297" s="2647"/>
      <c r="I297" s="516"/>
      <c r="J297" s="517"/>
      <c r="K297" s="518"/>
      <c r="L297" s="2629"/>
      <c r="M297" s="2594"/>
      <c r="N297" s="2565"/>
      <c r="O297" s="348"/>
      <c r="P297" s="372"/>
      <c r="Q297" s="360"/>
      <c r="R297" s="221"/>
      <c r="S297" s="28"/>
      <c r="T297" s="28"/>
      <c r="U297" s="30"/>
      <c r="V297" s="556"/>
      <c r="W297" s="32"/>
      <c r="X297" s="886"/>
      <c r="Y297" s="217"/>
      <c r="Z297" s="144"/>
      <c r="AA297" s="892"/>
      <c r="AB297" s="900"/>
      <c r="AC297" s="505"/>
      <c r="AD297" s="1571"/>
      <c r="AE297" s="495"/>
      <c r="AF297" s="496"/>
      <c r="AG297" s="535"/>
    </row>
    <row r="298" spans="1:33" ht="13.5" customHeight="1" x14ac:dyDescent="0.25">
      <c r="A298" s="2055"/>
      <c r="B298" s="237">
        <v>25.88</v>
      </c>
      <c r="C298" s="2549"/>
      <c r="D298" s="236" t="s">
        <v>294</v>
      </c>
      <c r="E298" s="236" t="s">
        <v>292</v>
      </c>
      <c r="F298" s="2555"/>
      <c r="G298" s="2645"/>
      <c r="H298" s="2647"/>
      <c r="I298" s="516"/>
      <c r="J298" s="517"/>
      <c r="K298" s="518"/>
      <c r="L298" s="2629"/>
      <c r="M298" s="2594"/>
      <c r="N298" s="2565"/>
      <c r="O298" s="348"/>
      <c r="P298" s="372"/>
      <c r="Q298" s="360"/>
      <c r="R298" s="221"/>
      <c r="S298" s="28"/>
      <c r="T298" s="28"/>
      <c r="U298" s="30"/>
      <c r="V298" s="556"/>
      <c r="W298" s="32"/>
      <c r="X298" s="886"/>
      <c r="Y298" s="217"/>
      <c r="Z298" s="144"/>
      <c r="AA298" s="892"/>
      <c r="AB298" s="900"/>
      <c r="AC298" s="505"/>
      <c r="AD298" s="1571"/>
      <c r="AE298" s="495"/>
      <c r="AF298" s="496"/>
      <c r="AG298" s="535"/>
    </row>
    <row r="299" spans="1:33" ht="13.5" customHeight="1" x14ac:dyDescent="0.25">
      <c r="A299" s="2055"/>
      <c r="B299" s="237">
        <v>24.5</v>
      </c>
      <c r="C299" s="2549"/>
      <c r="D299" s="236" t="s">
        <v>294</v>
      </c>
      <c r="E299" s="236" t="s">
        <v>292</v>
      </c>
      <c r="F299" s="2555"/>
      <c r="G299" s="2645"/>
      <c r="H299" s="2647"/>
      <c r="I299" s="516"/>
      <c r="J299" s="517"/>
      <c r="K299" s="518"/>
      <c r="L299" s="2629"/>
      <c r="M299" s="2594"/>
      <c r="N299" s="2565"/>
      <c r="O299" s="348"/>
      <c r="P299" s="372"/>
      <c r="Q299" s="360"/>
      <c r="R299" s="221"/>
      <c r="S299" s="28"/>
      <c r="T299" s="28"/>
      <c r="U299" s="30"/>
      <c r="V299" s="556"/>
      <c r="W299" s="32"/>
      <c r="X299" s="886"/>
      <c r="Y299" s="217"/>
      <c r="Z299" s="144"/>
      <c r="AA299" s="892"/>
      <c r="AB299" s="900"/>
      <c r="AC299" s="505"/>
      <c r="AD299" s="1571"/>
      <c r="AE299" s="495"/>
      <c r="AF299" s="496"/>
      <c r="AG299" s="535"/>
    </row>
    <row r="300" spans="1:33" ht="13.5" customHeight="1" x14ac:dyDescent="0.25">
      <c r="A300" s="2055"/>
      <c r="B300" s="237">
        <v>18.2</v>
      </c>
      <c r="C300" s="2549"/>
      <c r="D300" s="236" t="s">
        <v>294</v>
      </c>
      <c r="E300" s="236" t="s">
        <v>292</v>
      </c>
      <c r="F300" s="2555"/>
      <c r="G300" s="2645"/>
      <c r="H300" s="2647"/>
      <c r="I300" s="516"/>
      <c r="J300" s="517"/>
      <c r="K300" s="518"/>
      <c r="L300" s="2629"/>
      <c r="M300" s="2594"/>
      <c r="N300" s="2565"/>
      <c r="O300" s="348"/>
      <c r="P300" s="372"/>
      <c r="Q300" s="360"/>
      <c r="R300" s="221"/>
      <c r="S300" s="28"/>
      <c r="T300" s="28"/>
      <c r="U300" s="30"/>
      <c r="V300" s="556"/>
      <c r="W300" s="32"/>
      <c r="X300" s="886"/>
      <c r="Y300" s="217"/>
      <c r="Z300" s="144"/>
      <c r="AA300" s="892"/>
      <c r="AB300" s="900"/>
      <c r="AC300" s="505"/>
      <c r="AD300" s="1571"/>
      <c r="AE300" s="495"/>
      <c r="AF300" s="496"/>
      <c r="AG300" s="535"/>
    </row>
    <row r="301" spans="1:33" ht="13.5" customHeight="1" x14ac:dyDescent="0.25">
      <c r="A301" s="2055"/>
      <c r="B301" s="237">
        <v>49.49</v>
      </c>
      <c r="C301" s="2549"/>
      <c r="D301" s="236" t="s">
        <v>294</v>
      </c>
      <c r="E301" s="236" t="s">
        <v>292</v>
      </c>
      <c r="F301" s="2555"/>
      <c r="G301" s="2645"/>
      <c r="H301" s="2647"/>
      <c r="I301" s="516"/>
      <c r="J301" s="517"/>
      <c r="K301" s="518"/>
      <c r="L301" s="2629"/>
      <c r="M301" s="2594"/>
      <c r="N301" s="2565"/>
      <c r="O301" s="348"/>
      <c r="P301" s="372"/>
      <c r="Q301" s="360"/>
      <c r="R301" s="221"/>
      <c r="S301" s="28"/>
      <c r="T301" s="28"/>
      <c r="U301" s="30"/>
      <c r="V301" s="556"/>
      <c r="W301" s="32"/>
      <c r="X301" s="886"/>
      <c r="Y301" s="217"/>
      <c r="Z301" s="144"/>
      <c r="AA301" s="892"/>
      <c r="AB301" s="900"/>
      <c r="AC301" s="505"/>
      <c r="AD301" s="1571"/>
      <c r="AE301" s="495"/>
      <c r="AF301" s="496"/>
      <c r="AG301" s="535"/>
    </row>
    <row r="302" spans="1:33" ht="13.5" customHeight="1" x14ac:dyDescent="0.25">
      <c r="A302" s="2055"/>
      <c r="B302" s="237">
        <v>56.25</v>
      </c>
      <c r="C302" s="2549"/>
      <c r="D302" s="236" t="s">
        <v>294</v>
      </c>
      <c r="E302" s="236" t="s">
        <v>292</v>
      </c>
      <c r="F302" s="2555"/>
      <c r="G302" s="2645"/>
      <c r="H302" s="2647"/>
      <c r="I302" s="516"/>
      <c r="J302" s="517"/>
      <c r="K302" s="518"/>
      <c r="L302" s="2629"/>
      <c r="M302" s="2594"/>
      <c r="N302" s="2565"/>
      <c r="O302" s="348"/>
      <c r="P302" s="372"/>
      <c r="Q302" s="360"/>
      <c r="R302" s="221"/>
      <c r="S302" s="28"/>
      <c r="T302" s="28"/>
      <c r="U302" s="30"/>
      <c r="V302" s="556"/>
      <c r="W302" s="32"/>
      <c r="X302" s="886"/>
      <c r="Y302" s="891"/>
      <c r="Z302" s="390"/>
      <c r="AA302" s="892"/>
      <c r="AB302" s="900"/>
      <c r="AC302" s="505"/>
      <c r="AD302" s="1571"/>
      <c r="AE302" s="495"/>
      <c r="AF302" s="496"/>
      <c r="AG302" s="535"/>
    </row>
    <row r="303" spans="1:33" ht="13.5" customHeight="1" x14ac:dyDescent="0.25">
      <c r="A303" s="2055"/>
      <c r="B303" s="237">
        <v>86.71</v>
      </c>
      <c r="C303" s="2549"/>
      <c r="D303" s="236" t="s">
        <v>294</v>
      </c>
      <c r="E303" s="236" t="s">
        <v>292</v>
      </c>
      <c r="F303" s="2555"/>
      <c r="G303" s="2645"/>
      <c r="H303" s="2647"/>
      <c r="I303" s="516"/>
      <c r="J303" s="517"/>
      <c r="K303" s="518"/>
      <c r="L303" s="2629"/>
      <c r="M303" s="2594"/>
      <c r="N303" s="2565"/>
      <c r="O303" s="348"/>
      <c r="P303" s="372"/>
      <c r="Q303" s="360"/>
      <c r="R303" s="221"/>
      <c r="S303" s="28"/>
      <c r="T303" s="28"/>
      <c r="U303" s="30"/>
      <c r="V303" s="556"/>
      <c r="W303" s="32"/>
      <c r="X303" s="979"/>
      <c r="Y303" s="891"/>
      <c r="Z303" s="390"/>
      <c r="AA303" s="892"/>
      <c r="AB303" s="900"/>
      <c r="AC303" s="505"/>
      <c r="AD303" s="1571"/>
      <c r="AE303" s="495"/>
      <c r="AF303" s="496"/>
      <c r="AG303" s="535"/>
    </row>
    <row r="304" spans="1:33" ht="13.5" customHeight="1" x14ac:dyDescent="0.25">
      <c r="A304" s="2055"/>
      <c r="B304" s="237">
        <v>98.61</v>
      </c>
      <c r="C304" s="2549"/>
      <c r="D304" s="236" t="s">
        <v>294</v>
      </c>
      <c r="E304" s="236" t="s">
        <v>292</v>
      </c>
      <c r="F304" s="2555"/>
      <c r="G304" s="2645"/>
      <c r="H304" s="2647"/>
      <c r="I304" s="516"/>
      <c r="J304" s="517"/>
      <c r="K304" s="518"/>
      <c r="L304" s="2629"/>
      <c r="M304" s="2594"/>
      <c r="N304" s="2565"/>
      <c r="O304" s="348"/>
      <c r="P304" s="372"/>
      <c r="Q304" s="360"/>
      <c r="R304" s="221"/>
      <c r="S304" s="28"/>
      <c r="T304" s="28"/>
      <c r="U304" s="30"/>
      <c r="V304" s="556"/>
      <c r="W304" s="32"/>
      <c r="X304" s="979"/>
      <c r="Y304" s="891"/>
      <c r="Z304" s="390"/>
      <c r="AA304" s="892"/>
      <c r="AB304" s="900"/>
      <c r="AC304" s="505"/>
      <c r="AD304" s="1571"/>
      <c r="AE304" s="495"/>
      <c r="AF304" s="496"/>
      <c r="AG304" s="535"/>
    </row>
    <row r="305" spans="1:33" ht="13.5" customHeight="1" x14ac:dyDescent="0.25">
      <c r="A305" s="2055"/>
      <c r="B305" s="237">
        <v>104.75</v>
      </c>
      <c r="C305" s="2549"/>
      <c r="D305" s="236" t="s">
        <v>294</v>
      </c>
      <c r="E305" s="236" t="s">
        <v>292</v>
      </c>
      <c r="F305" s="2555"/>
      <c r="G305" s="2645"/>
      <c r="H305" s="2647"/>
      <c r="I305" s="516"/>
      <c r="J305" s="517"/>
      <c r="K305" s="518"/>
      <c r="L305" s="2629"/>
      <c r="M305" s="2594"/>
      <c r="N305" s="2565"/>
      <c r="O305" s="348"/>
      <c r="P305" s="372"/>
      <c r="Q305" s="360"/>
      <c r="R305" s="221"/>
      <c r="S305" s="28"/>
      <c r="T305" s="28"/>
      <c r="U305" s="30"/>
      <c r="V305" s="556"/>
      <c r="W305" s="32"/>
      <c r="X305" s="979"/>
      <c r="Y305" s="891"/>
      <c r="Z305" s="390"/>
      <c r="AA305" s="892"/>
      <c r="AB305" s="900"/>
      <c r="AC305" s="505"/>
      <c r="AD305" s="1571"/>
      <c r="AE305" s="495"/>
      <c r="AF305" s="496"/>
      <c r="AG305" s="535"/>
    </row>
    <row r="306" spans="1:33" ht="13.5" customHeight="1" x14ac:dyDescent="0.25">
      <c r="A306" s="2055"/>
      <c r="B306" s="237">
        <v>44.57</v>
      </c>
      <c r="C306" s="2549"/>
      <c r="D306" s="236" t="s">
        <v>294</v>
      </c>
      <c r="E306" s="236" t="s">
        <v>292</v>
      </c>
      <c r="F306" s="2555"/>
      <c r="G306" s="2645"/>
      <c r="H306" s="2647"/>
      <c r="I306" s="516"/>
      <c r="J306" s="517"/>
      <c r="K306" s="518"/>
      <c r="L306" s="2629"/>
      <c r="M306" s="2594"/>
      <c r="N306" s="2565"/>
      <c r="O306" s="348"/>
      <c r="P306" s="372"/>
      <c r="Q306" s="360"/>
      <c r="R306" s="221"/>
      <c r="S306" s="28"/>
      <c r="T306" s="28"/>
      <c r="U306" s="30"/>
      <c r="V306" s="556"/>
      <c r="W306" s="32"/>
      <c r="X306" s="979"/>
      <c r="Y306" s="891"/>
      <c r="Z306" s="390"/>
      <c r="AA306" s="892"/>
      <c r="AB306" s="900"/>
      <c r="AC306" s="505"/>
      <c r="AD306" s="1571"/>
      <c r="AE306" s="495"/>
      <c r="AF306" s="496"/>
      <c r="AG306" s="535"/>
    </row>
    <row r="307" spans="1:33" ht="13.5" customHeight="1" x14ac:dyDescent="0.25">
      <c r="A307" s="2055"/>
      <c r="B307" s="237">
        <v>22.08</v>
      </c>
      <c r="C307" s="2549"/>
      <c r="D307" s="236" t="s">
        <v>294</v>
      </c>
      <c r="E307" s="236" t="s">
        <v>292</v>
      </c>
      <c r="F307" s="2555"/>
      <c r="G307" s="2645"/>
      <c r="H307" s="2647"/>
      <c r="I307" s="516"/>
      <c r="J307" s="517"/>
      <c r="K307" s="518"/>
      <c r="L307" s="2629"/>
      <c r="M307" s="2594"/>
      <c r="N307" s="2565"/>
      <c r="O307" s="348"/>
      <c r="P307" s="372"/>
      <c r="Q307" s="350"/>
      <c r="R307" s="221"/>
      <c r="S307" s="28"/>
      <c r="T307" s="28"/>
      <c r="U307" s="30"/>
      <c r="V307" s="556"/>
      <c r="W307" s="32"/>
      <c r="X307" s="979"/>
      <c r="Y307" s="217"/>
      <c r="Z307" s="144"/>
      <c r="AA307" s="897"/>
      <c r="AB307" s="900"/>
      <c r="AC307" s="505"/>
      <c r="AD307" s="1571"/>
      <c r="AE307" s="495"/>
      <c r="AF307" s="496"/>
      <c r="AG307" s="535"/>
    </row>
    <row r="308" spans="1:33" ht="13.5" customHeight="1" x14ac:dyDescent="0.25">
      <c r="A308" s="2055"/>
      <c r="B308" s="237">
        <v>20.02</v>
      </c>
      <c r="C308" s="2549"/>
      <c r="D308" s="236" t="s">
        <v>294</v>
      </c>
      <c r="E308" s="236" t="s">
        <v>292</v>
      </c>
      <c r="F308" s="2555"/>
      <c r="G308" s="2645"/>
      <c r="H308" s="2647"/>
      <c r="I308" s="516"/>
      <c r="J308" s="517"/>
      <c r="K308" s="518"/>
      <c r="L308" s="2629"/>
      <c r="M308" s="2594"/>
      <c r="N308" s="2565"/>
      <c r="O308" s="348"/>
      <c r="P308" s="372"/>
      <c r="Q308" s="350"/>
      <c r="R308" s="221"/>
      <c r="S308" s="28"/>
      <c r="T308" s="28"/>
      <c r="U308" s="30"/>
      <c r="V308" s="556"/>
      <c r="W308" s="32"/>
      <c r="X308" s="979"/>
      <c r="Y308" s="217"/>
      <c r="Z308" s="144"/>
      <c r="AA308" s="897"/>
      <c r="AB308" s="900"/>
      <c r="AC308" s="505"/>
      <c r="AD308" s="1571"/>
      <c r="AE308" s="495"/>
      <c r="AF308" s="496"/>
      <c r="AG308" s="535"/>
    </row>
    <row r="309" spans="1:33" ht="13.5" customHeight="1" x14ac:dyDescent="0.25">
      <c r="A309" s="2055"/>
      <c r="B309" s="237">
        <v>33.26</v>
      </c>
      <c r="C309" s="2549"/>
      <c r="D309" s="236" t="s">
        <v>294</v>
      </c>
      <c r="E309" s="236" t="s">
        <v>292</v>
      </c>
      <c r="F309" s="158"/>
      <c r="G309" s="167"/>
      <c r="H309" s="973"/>
      <c r="I309" s="516"/>
      <c r="J309" s="517"/>
      <c r="K309" s="518"/>
      <c r="L309" s="924"/>
      <c r="M309" s="150"/>
      <c r="N309" s="151"/>
      <c r="O309" s="1103">
        <f>2*(19*1.2)+B309</f>
        <v>78.86</v>
      </c>
      <c r="P309" s="2528">
        <v>2</v>
      </c>
      <c r="Q309" s="993">
        <f>O309*P309</f>
        <v>157.72</v>
      </c>
      <c r="R309" s="221"/>
      <c r="S309" s="28"/>
      <c r="T309" s="28"/>
      <c r="U309" s="30"/>
      <c r="V309" s="556"/>
      <c r="W309" s="32"/>
      <c r="X309" s="979"/>
      <c r="Y309" s="880">
        <f>B309</f>
        <v>33.26</v>
      </c>
      <c r="Z309" s="2557">
        <v>2</v>
      </c>
      <c r="AA309" s="1226">
        <f>Y309*Z309</f>
        <v>66.52</v>
      </c>
      <c r="AB309" s="900"/>
      <c r="AC309" s="505"/>
      <c r="AD309" s="1571"/>
      <c r="AE309" s="495"/>
      <c r="AF309" s="496"/>
      <c r="AG309" s="535"/>
    </row>
    <row r="310" spans="1:33" ht="13.5" customHeight="1" x14ac:dyDescent="0.25">
      <c r="A310" s="2055"/>
      <c r="B310" s="237">
        <v>31.05</v>
      </c>
      <c r="C310" s="2549"/>
      <c r="D310" s="236" t="s">
        <v>294</v>
      </c>
      <c r="E310" s="236" t="s">
        <v>292</v>
      </c>
      <c r="F310" s="158"/>
      <c r="G310" s="167"/>
      <c r="H310" s="973"/>
      <c r="I310" s="516"/>
      <c r="J310" s="517"/>
      <c r="K310" s="518"/>
      <c r="L310" s="924"/>
      <c r="M310" s="150"/>
      <c r="N310" s="151"/>
      <c r="O310" s="1103">
        <f>2*(18.51*1.2)+B310</f>
        <v>75.474000000000004</v>
      </c>
      <c r="P310" s="2528"/>
      <c r="Q310" s="993">
        <f>O310*P309</f>
        <v>150.94800000000001</v>
      </c>
      <c r="R310" s="221"/>
      <c r="S310" s="28"/>
      <c r="T310" s="28"/>
      <c r="U310" s="30"/>
      <c r="V310" s="556"/>
      <c r="W310" s="32"/>
      <c r="X310" s="979"/>
      <c r="Y310" s="880">
        <f t="shared" ref="Y310:Y311" si="20">B310</f>
        <v>31.05</v>
      </c>
      <c r="Z310" s="2557"/>
      <c r="AA310" s="1226">
        <f>Y310*Z309</f>
        <v>62.1</v>
      </c>
      <c r="AB310" s="900"/>
      <c r="AC310" s="505"/>
      <c r="AD310" s="1571"/>
      <c r="AE310" s="495"/>
      <c r="AF310" s="496"/>
      <c r="AG310" s="535"/>
    </row>
    <row r="311" spans="1:33" ht="13.5" customHeight="1" x14ac:dyDescent="0.25">
      <c r="A311" s="2055"/>
      <c r="B311" s="237">
        <v>26.53</v>
      </c>
      <c r="C311" s="2549"/>
      <c r="D311" s="236" t="s">
        <v>294</v>
      </c>
      <c r="E311" s="236" t="s">
        <v>292</v>
      </c>
      <c r="F311" s="158"/>
      <c r="G311" s="167"/>
      <c r="H311" s="973"/>
      <c r="I311" s="516"/>
      <c r="J311" s="517"/>
      <c r="K311" s="518"/>
      <c r="L311" s="924"/>
      <c r="M311" s="150"/>
      <c r="N311" s="151"/>
      <c r="O311" s="1103">
        <f>2*(17.58*1.2)+B311</f>
        <v>68.721999999999994</v>
      </c>
      <c r="P311" s="2528"/>
      <c r="Q311" s="993">
        <f>O311*P309</f>
        <v>137.44399999999999</v>
      </c>
      <c r="R311" s="221"/>
      <c r="S311" s="28"/>
      <c r="T311" s="28"/>
      <c r="U311" s="30"/>
      <c r="V311" s="556"/>
      <c r="W311" s="32"/>
      <c r="X311" s="979"/>
      <c r="Y311" s="880">
        <f t="shared" si="20"/>
        <v>26.53</v>
      </c>
      <c r="Z311" s="2557"/>
      <c r="AA311" s="1226">
        <f>Y311*Z309</f>
        <v>53.06</v>
      </c>
      <c r="AB311" s="900"/>
      <c r="AC311" s="505"/>
      <c r="AD311" s="1571"/>
      <c r="AE311" s="495"/>
      <c r="AF311" s="496"/>
      <c r="AG311" s="535"/>
    </row>
    <row r="312" spans="1:33" ht="13.5" customHeight="1" thickBot="1" x14ac:dyDescent="0.3">
      <c r="A312" s="2290"/>
      <c r="B312" s="416">
        <v>47.95</v>
      </c>
      <c r="C312" s="2527"/>
      <c r="D312" s="405" t="s">
        <v>294</v>
      </c>
      <c r="E312" s="405" t="s">
        <v>292</v>
      </c>
      <c r="F312" s="156"/>
      <c r="G312" s="163"/>
      <c r="H312" s="814"/>
      <c r="I312" s="522"/>
      <c r="J312" s="523"/>
      <c r="K312" s="524"/>
      <c r="L312" s="939"/>
      <c r="M312" s="148"/>
      <c r="N312" s="149"/>
      <c r="O312" s="940">
        <f>2*(25.56*1.2)+B312</f>
        <v>109.294</v>
      </c>
      <c r="P312" s="2529"/>
      <c r="Q312" s="509">
        <f>O312*P309</f>
        <v>218.58799999999999</v>
      </c>
      <c r="R312" s="115"/>
      <c r="S312" s="65"/>
      <c r="T312" s="65"/>
      <c r="U312" s="94"/>
      <c r="V312" s="116"/>
      <c r="W312" s="66"/>
      <c r="X312" s="1404"/>
      <c r="Y312" s="881">
        <f>B312</f>
        <v>47.95</v>
      </c>
      <c r="Z312" s="2558"/>
      <c r="AA312" s="1227">
        <f>Y312*Z309</f>
        <v>95.9</v>
      </c>
      <c r="AB312" s="901"/>
      <c r="AC312" s="533"/>
      <c r="AD312" s="1572"/>
      <c r="AE312" s="498"/>
      <c r="AF312" s="499"/>
      <c r="AG312" s="1139"/>
    </row>
    <row r="313" spans="1:33" ht="13.5" customHeight="1" thickBot="1" x14ac:dyDescent="0.3">
      <c r="A313" s="244" t="s">
        <v>336</v>
      </c>
      <c r="B313" s="594">
        <v>254.72</v>
      </c>
      <c r="C313" s="594">
        <v>254.72</v>
      </c>
      <c r="D313" s="244" t="s">
        <v>298</v>
      </c>
      <c r="E313" s="244" t="s">
        <v>292</v>
      </c>
      <c r="F313" s="120">
        <f>C313</f>
        <v>254.72</v>
      </c>
      <c r="G313" s="161">
        <v>5</v>
      </c>
      <c r="H313" s="853">
        <f>G313*F313</f>
        <v>1273.5999999999999</v>
      </c>
      <c r="I313" s="799"/>
      <c r="J313" s="800"/>
      <c r="K313" s="536"/>
      <c r="L313" s="1456">
        <f>F313</f>
        <v>254.72</v>
      </c>
      <c r="M313" s="97">
        <v>2</v>
      </c>
      <c r="N313" s="98">
        <f>L313*M313</f>
        <v>509.44</v>
      </c>
      <c r="O313" s="351"/>
      <c r="P313" s="352"/>
      <c r="Q313" s="353"/>
      <c r="R313" s="99"/>
      <c r="S313" s="100"/>
      <c r="T313" s="101"/>
      <c r="U313" s="102"/>
      <c r="V313" s="105"/>
      <c r="W313" s="106"/>
      <c r="X313" s="1405"/>
      <c r="Y313" s="107"/>
      <c r="Z313" s="108"/>
      <c r="AA313" s="895"/>
      <c r="AB313" s="852"/>
      <c r="AC313" s="537"/>
      <c r="AD313" s="1576"/>
      <c r="AE313" s="1317"/>
      <c r="AF313" s="1318"/>
      <c r="AG313" s="1319"/>
    </row>
    <row r="314" spans="1:33" ht="13.5" customHeight="1" x14ac:dyDescent="0.25">
      <c r="A314" s="2054" t="s">
        <v>337</v>
      </c>
      <c r="B314" s="415">
        <v>372.36</v>
      </c>
      <c r="C314" s="2526">
        <f>SUM(B314:B320)</f>
        <v>2438.62</v>
      </c>
      <c r="D314" s="278" t="s">
        <v>298</v>
      </c>
      <c r="E314" s="278" t="s">
        <v>292</v>
      </c>
      <c r="F314" s="2554">
        <f>C314</f>
        <v>2438.62</v>
      </c>
      <c r="G314" s="2532">
        <v>5</v>
      </c>
      <c r="H314" s="2646">
        <f>G314*F314</f>
        <v>12193.099999999999</v>
      </c>
      <c r="I314" s="513"/>
      <c r="J314" s="514"/>
      <c r="K314" s="515"/>
      <c r="L314" s="2620">
        <f>F314</f>
        <v>2438.62</v>
      </c>
      <c r="M314" s="2592">
        <v>2</v>
      </c>
      <c r="N314" s="2564">
        <f>M314*L314</f>
        <v>4877.24</v>
      </c>
      <c r="O314" s="342"/>
      <c r="P314" s="343"/>
      <c r="Q314" s="344"/>
      <c r="R314" s="87"/>
      <c r="S314" s="84"/>
      <c r="T314" s="88"/>
      <c r="U314" s="89"/>
      <c r="V314" s="90"/>
      <c r="W314" s="85"/>
      <c r="X314" s="583"/>
      <c r="Y314" s="91"/>
      <c r="Z314" s="86"/>
      <c r="AA314" s="896"/>
      <c r="AB314" s="899"/>
      <c r="AC314" s="532"/>
      <c r="AD314" s="1570"/>
      <c r="AE314" s="492"/>
      <c r="AF314" s="493"/>
      <c r="AG314" s="1135"/>
    </row>
    <row r="315" spans="1:33" ht="13.5" customHeight="1" x14ac:dyDescent="0.25">
      <c r="A315" s="2055"/>
      <c r="B315" s="237">
        <v>26.72</v>
      </c>
      <c r="C315" s="2549"/>
      <c r="D315" s="236" t="s">
        <v>298</v>
      </c>
      <c r="E315" s="236" t="s">
        <v>292</v>
      </c>
      <c r="F315" s="2555"/>
      <c r="G315" s="2533"/>
      <c r="H315" s="2647"/>
      <c r="I315" s="516"/>
      <c r="J315" s="517"/>
      <c r="K315" s="518"/>
      <c r="L315" s="2629"/>
      <c r="M315" s="2594"/>
      <c r="N315" s="2565"/>
      <c r="O315" s="348"/>
      <c r="P315" s="349"/>
      <c r="Q315" s="350"/>
      <c r="R315" s="27"/>
      <c r="S315" s="28"/>
      <c r="T315" s="29"/>
      <c r="U315" s="30"/>
      <c r="V315" s="31"/>
      <c r="W315" s="32"/>
      <c r="X315" s="979"/>
      <c r="Y315" s="143"/>
      <c r="Z315" s="144"/>
      <c r="AA315" s="897"/>
      <c r="AB315" s="900"/>
      <c r="AC315" s="505"/>
      <c r="AD315" s="1571"/>
      <c r="AE315" s="495"/>
      <c r="AF315" s="496"/>
      <c r="AG315" s="535"/>
    </row>
    <row r="316" spans="1:33" ht="13.5" customHeight="1" x14ac:dyDescent="0.25">
      <c r="A316" s="2055"/>
      <c r="B316" s="237">
        <v>966.04</v>
      </c>
      <c r="C316" s="2549"/>
      <c r="D316" s="236" t="s">
        <v>298</v>
      </c>
      <c r="E316" s="236" t="s">
        <v>292</v>
      </c>
      <c r="F316" s="2555"/>
      <c r="G316" s="2533"/>
      <c r="H316" s="2647"/>
      <c r="I316" s="516"/>
      <c r="J316" s="517"/>
      <c r="K316" s="518"/>
      <c r="L316" s="2629"/>
      <c r="M316" s="2594"/>
      <c r="N316" s="2565"/>
      <c r="O316" s="348"/>
      <c r="P316" s="349"/>
      <c r="Q316" s="350"/>
      <c r="R316" s="27"/>
      <c r="S316" s="28"/>
      <c r="T316" s="29"/>
      <c r="U316" s="30"/>
      <c r="V316" s="31"/>
      <c r="W316" s="32"/>
      <c r="X316" s="979"/>
      <c r="Y316" s="143"/>
      <c r="Z316" s="144"/>
      <c r="AA316" s="897"/>
      <c r="AB316" s="900"/>
      <c r="AC316" s="505"/>
      <c r="AD316" s="1571"/>
      <c r="AE316" s="495"/>
      <c r="AF316" s="496"/>
      <c r="AG316" s="535"/>
    </row>
    <row r="317" spans="1:33" ht="13.5" customHeight="1" x14ac:dyDescent="0.25">
      <c r="A317" s="2055"/>
      <c r="B317" s="237">
        <v>804.33</v>
      </c>
      <c r="C317" s="2549"/>
      <c r="D317" s="236" t="s">
        <v>298</v>
      </c>
      <c r="E317" s="236" t="s">
        <v>292</v>
      </c>
      <c r="F317" s="2555"/>
      <c r="G317" s="2533"/>
      <c r="H317" s="2647"/>
      <c r="I317" s="516"/>
      <c r="J317" s="517"/>
      <c r="K317" s="518"/>
      <c r="L317" s="2629"/>
      <c r="M317" s="2594"/>
      <c r="N317" s="2565"/>
      <c r="O317" s="348"/>
      <c r="P317" s="349"/>
      <c r="Q317" s="350"/>
      <c r="R317" s="27"/>
      <c r="S317" s="28"/>
      <c r="T317" s="29"/>
      <c r="U317" s="30"/>
      <c r="V317" s="31"/>
      <c r="W317" s="32"/>
      <c r="X317" s="979"/>
      <c r="Y317" s="143"/>
      <c r="Z317" s="144"/>
      <c r="AA317" s="897"/>
      <c r="AB317" s="900"/>
      <c r="AC317" s="505"/>
      <c r="AD317" s="1571"/>
      <c r="AE317" s="495"/>
      <c r="AF317" s="496"/>
      <c r="AG317" s="535"/>
    </row>
    <row r="318" spans="1:33" ht="13.5" customHeight="1" x14ac:dyDescent="0.25">
      <c r="A318" s="2055"/>
      <c r="B318" s="237">
        <v>125.42</v>
      </c>
      <c r="C318" s="2549"/>
      <c r="D318" s="236" t="s">
        <v>298</v>
      </c>
      <c r="E318" s="236" t="s">
        <v>292</v>
      </c>
      <c r="F318" s="2555"/>
      <c r="G318" s="2533"/>
      <c r="H318" s="2647"/>
      <c r="I318" s="516"/>
      <c r="J318" s="517"/>
      <c r="K318" s="518"/>
      <c r="L318" s="2629"/>
      <c r="M318" s="2594"/>
      <c r="N318" s="2565"/>
      <c r="O318" s="348"/>
      <c r="P318" s="349"/>
      <c r="Q318" s="350"/>
      <c r="R318" s="27"/>
      <c r="S318" s="28"/>
      <c r="T318" s="29"/>
      <c r="U318" s="30"/>
      <c r="V318" s="31"/>
      <c r="W318" s="32"/>
      <c r="X318" s="979"/>
      <c r="Y318" s="143"/>
      <c r="Z318" s="144"/>
      <c r="AA318" s="897"/>
      <c r="AB318" s="900"/>
      <c r="AC318" s="505"/>
      <c r="AD318" s="1571"/>
      <c r="AE318" s="495"/>
      <c r="AF318" s="496"/>
      <c r="AG318" s="535"/>
    </row>
    <row r="319" spans="1:33" ht="13.5" customHeight="1" x14ac:dyDescent="0.25">
      <c r="A319" s="2055"/>
      <c r="B319" s="237">
        <v>73.55</v>
      </c>
      <c r="C319" s="2549"/>
      <c r="D319" s="236" t="s">
        <v>298</v>
      </c>
      <c r="E319" s="236" t="s">
        <v>292</v>
      </c>
      <c r="F319" s="2555"/>
      <c r="G319" s="2533"/>
      <c r="H319" s="2647"/>
      <c r="I319" s="516"/>
      <c r="J319" s="517"/>
      <c r="K319" s="518"/>
      <c r="L319" s="2629"/>
      <c r="M319" s="2594"/>
      <c r="N319" s="2565"/>
      <c r="O319" s="348"/>
      <c r="P319" s="349"/>
      <c r="Q319" s="350"/>
      <c r="R319" s="27"/>
      <c r="S319" s="28"/>
      <c r="T319" s="29"/>
      <c r="U319" s="30"/>
      <c r="V319" s="31"/>
      <c r="W319" s="32"/>
      <c r="X319" s="979"/>
      <c r="Y319" s="143"/>
      <c r="Z319" s="144"/>
      <c r="AA319" s="897"/>
      <c r="AB319" s="900"/>
      <c r="AC319" s="505"/>
      <c r="AD319" s="1571"/>
      <c r="AE319" s="495"/>
      <c r="AF319" s="496"/>
      <c r="AG319" s="535"/>
    </row>
    <row r="320" spans="1:33" ht="13.5" customHeight="1" thickBot="1" x14ac:dyDescent="0.3">
      <c r="A320" s="2290"/>
      <c r="B320" s="416">
        <v>70.2</v>
      </c>
      <c r="C320" s="2527"/>
      <c r="D320" s="405" t="s">
        <v>298</v>
      </c>
      <c r="E320" s="405" t="s">
        <v>292</v>
      </c>
      <c r="F320" s="2656"/>
      <c r="G320" s="2566"/>
      <c r="H320" s="2655"/>
      <c r="I320" s="522"/>
      <c r="J320" s="523"/>
      <c r="K320" s="524"/>
      <c r="L320" s="2621"/>
      <c r="M320" s="2593"/>
      <c r="N320" s="2596"/>
      <c r="O320" s="345"/>
      <c r="P320" s="346"/>
      <c r="Q320" s="347"/>
      <c r="R320" s="92"/>
      <c r="S320" s="65"/>
      <c r="T320" s="93"/>
      <c r="U320" s="94"/>
      <c r="V320" s="95"/>
      <c r="W320" s="66"/>
      <c r="X320" s="1404"/>
      <c r="Y320" s="96"/>
      <c r="Z320" s="67"/>
      <c r="AA320" s="898"/>
      <c r="AB320" s="901"/>
      <c r="AC320" s="533"/>
      <c r="AD320" s="1572"/>
      <c r="AE320" s="498"/>
      <c r="AF320" s="499"/>
      <c r="AG320" s="1139"/>
    </row>
    <row r="321" spans="1:33" ht="13.5" customHeight="1" x14ac:dyDescent="0.25">
      <c r="A321" s="2054" t="s">
        <v>338</v>
      </c>
      <c r="B321" s="415">
        <v>843.5</v>
      </c>
      <c r="C321" s="2526">
        <f>B321+B322</f>
        <v>857.51</v>
      </c>
      <c r="D321" s="278" t="s">
        <v>294</v>
      </c>
      <c r="E321" s="278" t="s">
        <v>292</v>
      </c>
      <c r="F321" s="2554">
        <f>C321</f>
        <v>857.51</v>
      </c>
      <c r="G321" s="2532">
        <v>5</v>
      </c>
      <c r="H321" s="2646">
        <f>G321*F321</f>
        <v>4287.55</v>
      </c>
      <c r="I321" s="513"/>
      <c r="J321" s="514"/>
      <c r="K321" s="515"/>
      <c r="L321" s="2620">
        <f>F321</f>
        <v>857.51</v>
      </c>
      <c r="M321" s="2592">
        <v>2</v>
      </c>
      <c r="N321" s="2564">
        <f>L321*M321</f>
        <v>1715.02</v>
      </c>
      <c r="O321" s="342"/>
      <c r="P321" s="343"/>
      <c r="Q321" s="344"/>
      <c r="R321" s="87"/>
      <c r="S321" s="84"/>
      <c r="T321" s="88"/>
      <c r="U321" s="89"/>
      <c r="V321" s="90"/>
      <c r="W321" s="85"/>
      <c r="X321" s="583"/>
      <c r="Y321" s="91"/>
      <c r="Z321" s="86"/>
      <c r="AA321" s="896"/>
      <c r="AB321" s="899"/>
      <c r="AC321" s="532"/>
      <c r="AD321" s="1570"/>
      <c r="AE321" s="492"/>
      <c r="AF321" s="493"/>
      <c r="AG321" s="1135"/>
    </row>
    <row r="322" spans="1:33" ht="13.5" customHeight="1" thickBot="1" x14ac:dyDescent="0.3">
      <c r="A322" s="2290"/>
      <c r="B322" s="416">
        <v>14.01</v>
      </c>
      <c r="C322" s="2527"/>
      <c r="D322" s="405" t="s">
        <v>294</v>
      </c>
      <c r="E322" s="405" t="s">
        <v>292</v>
      </c>
      <c r="F322" s="2656"/>
      <c r="G322" s="2566"/>
      <c r="H322" s="2655"/>
      <c r="I322" s="522"/>
      <c r="J322" s="523"/>
      <c r="K322" s="524"/>
      <c r="L322" s="2621"/>
      <c r="M322" s="2593"/>
      <c r="N322" s="2596"/>
      <c r="O322" s="345"/>
      <c r="P322" s="346"/>
      <c r="Q322" s="347"/>
      <c r="R322" s="92"/>
      <c r="S322" s="65"/>
      <c r="T322" s="93"/>
      <c r="U322" s="94"/>
      <c r="V322" s="95"/>
      <c r="W322" s="66"/>
      <c r="X322" s="1404"/>
      <c r="Y322" s="96"/>
      <c r="Z322" s="67"/>
      <c r="AA322" s="898"/>
      <c r="AB322" s="901"/>
      <c r="AC322" s="533"/>
      <c r="AD322" s="1572"/>
      <c r="AE322" s="498"/>
      <c r="AF322" s="499"/>
      <c r="AG322" s="1139"/>
    </row>
    <row r="323" spans="1:33" ht="13.5" customHeight="1" x14ac:dyDescent="0.25">
      <c r="A323" s="2054" t="s">
        <v>339</v>
      </c>
      <c r="B323" s="2526">
        <v>222.98</v>
      </c>
      <c r="C323" s="2526">
        <v>222.98</v>
      </c>
      <c r="D323" s="278" t="s">
        <v>298</v>
      </c>
      <c r="E323" s="278" t="s">
        <v>340</v>
      </c>
      <c r="F323" s="2554">
        <f>C323</f>
        <v>222.98</v>
      </c>
      <c r="G323" s="2532">
        <v>5</v>
      </c>
      <c r="H323" s="2646">
        <f>G323*F323</f>
        <v>1114.8999999999999</v>
      </c>
      <c r="I323" s="513"/>
      <c r="J323" s="514"/>
      <c r="K323" s="515"/>
      <c r="L323" s="2620">
        <f>F323</f>
        <v>222.98</v>
      </c>
      <c r="M323" s="2592">
        <v>2</v>
      </c>
      <c r="N323" s="2564">
        <f>M323*L323</f>
        <v>445.96</v>
      </c>
      <c r="O323" s="342"/>
      <c r="P323" s="343"/>
      <c r="Q323" s="344"/>
      <c r="R323" s="87"/>
      <c r="S323" s="84"/>
      <c r="T323" s="88"/>
      <c r="U323" s="89"/>
      <c r="V323" s="90"/>
      <c r="W323" s="85"/>
      <c r="X323" s="583"/>
      <c r="Y323" s="91"/>
      <c r="Z323" s="86"/>
      <c r="AA323" s="896"/>
      <c r="AB323" s="899"/>
      <c r="AC323" s="532"/>
      <c r="AD323" s="1570"/>
      <c r="AE323" s="492"/>
      <c r="AF323" s="493"/>
      <c r="AG323" s="1135"/>
    </row>
    <row r="324" spans="1:33" ht="13.5" customHeight="1" thickBot="1" x14ac:dyDescent="0.3">
      <c r="A324" s="2290"/>
      <c r="B324" s="2527"/>
      <c r="C324" s="2527"/>
      <c r="D324" s="405" t="s">
        <v>298</v>
      </c>
      <c r="E324" s="405" t="s">
        <v>340</v>
      </c>
      <c r="F324" s="2656"/>
      <c r="G324" s="2566"/>
      <c r="H324" s="2655"/>
      <c r="I324" s="522"/>
      <c r="J324" s="523"/>
      <c r="K324" s="524"/>
      <c r="L324" s="2621"/>
      <c r="M324" s="2593"/>
      <c r="N324" s="2596"/>
      <c r="O324" s="345"/>
      <c r="P324" s="346"/>
      <c r="Q324" s="347"/>
      <c r="R324" s="92"/>
      <c r="S324" s="65"/>
      <c r="T324" s="93"/>
      <c r="U324" s="94"/>
      <c r="V324" s="95"/>
      <c r="W324" s="66"/>
      <c r="X324" s="1404"/>
      <c r="Y324" s="96"/>
      <c r="Z324" s="67"/>
      <c r="AA324" s="898"/>
      <c r="AB324" s="901"/>
      <c r="AC324" s="533"/>
      <c r="AD324" s="1572"/>
      <c r="AE324" s="498"/>
      <c r="AF324" s="499"/>
      <c r="AG324" s="1139"/>
    </row>
    <row r="325" spans="1:33" ht="13.5" customHeight="1" x14ac:dyDescent="0.25">
      <c r="A325" s="2070" t="s">
        <v>341</v>
      </c>
      <c r="B325" s="415">
        <v>11.07</v>
      </c>
      <c r="C325" s="2520">
        <f>SUM(B325:B329)</f>
        <v>48.53</v>
      </c>
      <c r="D325" s="278" t="s">
        <v>298</v>
      </c>
      <c r="E325" s="278" t="s">
        <v>22</v>
      </c>
      <c r="F325" s="1287">
        <f>B325</f>
        <v>11.07</v>
      </c>
      <c r="G325" s="2850">
        <v>5</v>
      </c>
      <c r="H325" s="2534">
        <f>SUM(F325:F327)*G325</f>
        <v>147.80000000000001</v>
      </c>
      <c r="I325" s="513"/>
      <c r="J325" s="514"/>
      <c r="K325" s="515"/>
      <c r="L325" s="1289">
        <f>F325</f>
        <v>11.07</v>
      </c>
      <c r="M325" s="2845">
        <v>2</v>
      </c>
      <c r="N325" s="2897">
        <f>SUM(L325:L327)*L325</f>
        <v>327.22920000000005</v>
      </c>
      <c r="O325" s="342"/>
      <c r="P325" s="343"/>
      <c r="Q325" s="344"/>
      <c r="R325" s="87"/>
      <c r="S325" s="84"/>
      <c r="T325" s="88"/>
      <c r="U325" s="89"/>
      <c r="V325" s="90"/>
      <c r="W325" s="85"/>
      <c r="X325" s="583"/>
      <c r="Y325" s="91"/>
      <c r="Z325" s="86"/>
      <c r="AA325" s="896"/>
      <c r="AB325" s="899"/>
      <c r="AC325" s="532"/>
      <c r="AD325" s="1570"/>
      <c r="AE325" s="492"/>
      <c r="AF325" s="493"/>
      <c r="AG325" s="1135"/>
    </row>
    <row r="326" spans="1:33" ht="13.5" customHeight="1" x14ac:dyDescent="0.25">
      <c r="A326" s="2071"/>
      <c r="B326" s="237">
        <v>12.21</v>
      </c>
      <c r="C326" s="2521"/>
      <c r="D326" s="236" t="s">
        <v>298</v>
      </c>
      <c r="E326" s="236" t="s">
        <v>22</v>
      </c>
      <c r="F326" s="1288">
        <f t="shared" ref="F326:F327" si="21">B326</f>
        <v>12.21</v>
      </c>
      <c r="G326" s="2851"/>
      <c r="H326" s="2535"/>
      <c r="I326" s="516"/>
      <c r="J326" s="517"/>
      <c r="K326" s="518"/>
      <c r="L326" s="1290">
        <f t="shared" ref="L326:L327" si="22">F326</f>
        <v>12.21</v>
      </c>
      <c r="M326" s="2846"/>
      <c r="N326" s="2898"/>
      <c r="O326" s="348"/>
      <c r="P326" s="349"/>
      <c r="Q326" s="350"/>
      <c r="R326" s="27"/>
      <c r="S326" s="28"/>
      <c r="T326" s="29"/>
      <c r="U326" s="30"/>
      <c r="V326" s="31"/>
      <c r="W326" s="32"/>
      <c r="X326" s="979"/>
      <c r="Y326" s="143"/>
      <c r="Z326" s="144"/>
      <c r="AA326" s="897"/>
      <c r="AB326" s="900"/>
      <c r="AC326" s="505"/>
      <c r="AD326" s="1571"/>
      <c r="AE326" s="495"/>
      <c r="AF326" s="496"/>
      <c r="AG326" s="535"/>
    </row>
    <row r="327" spans="1:33" ht="13.5" customHeight="1" x14ac:dyDescent="0.25">
      <c r="A327" s="2071"/>
      <c r="B327" s="237">
        <v>6.28</v>
      </c>
      <c r="C327" s="2521"/>
      <c r="D327" s="236" t="s">
        <v>298</v>
      </c>
      <c r="E327" s="236" t="s">
        <v>22</v>
      </c>
      <c r="F327" s="1288">
        <f t="shared" si="21"/>
        <v>6.28</v>
      </c>
      <c r="G327" s="2852"/>
      <c r="H327" s="2622"/>
      <c r="I327" s="525"/>
      <c r="J327" s="526"/>
      <c r="K327" s="527"/>
      <c r="L327" s="1290">
        <f t="shared" si="22"/>
        <v>6.28</v>
      </c>
      <c r="M327" s="2847"/>
      <c r="N327" s="2899"/>
      <c r="O327" s="348"/>
      <c r="P327" s="349"/>
      <c r="Q327" s="350"/>
      <c r="R327" s="27"/>
      <c r="S327" s="28"/>
      <c r="T327" s="29"/>
      <c r="U327" s="30"/>
      <c r="V327" s="31"/>
      <c r="W327" s="32"/>
      <c r="X327" s="979"/>
      <c r="Y327" s="143"/>
      <c r="Z327" s="144"/>
      <c r="AA327" s="897"/>
      <c r="AB327" s="900"/>
      <c r="AC327" s="505"/>
      <c r="AD327" s="1571"/>
      <c r="AE327" s="495"/>
      <c r="AF327" s="496"/>
      <c r="AG327" s="535"/>
    </row>
    <row r="328" spans="1:33" ht="13.5" customHeight="1" x14ac:dyDescent="0.25">
      <c r="A328" s="2071"/>
      <c r="B328" s="235">
        <v>9.16</v>
      </c>
      <c r="C328" s="2521"/>
      <c r="D328" s="236" t="s">
        <v>298</v>
      </c>
      <c r="E328" s="236" t="s">
        <v>22</v>
      </c>
      <c r="F328" s="1285"/>
      <c r="G328" s="1284"/>
      <c r="H328" s="834"/>
      <c r="I328" s="516"/>
      <c r="J328" s="517"/>
      <c r="K328" s="518"/>
      <c r="L328" s="1291"/>
      <c r="M328" s="1294"/>
      <c r="N328" s="1293"/>
      <c r="O328" s="999">
        <f>2*(13.9*1.2)+B328</f>
        <v>42.519999999999996</v>
      </c>
      <c r="P328" s="2522">
        <v>2</v>
      </c>
      <c r="Q328" s="996">
        <f>O328*P328</f>
        <v>85.039999999999992</v>
      </c>
      <c r="R328" s="541"/>
      <c r="S328" s="542"/>
      <c r="T328" s="543"/>
      <c r="U328" s="544"/>
      <c r="V328" s="550"/>
      <c r="W328" s="548"/>
      <c r="X328" s="1361"/>
      <c r="Y328" s="883">
        <f>B328</f>
        <v>9.16</v>
      </c>
      <c r="Z328" s="2524">
        <v>2</v>
      </c>
      <c r="AA328" s="1219">
        <f>Y328*Z328</f>
        <v>18.32</v>
      </c>
      <c r="AB328" s="900"/>
      <c r="AC328" s="505"/>
      <c r="AD328" s="1571"/>
      <c r="AE328" s="495"/>
      <c r="AF328" s="496"/>
      <c r="AG328" s="535"/>
    </row>
    <row r="329" spans="1:33" ht="13.5" customHeight="1" thickBot="1" x14ac:dyDescent="0.3">
      <c r="A329" s="2072"/>
      <c r="B329" s="653">
        <v>9.81</v>
      </c>
      <c r="C329" s="2550"/>
      <c r="D329" s="405" t="s">
        <v>298</v>
      </c>
      <c r="E329" s="405" t="s">
        <v>22</v>
      </c>
      <c r="F329" s="1286"/>
      <c r="G329" s="1340"/>
      <c r="H329" s="919"/>
      <c r="I329" s="522"/>
      <c r="J329" s="523"/>
      <c r="K329" s="524"/>
      <c r="L329" s="1292"/>
      <c r="M329" s="1295"/>
      <c r="N329" s="1341"/>
      <c r="O329" s="1252">
        <f>2*(14.6*1.2)+B329</f>
        <v>44.85</v>
      </c>
      <c r="P329" s="2545"/>
      <c r="Q329" s="376">
        <f>O329*P328</f>
        <v>89.7</v>
      </c>
      <c r="R329" s="68"/>
      <c r="S329" s="69"/>
      <c r="T329" s="70"/>
      <c r="U329" s="71"/>
      <c r="V329" s="72"/>
      <c r="W329" s="73"/>
      <c r="X329" s="1111"/>
      <c r="Y329" s="944">
        <f>B329</f>
        <v>9.81</v>
      </c>
      <c r="Z329" s="2546"/>
      <c r="AA329" s="1211">
        <f>Y329*Z328</f>
        <v>19.62</v>
      </c>
      <c r="AB329" s="901"/>
      <c r="AC329" s="533"/>
      <c r="AD329" s="1572"/>
      <c r="AE329" s="498"/>
      <c r="AF329" s="499"/>
      <c r="AG329" s="1139"/>
    </row>
    <row r="330" spans="1:33" ht="13.5" customHeight="1" x14ac:dyDescent="0.25">
      <c r="A330" s="2054" t="s">
        <v>342</v>
      </c>
      <c r="B330" s="415">
        <v>46.54</v>
      </c>
      <c r="C330" s="2526">
        <f>SUM(B330:B351)</f>
        <v>4098.25</v>
      </c>
      <c r="D330" s="278" t="s">
        <v>314</v>
      </c>
      <c r="E330" s="278" t="s">
        <v>292</v>
      </c>
      <c r="F330" s="2554">
        <f>C330</f>
        <v>4098.25</v>
      </c>
      <c r="G330" s="2532">
        <v>5</v>
      </c>
      <c r="H330" s="2646">
        <f>G330*F330</f>
        <v>20491.25</v>
      </c>
      <c r="I330" s="513"/>
      <c r="J330" s="514"/>
      <c r="K330" s="515"/>
      <c r="L330" s="2620">
        <f>F330</f>
        <v>4098.25</v>
      </c>
      <c r="M330" s="2592">
        <v>2</v>
      </c>
      <c r="N330" s="2564">
        <f>L330*M330</f>
        <v>8196.5</v>
      </c>
      <c r="O330" s="342"/>
      <c r="P330" s="343"/>
      <c r="Q330" s="358"/>
      <c r="R330" s="87"/>
      <c r="S330" s="84"/>
      <c r="T330" s="88"/>
      <c r="U330" s="89"/>
      <c r="V330" s="90"/>
      <c r="W330" s="85"/>
      <c r="X330" s="583"/>
      <c r="Y330" s="91"/>
      <c r="Z330" s="86"/>
      <c r="AA330" s="896"/>
      <c r="AB330" s="899"/>
      <c r="AC330" s="532"/>
      <c r="AD330" s="1570"/>
      <c r="AE330" s="492"/>
      <c r="AF330" s="493"/>
      <c r="AG330" s="1135"/>
    </row>
    <row r="331" spans="1:33" ht="13.5" customHeight="1" x14ac:dyDescent="0.25">
      <c r="A331" s="2055"/>
      <c r="B331" s="237">
        <v>329.53</v>
      </c>
      <c r="C331" s="2549"/>
      <c r="D331" s="236" t="s">
        <v>314</v>
      </c>
      <c r="E331" s="236" t="s">
        <v>292</v>
      </c>
      <c r="F331" s="2555"/>
      <c r="G331" s="2533"/>
      <c r="H331" s="2647"/>
      <c r="I331" s="516"/>
      <c r="J331" s="517"/>
      <c r="K331" s="518"/>
      <c r="L331" s="2629"/>
      <c r="M331" s="2594"/>
      <c r="N331" s="2565"/>
      <c r="O331" s="348"/>
      <c r="P331" s="349"/>
      <c r="Q331" s="360"/>
      <c r="R331" s="27"/>
      <c r="S331" s="28"/>
      <c r="T331" s="29"/>
      <c r="U331" s="30"/>
      <c r="V331" s="31"/>
      <c r="W331" s="32"/>
      <c r="X331" s="979"/>
      <c r="Y331" s="143"/>
      <c r="Z331" s="144"/>
      <c r="AA331" s="897"/>
      <c r="AB331" s="900"/>
      <c r="AC331" s="505"/>
      <c r="AD331" s="1571"/>
      <c r="AE331" s="495"/>
      <c r="AF331" s="496"/>
      <c r="AG331" s="535"/>
    </row>
    <row r="332" spans="1:33" ht="13.5" customHeight="1" x14ac:dyDescent="0.25">
      <c r="A332" s="2055"/>
      <c r="B332" s="237">
        <v>82.99</v>
      </c>
      <c r="C332" s="2549"/>
      <c r="D332" s="236" t="s">
        <v>314</v>
      </c>
      <c r="E332" s="236" t="s">
        <v>292</v>
      </c>
      <c r="F332" s="2555"/>
      <c r="G332" s="2533"/>
      <c r="H332" s="2647"/>
      <c r="I332" s="516"/>
      <c r="J332" s="517"/>
      <c r="K332" s="518"/>
      <c r="L332" s="2629"/>
      <c r="M332" s="2594"/>
      <c r="N332" s="2565"/>
      <c r="O332" s="348"/>
      <c r="P332" s="349"/>
      <c r="Q332" s="360"/>
      <c r="R332" s="27"/>
      <c r="S332" s="28"/>
      <c r="T332" s="29"/>
      <c r="U332" s="30"/>
      <c r="V332" s="31"/>
      <c r="W332" s="32"/>
      <c r="X332" s="979"/>
      <c r="Y332" s="143"/>
      <c r="Z332" s="144"/>
      <c r="AA332" s="897"/>
      <c r="AB332" s="900"/>
      <c r="AC332" s="505"/>
      <c r="AD332" s="1571"/>
      <c r="AE332" s="495"/>
      <c r="AF332" s="496"/>
      <c r="AG332" s="535"/>
    </row>
    <row r="333" spans="1:33" ht="13.5" customHeight="1" x14ac:dyDescent="0.25">
      <c r="A333" s="2055"/>
      <c r="B333" s="237">
        <v>367.65</v>
      </c>
      <c r="C333" s="2549"/>
      <c r="D333" s="236" t="s">
        <v>314</v>
      </c>
      <c r="E333" s="236" t="s">
        <v>292</v>
      </c>
      <c r="F333" s="2555"/>
      <c r="G333" s="2533"/>
      <c r="H333" s="2647"/>
      <c r="I333" s="516"/>
      <c r="J333" s="517"/>
      <c r="K333" s="518"/>
      <c r="L333" s="2629"/>
      <c r="M333" s="2594"/>
      <c r="N333" s="2565"/>
      <c r="O333" s="348"/>
      <c r="P333" s="349"/>
      <c r="Q333" s="360"/>
      <c r="R333" s="27"/>
      <c r="S333" s="28"/>
      <c r="T333" s="29"/>
      <c r="U333" s="30"/>
      <c r="V333" s="31"/>
      <c r="W333" s="32"/>
      <c r="X333" s="979"/>
      <c r="Y333" s="143"/>
      <c r="Z333" s="144"/>
      <c r="AA333" s="897"/>
      <c r="AB333" s="900"/>
      <c r="AC333" s="505"/>
      <c r="AD333" s="1571"/>
      <c r="AE333" s="495"/>
      <c r="AF333" s="496"/>
      <c r="AG333" s="535"/>
    </row>
    <row r="334" spans="1:33" ht="13.5" customHeight="1" x14ac:dyDescent="0.25">
      <c r="A334" s="2055"/>
      <c r="B334" s="237">
        <v>1821.6</v>
      </c>
      <c r="C334" s="2549"/>
      <c r="D334" s="236" t="s">
        <v>298</v>
      </c>
      <c r="E334" s="236" t="s">
        <v>292</v>
      </c>
      <c r="F334" s="2555"/>
      <c r="G334" s="2533"/>
      <c r="H334" s="2647"/>
      <c r="I334" s="516"/>
      <c r="J334" s="517"/>
      <c r="K334" s="518"/>
      <c r="L334" s="2629"/>
      <c r="M334" s="2594"/>
      <c r="N334" s="2565"/>
      <c r="O334" s="348"/>
      <c r="P334" s="349"/>
      <c r="Q334" s="360"/>
      <c r="R334" s="27"/>
      <c r="S334" s="28"/>
      <c r="T334" s="29"/>
      <c r="U334" s="30"/>
      <c r="V334" s="31"/>
      <c r="W334" s="32"/>
      <c r="X334" s="979"/>
      <c r="Y334" s="143"/>
      <c r="Z334" s="144"/>
      <c r="AA334" s="897"/>
      <c r="AB334" s="900"/>
      <c r="AC334" s="505"/>
      <c r="AD334" s="1571"/>
      <c r="AE334" s="495"/>
      <c r="AF334" s="496"/>
      <c r="AG334" s="535"/>
    </row>
    <row r="335" spans="1:33" ht="13.5" customHeight="1" x14ac:dyDescent="0.25">
      <c r="A335" s="2055"/>
      <c r="B335" s="237">
        <v>604.29</v>
      </c>
      <c r="C335" s="2549"/>
      <c r="D335" s="236" t="s">
        <v>314</v>
      </c>
      <c r="E335" s="236" t="s">
        <v>292</v>
      </c>
      <c r="F335" s="2555"/>
      <c r="G335" s="2533"/>
      <c r="H335" s="2647"/>
      <c r="I335" s="516"/>
      <c r="J335" s="517"/>
      <c r="K335" s="518"/>
      <c r="L335" s="2629"/>
      <c r="M335" s="2594"/>
      <c r="N335" s="2565"/>
      <c r="O335" s="348"/>
      <c r="P335" s="349"/>
      <c r="Q335" s="360"/>
      <c r="R335" s="27"/>
      <c r="S335" s="28"/>
      <c r="T335" s="29"/>
      <c r="U335" s="30"/>
      <c r="V335" s="31"/>
      <c r="W335" s="32"/>
      <c r="X335" s="979"/>
      <c r="Y335" s="143"/>
      <c r="Z335" s="144"/>
      <c r="AA335" s="897"/>
      <c r="AB335" s="900"/>
      <c r="AC335" s="505"/>
      <c r="AD335" s="1571"/>
      <c r="AE335" s="495"/>
      <c r="AF335" s="496"/>
      <c r="AG335" s="535"/>
    </row>
    <row r="336" spans="1:33" ht="13.5" customHeight="1" x14ac:dyDescent="0.25">
      <c r="A336" s="2055"/>
      <c r="B336" s="237">
        <v>57</v>
      </c>
      <c r="C336" s="2549"/>
      <c r="D336" s="236" t="s">
        <v>314</v>
      </c>
      <c r="E336" s="236" t="s">
        <v>292</v>
      </c>
      <c r="F336" s="2555"/>
      <c r="G336" s="2533"/>
      <c r="H336" s="2647"/>
      <c r="I336" s="516"/>
      <c r="J336" s="517"/>
      <c r="K336" s="518"/>
      <c r="L336" s="2629"/>
      <c r="M336" s="2594"/>
      <c r="N336" s="2565"/>
      <c r="O336" s="348"/>
      <c r="P336" s="349"/>
      <c r="Q336" s="360"/>
      <c r="R336" s="27"/>
      <c r="S336" s="28"/>
      <c r="T336" s="29"/>
      <c r="U336" s="30"/>
      <c r="V336" s="31"/>
      <c r="W336" s="32"/>
      <c r="X336" s="979"/>
      <c r="Y336" s="143"/>
      <c r="Z336" s="144"/>
      <c r="AA336" s="897"/>
      <c r="AB336" s="900"/>
      <c r="AC336" s="505"/>
      <c r="AD336" s="1571"/>
      <c r="AE336" s="495"/>
      <c r="AF336" s="496"/>
      <c r="AG336" s="535"/>
    </row>
    <row r="337" spans="1:33" ht="13.5" customHeight="1" x14ac:dyDescent="0.25">
      <c r="A337" s="2055"/>
      <c r="B337" s="237">
        <v>83.78</v>
      </c>
      <c r="C337" s="2549"/>
      <c r="D337" s="236" t="s">
        <v>314</v>
      </c>
      <c r="E337" s="236" t="s">
        <v>292</v>
      </c>
      <c r="F337" s="2555"/>
      <c r="G337" s="2533"/>
      <c r="H337" s="2647"/>
      <c r="I337" s="516"/>
      <c r="J337" s="517"/>
      <c r="K337" s="518"/>
      <c r="L337" s="2629"/>
      <c r="M337" s="2594"/>
      <c r="N337" s="2565"/>
      <c r="O337" s="348"/>
      <c r="P337" s="349"/>
      <c r="Q337" s="360"/>
      <c r="R337" s="27"/>
      <c r="S337" s="28"/>
      <c r="T337" s="29"/>
      <c r="U337" s="30"/>
      <c r="V337" s="31"/>
      <c r="W337" s="32" t="s">
        <v>343</v>
      </c>
      <c r="X337" s="979"/>
      <c r="Y337" s="143"/>
      <c r="Z337" s="144"/>
      <c r="AA337" s="897"/>
      <c r="AB337" s="900"/>
      <c r="AC337" s="505"/>
      <c r="AD337" s="1571"/>
      <c r="AE337" s="495"/>
      <c r="AF337" s="496"/>
      <c r="AG337" s="535"/>
    </row>
    <row r="338" spans="1:33" ht="13.5" customHeight="1" x14ac:dyDescent="0.25">
      <c r="A338" s="2055"/>
      <c r="B338" s="237">
        <v>52.32</v>
      </c>
      <c r="C338" s="2549"/>
      <c r="D338" s="236" t="s">
        <v>314</v>
      </c>
      <c r="E338" s="236" t="s">
        <v>292</v>
      </c>
      <c r="F338" s="2555"/>
      <c r="G338" s="2533"/>
      <c r="H338" s="2647"/>
      <c r="I338" s="516"/>
      <c r="J338" s="517"/>
      <c r="K338" s="518"/>
      <c r="L338" s="2629"/>
      <c r="M338" s="2594"/>
      <c r="N338" s="2565"/>
      <c r="O338" s="348"/>
      <c r="P338" s="349"/>
      <c r="Q338" s="360"/>
      <c r="R338" s="27"/>
      <c r="S338" s="28"/>
      <c r="T338" s="29"/>
      <c r="U338" s="30"/>
      <c r="V338" s="31"/>
      <c r="W338" s="32"/>
      <c r="X338" s="979"/>
      <c r="Y338" s="143"/>
      <c r="Z338" s="144"/>
      <c r="AA338" s="897"/>
      <c r="AB338" s="900"/>
      <c r="AC338" s="505"/>
      <c r="AD338" s="1571"/>
      <c r="AE338" s="495"/>
      <c r="AF338" s="496"/>
      <c r="AG338" s="535"/>
    </row>
    <row r="339" spans="1:33" ht="13.5" customHeight="1" x14ac:dyDescent="0.25">
      <c r="A339" s="2055"/>
      <c r="B339" s="237">
        <v>116.99</v>
      </c>
      <c r="C339" s="2549"/>
      <c r="D339" s="236" t="s">
        <v>314</v>
      </c>
      <c r="E339" s="236" t="s">
        <v>292</v>
      </c>
      <c r="F339" s="2555"/>
      <c r="G339" s="2533"/>
      <c r="H339" s="2647"/>
      <c r="I339" s="516"/>
      <c r="J339" s="517"/>
      <c r="K339" s="518"/>
      <c r="L339" s="2629"/>
      <c r="M339" s="2594"/>
      <c r="N339" s="2565"/>
      <c r="O339" s="348"/>
      <c r="P339" s="349"/>
      <c r="Q339" s="350"/>
      <c r="R339" s="27"/>
      <c r="S339" s="28"/>
      <c r="T339" s="29"/>
      <c r="U339" s="30"/>
      <c r="V339" s="31"/>
      <c r="W339" s="32"/>
      <c r="X339" s="979"/>
      <c r="Y339" s="143"/>
      <c r="Z339" s="144"/>
      <c r="AA339" s="897"/>
      <c r="AB339" s="900"/>
      <c r="AC339" s="505"/>
      <c r="AD339" s="1571"/>
      <c r="AE339" s="495"/>
      <c r="AF339" s="496"/>
      <c r="AG339" s="535"/>
    </row>
    <row r="340" spans="1:33" ht="13.5" customHeight="1" x14ac:dyDescent="0.25">
      <c r="A340" s="2055"/>
      <c r="B340" s="237">
        <v>29.52</v>
      </c>
      <c r="C340" s="2549"/>
      <c r="D340" s="236" t="s">
        <v>314</v>
      </c>
      <c r="E340" s="236" t="s">
        <v>292</v>
      </c>
      <c r="F340" s="2555"/>
      <c r="G340" s="2533"/>
      <c r="H340" s="2647"/>
      <c r="I340" s="516"/>
      <c r="J340" s="517"/>
      <c r="K340" s="518"/>
      <c r="L340" s="2629"/>
      <c r="M340" s="2594"/>
      <c r="N340" s="2565"/>
      <c r="O340" s="348"/>
      <c r="P340" s="349"/>
      <c r="Q340" s="350"/>
      <c r="R340" s="27"/>
      <c r="S340" s="28"/>
      <c r="T340" s="29"/>
      <c r="U340" s="30"/>
      <c r="V340" s="31"/>
      <c r="W340" s="32"/>
      <c r="X340" s="979"/>
      <c r="Y340" s="143"/>
      <c r="Z340" s="144"/>
      <c r="AA340" s="897"/>
      <c r="AB340" s="900"/>
      <c r="AC340" s="505"/>
      <c r="AD340" s="1571"/>
      <c r="AE340" s="495"/>
      <c r="AF340" s="496"/>
      <c r="AG340" s="535"/>
    </row>
    <row r="341" spans="1:33" ht="13.5" customHeight="1" x14ac:dyDescent="0.25">
      <c r="A341" s="2055"/>
      <c r="B341" s="237">
        <v>8.09</v>
      </c>
      <c r="C341" s="2549"/>
      <c r="D341" s="236" t="s">
        <v>314</v>
      </c>
      <c r="E341" s="236" t="s">
        <v>292</v>
      </c>
      <c r="F341" s="2555"/>
      <c r="G341" s="2533"/>
      <c r="H341" s="2647"/>
      <c r="I341" s="516"/>
      <c r="J341" s="517"/>
      <c r="K341" s="518"/>
      <c r="L341" s="2629"/>
      <c r="M341" s="2594"/>
      <c r="N341" s="2565"/>
      <c r="O341" s="348"/>
      <c r="P341" s="349"/>
      <c r="Q341" s="350"/>
      <c r="R341" s="27"/>
      <c r="S341" s="28"/>
      <c r="T341" s="29"/>
      <c r="U341" s="30"/>
      <c r="V341" s="31"/>
      <c r="W341" s="32"/>
      <c r="X341" s="979"/>
      <c r="Y341" s="143"/>
      <c r="Z341" s="144"/>
      <c r="AA341" s="897"/>
      <c r="AB341" s="900"/>
      <c r="AC341" s="505"/>
      <c r="AD341" s="1571"/>
      <c r="AE341" s="495"/>
      <c r="AF341" s="496"/>
      <c r="AG341" s="535"/>
    </row>
    <row r="342" spans="1:33" ht="13.5" customHeight="1" x14ac:dyDescent="0.25">
      <c r="A342" s="2055"/>
      <c r="B342" s="237">
        <v>6.87</v>
      </c>
      <c r="C342" s="2549"/>
      <c r="D342" s="236" t="s">
        <v>314</v>
      </c>
      <c r="E342" s="236" t="s">
        <v>292</v>
      </c>
      <c r="F342" s="2555"/>
      <c r="G342" s="2533"/>
      <c r="H342" s="2647"/>
      <c r="I342" s="516"/>
      <c r="J342" s="517"/>
      <c r="K342" s="518"/>
      <c r="L342" s="2629"/>
      <c r="M342" s="2594"/>
      <c r="N342" s="2565"/>
      <c r="O342" s="348"/>
      <c r="P342" s="349"/>
      <c r="Q342" s="350"/>
      <c r="R342" s="27"/>
      <c r="S342" s="28"/>
      <c r="T342" s="29"/>
      <c r="U342" s="30"/>
      <c r="V342" s="31"/>
      <c r="W342" s="32"/>
      <c r="X342" s="979"/>
      <c r="Y342" s="143"/>
      <c r="Z342" s="144"/>
      <c r="AA342" s="897"/>
      <c r="AB342" s="900"/>
      <c r="AC342" s="505"/>
      <c r="AD342" s="1571"/>
      <c r="AE342" s="495"/>
      <c r="AF342" s="496"/>
      <c r="AG342" s="535"/>
    </row>
    <row r="343" spans="1:33" ht="13.5" customHeight="1" x14ac:dyDescent="0.25">
      <c r="A343" s="2055"/>
      <c r="B343" s="237">
        <v>12.48</v>
      </c>
      <c r="C343" s="2549"/>
      <c r="D343" s="236" t="s">
        <v>314</v>
      </c>
      <c r="E343" s="236" t="s">
        <v>292</v>
      </c>
      <c r="F343" s="2555"/>
      <c r="G343" s="2533"/>
      <c r="H343" s="2647"/>
      <c r="I343" s="516"/>
      <c r="J343" s="517"/>
      <c r="K343" s="518"/>
      <c r="L343" s="2629"/>
      <c r="M343" s="2594"/>
      <c r="N343" s="2565"/>
      <c r="O343" s="348"/>
      <c r="P343" s="349"/>
      <c r="Q343" s="350"/>
      <c r="R343" s="27"/>
      <c r="S343" s="28"/>
      <c r="T343" s="29"/>
      <c r="U343" s="30"/>
      <c r="V343" s="31"/>
      <c r="W343" s="32"/>
      <c r="X343" s="979"/>
      <c r="Y343" s="143"/>
      <c r="Z343" s="144"/>
      <c r="AA343" s="897"/>
      <c r="AB343" s="900"/>
      <c r="AC343" s="505"/>
      <c r="AD343" s="1571"/>
      <c r="AE343" s="495"/>
      <c r="AF343" s="496"/>
      <c r="AG343" s="535"/>
    </row>
    <row r="344" spans="1:33" ht="13.5" customHeight="1" x14ac:dyDescent="0.25">
      <c r="A344" s="2055"/>
      <c r="B344" s="237">
        <v>9.4</v>
      </c>
      <c r="C344" s="2549"/>
      <c r="D344" s="236" t="s">
        <v>314</v>
      </c>
      <c r="E344" s="236" t="s">
        <v>292</v>
      </c>
      <c r="F344" s="2555"/>
      <c r="G344" s="2533"/>
      <c r="H344" s="2647"/>
      <c r="I344" s="516"/>
      <c r="J344" s="517"/>
      <c r="K344" s="518"/>
      <c r="L344" s="2629"/>
      <c r="M344" s="2594"/>
      <c r="N344" s="2565"/>
      <c r="O344" s="348"/>
      <c r="P344" s="349"/>
      <c r="Q344" s="350"/>
      <c r="R344" s="27"/>
      <c r="S344" s="28"/>
      <c r="T344" s="29"/>
      <c r="U344" s="30"/>
      <c r="V344" s="31"/>
      <c r="W344" s="32"/>
      <c r="X344" s="979"/>
      <c r="Y344" s="143"/>
      <c r="Z344" s="144"/>
      <c r="AA344" s="897"/>
      <c r="AB344" s="900"/>
      <c r="AC344" s="505"/>
      <c r="AD344" s="1571"/>
      <c r="AE344" s="495"/>
      <c r="AF344" s="496"/>
      <c r="AG344" s="535"/>
    </row>
    <row r="345" spans="1:33" ht="13.5" customHeight="1" x14ac:dyDescent="0.25">
      <c r="A345" s="2055"/>
      <c r="B345" s="237">
        <v>3.67</v>
      </c>
      <c r="C345" s="2549"/>
      <c r="D345" s="236" t="s">
        <v>314</v>
      </c>
      <c r="E345" s="236" t="s">
        <v>292</v>
      </c>
      <c r="F345" s="2555"/>
      <c r="G345" s="2533"/>
      <c r="H345" s="2647"/>
      <c r="I345" s="516"/>
      <c r="J345" s="517"/>
      <c r="K345" s="518"/>
      <c r="L345" s="2629"/>
      <c r="M345" s="2594"/>
      <c r="N345" s="2565"/>
      <c r="O345" s="348"/>
      <c r="P345" s="349"/>
      <c r="Q345" s="350"/>
      <c r="R345" s="27"/>
      <c r="S345" s="28"/>
      <c r="T345" s="29"/>
      <c r="U345" s="30"/>
      <c r="V345" s="31"/>
      <c r="W345" s="32"/>
      <c r="X345" s="979"/>
      <c r="Y345" s="143"/>
      <c r="Z345" s="144"/>
      <c r="AA345" s="897"/>
      <c r="AB345" s="900"/>
      <c r="AC345" s="505"/>
      <c r="AD345" s="1571"/>
      <c r="AE345" s="495"/>
      <c r="AF345" s="496"/>
      <c r="AG345" s="535"/>
    </row>
    <row r="346" spans="1:33" ht="13.5" customHeight="1" x14ac:dyDescent="0.25">
      <c r="A346" s="2055"/>
      <c r="B346" s="237">
        <v>217.76</v>
      </c>
      <c r="C346" s="2549"/>
      <c r="D346" s="236" t="s">
        <v>298</v>
      </c>
      <c r="E346" s="236" t="s">
        <v>292</v>
      </c>
      <c r="F346" s="2555"/>
      <c r="G346" s="2533"/>
      <c r="H346" s="2647"/>
      <c r="I346" s="516"/>
      <c r="J346" s="517"/>
      <c r="K346" s="518"/>
      <c r="L346" s="2629"/>
      <c r="M346" s="2594"/>
      <c r="N346" s="2565"/>
      <c r="O346" s="348"/>
      <c r="P346" s="349"/>
      <c r="Q346" s="350"/>
      <c r="R346" s="27"/>
      <c r="S346" s="28"/>
      <c r="T346" s="29"/>
      <c r="U346" s="30"/>
      <c r="V346" s="31"/>
      <c r="W346" s="32"/>
      <c r="X346" s="979"/>
      <c r="Y346" s="143"/>
      <c r="Z346" s="144"/>
      <c r="AA346" s="897"/>
      <c r="AB346" s="900"/>
      <c r="AC346" s="505"/>
      <c r="AD346" s="1571"/>
      <c r="AE346" s="495"/>
      <c r="AF346" s="496"/>
      <c r="AG346" s="535"/>
    </row>
    <row r="347" spans="1:33" ht="13.5" customHeight="1" x14ac:dyDescent="0.25">
      <c r="A347" s="2055"/>
      <c r="B347" s="237">
        <v>61.75</v>
      </c>
      <c r="C347" s="2549"/>
      <c r="D347" s="236" t="s">
        <v>298</v>
      </c>
      <c r="E347" s="236" t="s">
        <v>292</v>
      </c>
      <c r="F347" s="2555"/>
      <c r="G347" s="2533"/>
      <c r="H347" s="2647"/>
      <c r="I347" s="516"/>
      <c r="J347" s="517"/>
      <c r="K347" s="518"/>
      <c r="L347" s="2629"/>
      <c r="M347" s="2594"/>
      <c r="N347" s="2565"/>
      <c r="O347" s="348"/>
      <c r="P347" s="349"/>
      <c r="Q347" s="350"/>
      <c r="R347" s="27"/>
      <c r="S347" s="28"/>
      <c r="T347" s="29"/>
      <c r="U347" s="30"/>
      <c r="V347" s="31"/>
      <c r="W347" s="32"/>
      <c r="X347" s="979"/>
      <c r="Y347" s="143"/>
      <c r="Z347" s="144"/>
      <c r="AA347" s="897"/>
      <c r="AB347" s="900"/>
      <c r="AC347" s="505"/>
      <c r="AD347" s="1571"/>
      <c r="AE347" s="495"/>
      <c r="AF347" s="496"/>
      <c r="AG347" s="535"/>
    </row>
    <row r="348" spans="1:33" ht="13.5" customHeight="1" x14ac:dyDescent="0.25">
      <c r="A348" s="2055"/>
      <c r="B348" s="237">
        <v>59.1</v>
      </c>
      <c r="C348" s="2549"/>
      <c r="D348" s="236" t="s">
        <v>298</v>
      </c>
      <c r="E348" s="236" t="s">
        <v>292</v>
      </c>
      <c r="F348" s="2555"/>
      <c r="G348" s="2533"/>
      <c r="H348" s="2647"/>
      <c r="I348" s="516"/>
      <c r="J348" s="517"/>
      <c r="K348" s="518"/>
      <c r="L348" s="2629"/>
      <c r="M348" s="2594"/>
      <c r="N348" s="2565"/>
      <c r="O348" s="348"/>
      <c r="P348" s="349"/>
      <c r="Q348" s="350"/>
      <c r="R348" s="27"/>
      <c r="S348" s="28"/>
      <c r="T348" s="29"/>
      <c r="U348" s="30"/>
      <c r="V348" s="31"/>
      <c r="W348" s="32"/>
      <c r="X348" s="979"/>
      <c r="Y348" s="143"/>
      <c r="Z348" s="144"/>
      <c r="AA348" s="897"/>
      <c r="AB348" s="900"/>
      <c r="AC348" s="505"/>
      <c r="AD348" s="1571"/>
      <c r="AE348" s="495"/>
      <c r="AF348" s="496"/>
      <c r="AG348" s="535"/>
    </row>
    <row r="349" spans="1:33" ht="13.5" customHeight="1" x14ac:dyDescent="0.25">
      <c r="A349" s="2055"/>
      <c r="B349" s="237">
        <v>55.87</v>
      </c>
      <c r="C349" s="2549"/>
      <c r="D349" s="236" t="s">
        <v>298</v>
      </c>
      <c r="E349" s="236" t="s">
        <v>292</v>
      </c>
      <c r="F349" s="2555"/>
      <c r="G349" s="2533"/>
      <c r="H349" s="2647"/>
      <c r="I349" s="516"/>
      <c r="J349" s="517"/>
      <c r="K349" s="518"/>
      <c r="L349" s="2629"/>
      <c r="M349" s="2594"/>
      <c r="N349" s="2565"/>
      <c r="O349" s="348"/>
      <c r="P349" s="349"/>
      <c r="Q349" s="350"/>
      <c r="R349" s="27"/>
      <c r="S349" s="28"/>
      <c r="T349" s="29"/>
      <c r="U349" s="30"/>
      <c r="V349" s="31"/>
      <c r="W349" s="32"/>
      <c r="X349" s="979"/>
      <c r="Y349" s="143"/>
      <c r="Z349" s="144"/>
      <c r="AA349" s="897"/>
      <c r="AB349" s="900"/>
      <c r="AC349" s="505"/>
      <c r="AD349" s="1571"/>
      <c r="AE349" s="495"/>
      <c r="AF349" s="496"/>
      <c r="AG349" s="535"/>
    </row>
    <row r="350" spans="1:33" ht="13.5" customHeight="1" x14ac:dyDescent="0.25">
      <c r="A350" s="2055"/>
      <c r="B350" s="237">
        <v>62.11</v>
      </c>
      <c r="C350" s="2549"/>
      <c r="D350" s="236" t="s">
        <v>298</v>
      </c>
      <c r="E350" s="236" t="s">
        <v>292</v>
      </c>
      <c r="F350" s="2555"/>
      <c r="G350" s="2533"/>
      <c r="H350" s="2647"/>
      <c r="I350" s="516"/>
      <c r="J350" s="517"/>
      <c r="K350" s="518"/>
      <c r="L350" s="2629"/>
      <c r="M350" s="2594"/>
      <c r="N350" s="2565"/>
      <c r="O350" s="348"/>
      <c r="P350" s="349"/>
      <c r="Q350" s="350"/>
      <c r="R350" s="27"/>
      <c r="S350" s="28"/>
      <c r="T350" s="29"/>
      <c r="U350" s="30"/>
      <c r="V350" s="31"/>
      <c r="W350" s="32"/>
      <c r="X350" s="979"/>
      <c r="Y350" s="143"/>
      <c r="Z350" s="144"/>
      <c r="AA350" s="897"/>
      <c r="AB350" s="900"/>
      <c r="AC350" s="505"/>
      <c r="AD350" s="1571"/>
      <c r="AE350" s="495"/>
      <c r="AF350" s="496"/>
      <c r="AG350" s="535"/>
    </row>
    <row r="351" spans="1:33" ht="13.5" customHeight="1" thickBot="1" x14ac:dyDescent="0.3">
      <c r="A351" s="2056"/>
      <c r="B351" s="239">
        <v>8.94</v>
      </c>
      <c r="C351" s="2563"/>
      <c r="D351" s="238" t="s">
        <v>298</v>
      </c>
      <c r="E351" s="238" t="s">
        <v>292</v>
      </c>
      <c r="F351" s="2556"/>
      <c r="G351" s="2533"/>
      <c r="H351" s="2720"/>
      <c r="I351" s="525"/>
      <c r="J351" s="526"/>
      <c r="K351" s="527"/>
      <c r="L351" s="2835"/>
      <c r="M351" s="2595"/>
      <c r="N351" s="2597"/>
      <c r="O351" s="354"/>
      <c r="P351" s="355"/>
      <c r="Q351" s="356"/>
      <c r="R351" s="21"/>
      <c r="S351" s="22"/>
      <c r="T351" s="23"/>
      <c r="U351" s="24"/>
      <c r="V351" s="25"/>
      <c r="W351" s="26"/>
      <c r="X351" s="980"/>
      <c r="Y351" s="61"/>
      <c r="Z351" s="59"/>
      <c r="AA351" s="983"/>
      <c r="AB351" s="1574"/>
      <c r="AC351" s="507"/>
      <c r="AD351" s="1575"/>
      <c r="AE351" s="552"/>
      <c r="AF351" s="553"/>
      <c r="AG351" s="1269"/>
    </row>
    <row r="352" spans="1:33" ht="13.5" customHeight="1" x14ac:dyDescent="0.25">
      <c r="A352" s="2054" t="s">
        <v>344</v>
      </c>
      <c r="B352" s="415">
        <v>202.59</v>
      </c>
      <c r="C352" s="2526">
        <f>SUM(B352:B354)</f>
        <v>357.28</v>
      </c>
      <c r="D352" s="278" t="s">
        <v>314</v>
      </c>
      <c r="E352" s="278" t="s">
        <v>292</v>
      </c>
      <c r="F352" s="2554">
        <f>C352</f>
        <v>357.28</v>
      </c>
      <c r="G352" s="2618">
        <v>5</v>
      </c>
      <c r="H352" s="2646">
        <f>G352*F352</f>
        <v>1786.3999999999999</v>
      </c>
      <c r="I352" s="513"/>
      <c r="J352" s="514"/>
      <c r="K352" s="515"/>
      <c r="L352" s="2620">
        <f>F352</f>
        <v>357.28</v>
      </c>
      <c r="M352" s="2592">
        <v>2</v>
      </c>
      <c r="N352" s="2564">
        <f>M352*L352</f>
        <v>714.56</v>
      </c>
      <c r="O352" s="342"/>
      <c r="P352" s="371"/>
      <c r="Q352" s="344"/>
      <c r="R352" s="220"/>
      <c r="S352" s="84"/>
      <c r="T352" s="84"/>
      <c r="U352" s="89"/>
      <c r="V352" s="378"/>
      <c r="W352" s="85"/>
      <c r="X352" s="583"/>
      <c r="Y352" s="216"/>
      <c r="Z352" s="86"/>
      <c r="AA352" s="896"/>
      <c r="AB352" s="899"/>
      <c r="AC352" s="532"/>
      <c r="AD352" s="1570"/>
      <c r="AE352" s="492"/>
      <c r="AF352" s="493"/>
      <c r="AG352" s="1135"/>
    </row>
    <row r="353" spans="1:33" ht="13.5" customHeight="1" x14ac:dyDescent="0.25">
      <c r="A353" s="2055"/>
      <c r="B353" s="237">
        <v>86.67</v>
      </c>
      <c r="C353" s="2549"/>
      <c r="D353" s="236" t="s">
        <v>314</v>
      </c>
      <c r="E353" s="236" t="s">
        <v>292</v>
      </c>
      <c r="F353" s="2555"/>
      <c r="G353" s="2645"/>
      <c r="H353" s="2647"/>
      <c r="I353" s="516"/>
      <c r="J353" s="517"/>
      <c r="K353" s="518"/>
      <c r="L353" s="2629"/>
      <c r="M353" s="2594"/>
      <c r="N353" s="2565"/>
      <c r="O353" s="348"/>
      <c r="P353" s="372"/>
      <c r="Q353" s="350"/>
      <c r="R353" s="221"/>
      <c r="S353" s="28"/>
      <c r="T353" s="28"/>
      <c r="U353" s="30"/>
      <c r="V353" s="556"/>
      <c r="W353" s="32"/>
      <c r="X353" s="979"/>
      <c r="Y353" s="217"/>
      <c r="Z353" s="144"/>
      <c r="AA353" s="897"/>
      <c r="AB353" s="900"/>
      <c r="AC353" s="505"/>
      <c r="AD353" s="1571"/>
      <c r="AE353" s="495"/>
      <c r="AF353" s="496"/>
      <c r="AG353" s="535"/>
    </row>
    <row r="354" spans="1:33" ht="13.5" customHeight="1" thickBot="1" x14ac:dyDescent="0.3">
      <c r="A354" s="2290"/>
      <c r="B354" s="416">
        <v>68.02</v>
      </c>
      <c r="C354" s="2527"/>
      <c r="D354" s="405" t="s">
        <v>314</v>
      </c>
      <c r="E354" s="405" t="s">
        <v>292</v>
      </c>
      <c r="F354" s="2656"/>
      <c r="G354" s="2619"/>
      <c r="H354" s="2655"/>
      <c r="I354" s="522"/>
      <c r="J354" s="523"/>
      <c r="K354" s="524"/>
      <c r="L354" s="2621"/>
      <c r="M354" s="2593"/>
      <c r="N354" s="2596"/>
      <c r="O354" s="345"/>
      <c r="P354" s="373"/>
      <c r="Q354" s="347"/>
      <c r="R354" s="115"/>
      <c r="S354" s="65"/>
      <c r="T354" s="65"/>
      <c r="U354" s="94"/>
      <c r="V354" s="116"/>
      <c r="W354" s="66"/>
      <c r="X354" s="1404"/>
      <c r="Y354" s="113"/>
      <c r="Z354" s="67"/>
      <c r="AA354" s="898"/>
      <c r="AB354" s="901"/>
      <c r="AC354" s="533"/>
      <c r="AD354" s="1572"/>
      <c r="AE354" s="498"/>
      <c r="AF354" s="499"/>
      <c r="AG354" s="1139"/>
    </row>
    <row r="355" spans="1:33" ht="13.5" customHeight="1" x14ac:dyDescent="0.25">
      <c r="A355" s="2054" t="s">
        <v>345</v>
      </c>
      <c r="B355" s="415">
        <v>79.7</v>
      </c>
      <c r="C355" s="415">
        <v>79.7</v>
      </c>
      <c r="D355" s="278" t="s">
        <v>314</v>
      </c>
      <c r="E355" s="278" t="s">
        <v>292</v>
      </c>
      <c r="F355" s="137">
        <f>C355</f>
        <v>79.7</v>
      </c>
      <c r="G355" s="162">
        <v>5</v>
      </c>
      <c r="H355" s="936">
        <f>G355*F355</f>
        <v>398.5</v>
      </c>
      <c r="I355" s="513"/>
      <c r="J355" s="514"/>
      <c r="K355" s="515"/>
      <c r="L355" s="839">
        <f>C355</f>
        <v>79.7</v>
      </c>
      <c r="M355" s="591">
        <v>2</v>
      </c>
      <c r="N355" s="593">
        <f>L355*M355</f>
        <v>159.4</v>
      </c>
      <c r="O355" s="342"/>
      <c r="P355" s="343"/>
      <c r="Q355" s="344"/>
      <c r="R355" s="87"/>
      <c r="S355" s="84"/>
      <c r="T355" s="88"/>
      <c r="U355" s="89"/>
      <c r="V355" s="90"/>
      <c r="W355" s="85"/>
      <c r="X355" s="583"/>
      <c r="Y355" s="91"/>
      <c r="Z355" s="86"/>
      <c r="AA355" s="896"/>
      <c r="AB355" s="899"/>
      <c r="AC355" s="532"/>
      <c r="AD355" s="1570"/>
      <c r="AE355" s="492"/>
      <c r="AF355" s="493"/>
      <c r="AG355" s="1135"/>
    </row>
    <row r="356" spans="1:33" ht="13.5" customHeight="1" thickBot="1" x14ac:dyDescent="0.3">
      <c r="A356" s="2056"/>
      <c r="B356" s="239"/>
      <c r="C356" s="239"/>
      <c r="D356" s="238" t="s">
        <v>314</v>
      </c>
      <c r="E356" s="238" t="s">
        <v>292</v>
      </c>
      <c r="F356" s="812"/>
      <c r="G356" s="813"/>
      <c r="H356" s="965"/>
      <c r="I356" s="525"/>
      <c r="J356" s="526"/>
      <c r="K356" s="527"/>
      <c r="L356" s="1465"/>
      <c r="M356" s="586"/>
      <c r="N356" s="1342"/>
      <c r="O356" s="354"/>
      <c r="P356" s="355"/>
      <c r="Q356" s="356"/>
      <c r="R356" s="21"/>
      <c r="S356" s="22"/>
      <c r="T356" s="23"/>
      <c r="U356" s="24"/>
      <c r="V356" s="25"/>
      <c r="W356" s="26"/>
      <c r="X356" s="980"/>
      <c r="Y356" s="61"/>
      <c r="Z356" s="59"/>
      <c r="AA356" s="983"/>
      <c r="AB356" s="1574"/>
      <c r="AC356" s="507"/>
      <c r="AD356" s="1575"/>
      <c r="AE356" s="552"/>
      <c r="AF356" s="553"/>
      <c r="AG356" s="1269"/>
    </row>
    <row r="357" spans="1:33" ht="13.5" customHeight="1" x14ac:dyDescent="0.25">
      <c r="A357" s="2054" t="s">
        <v>346</v>
      </c>
      <c r="B357" s="415">
        <v>1320.71</v>
      </c>
      <c r="C357" s="2526">
        <f>SUM(B357:B358)</f>
        <v>1363.2</v>
      </c>
      <c r="D357" s="278" t="s">
        <v>314</v>
      </c>
      <c r="E357" s="278" t="s">
        <v>292</v>
      </c>
      <c r="F357" s="137">
        <f>B357</f>
        <v>1320.71</v>
      </c>
      <c r="G357" s="162">
        <v>5</v>
      </c>
      <c r="H357" s="936">
        <f>G357*F357</f>
        <v>6603.55</v>
      </c>
      <c r="I357" s="513"/>
      <c r="J357" s="514"/>
      <c r="K357" s="515"/>
      <c r="L357" s="839">
        <f>B357</f>
        <v>1320.71</v>
      </c>
      <c r="M357" s="591">
        <v>2</v>
      </c>
      <c r="N357" s="593">
        <f>L357*M357</f>
        <v>2641.42</v>
      </c>
      <c r="O357" s="342"/>
      <c r="P357" s="371"/>
      <c r="Q357" s="344"/>
      <c r="R357" s="220"/>
      <c r="S357" s="84"/>
      <c r="T357" s="84"/>
      <c r="U357" s="89"/>
      <c r="V357" s="378"/>
      <c r="W357" s="85"/>
      <c r="X357" s="583"/>
      <c r="Y357" s="216"/>
      <c r="Z357" s="86"/>
      <c r="AA357" s="896"/>
      <c r="AB357" s="899"/>
      <c r="AC357" s="532"/>
      <c r="AD357" s="1570"/>
      <c r="AE357" s="492"/>
      <c r="AF357" s="493"/>
      <c r="AG357" s="1135"/>
    </row>
    <row r="358" spans="1:33" ht="13.5" customHeight="1" thickBot="1" x14ac:dyDescent="0.3">
      <c r="A358" s="2290"/>
      <c r="B358" s="416">
        <v>42.49</v>
      </c>
      <c r="C358" s="2527"/>
      <c r="D358" s="405" t="s">
        <v>314</v>
      </c>
      <c r="E358" s="405" t="s">
        <v>292</v>
      </c>
      <c r="F358" s="859"/>
      <c r="G358" s="918"/>
      <c r="H358" s="919"/>
      <c r="I358" s="522"/>
      <c r="J358" s="523"/>
      <c r="K358" s="524"/>
      <c r="L358" s="1470"/>
      <c r="M358" s="1246"/>
      <c r="N358" s="1471"/>
      <c r="O358" s="940">
        <f>2*(61*1.2)+B358</f>
        <v>188.89000000000001</v>
      </c>
      <c r="P358" s="830">
        <v>2</v>
      </c>
      <c r="Q358" s="509">
        <f>O358*P358</f>
        <v>377.78000000000003</v>
      </c>
      <c r="R358" s="115"/>
      <c r="S358" s="65"/>
      <c r="T358" s="65"/>
      <c r="U358" s="94"/>
      <c r="V358" s="922">
        <f>B358</f>
        <v>42.49</v>
      </c>
      <c r="W358" s="546">
        <v>1</v>
      </c>
      <c r="X358" s="1529">
        <f>V358*W358</f>
        <v>42.49</v>
      </c>
      <c r="Y358" s="881">
        <f>V358</f>
        <v>42.49</v>
      </c>
      <c r="Z358" s="547">
        <v>4</v>
      </c>
      <c r="AA358" s="1227">
        <f>Y358*Z358</f>
        <v>169.96</v>
      </c>
      <c r="AB358" s="901"/>
      <c r="AC358" s="533"/>
      <c r="AD358" s="1572"/>
      <c r="AE358" s="498"/>
      <c r="AF358" s="499"/>
      <c r="AG358" s="1139"/>
    </row>
    <row r="359" spans="1:33" ht="13.5" customHeight="1" x14ac:dyDescent="0.25">
      <c r="A359" s="2054">
        <v>356</v>
      </c>
      <c r="B359" s="415">
        <v>95.68</v>
      </c>
      <c r="C359" s="2526">
        <f>SUM(B359:B364)</f>
        <v>161.23000000000002</v>
      </c>
      <c r="D359" s="278" t="s">
        <v>291</v>
      </c>
      <c r="E359" s="278" t="s">
        <v>22</v>
      </c>
      <c r="F359" s="2554">
        <f>C359</f>
        <v>161.23000000000002</v>
      </c>
      <c r="G359" s="2532">
        <v>5</v>
      </c>
      <c r="H359" s="2646">
        <f>G359*F359</f>
        <v>806.15000000000009</v>
      </c>
      <c r="I359" s="513"/>
      <c r="J359" s="514"/>
      <c r="K359" s="515"/>
      <c r="L359" s="2714">
        <f>C359</f>
        <v>161.23000000000002</v>
      </c>
      <c r="M359" s="2735">
        <v>2</v>
      </c>
      <c r="N359" s="2721">
        <f>L359*M359</f>
        <v>322.46000000000004</v>
      </c>
      <c r="O359" s="342"/>
      <c r="P359" s="343"/>
      <c r="Q359" s="344"/>
      <c r="R359" s="87"/>
      <c r="S359" s="84"/>
      <c r="T359" s="88"/>
      <c r="U359" s="89"/>
      <c r="V359" s="90"/>
      <c r="W359" s="85"/>
      <c r="X359" s="583"/>
      <c r="Y359" s="91"/>
      <c r="Z359" s="86"/>
      <c r="AA359" s="896"/>
      <c r="AB359" s="899"/>
      <c r="AC359" s="532"/>
      <c r="AD359" s="1570"/>
      <c r="AE359" s="492"/>
      <c r="AF359" s="493"/>
      <c r="AG359" s="1135"/>
    </row>
    <row r="360" spans="1:33" ht="13.5" customHeight="1" x14ac:dyDescent="0.25">
      <c r="A360" s="2055"/>
      <c r="B360" s="237">
        <v>11.06</v>
      </c>
      <c r="C360" s="2549"/>
      <c r="D360" s="236" t="s">
        <v>291</v>
      </c>
      <c r="E360" s="236" t="s">
        <v>22</v>
      </c>
      <c r="F360" s="2555"/>
      <c r="G360" s="2533"/>
      <c r="H360" s="2647"/>
      <c r="I360" s="516"/>
      <c r="J360" s="517"/>
      <c r="K360" s="518"/>
      <c r="L360" s="2715"/>
      <c r="M360" s="2736"/>
      <c r="N360" s="2767"/>
      <c r="O360" s="348"/>
      <c r="P360" s="349"/>
      <c r="Q360" s="350"/>
      <c r="R360" s="27"/>
      <c r="S360" s="28"/>
      <c r="T360" s="29"/>
      <c r="U360" s="30"/>
      <c r="V360" s="31"/>
      <c r="W360" s="32"/>
      <c r="X360" s="979"/>
      <c r="Y360" s="143"/>
      <c r="Z360" s="144"/>
      <c r="AA360" s="897"/>
      <c r="AB360" s="900"/>
      <c r="AC360" s="505"/>
      <c r="AD360" s="1571"/>
      <c r="AE360" s="495"/>
      <c r="AF360" s="496"/>
      <c r="AG360" s="535"/>
    </row>
    <row r="361" spans="1:33" ht="13.5" customHeight="1" x14ac:dyDescent="0.25">
      <c r="A361" s="2055"/>
      <c r="B361" s="237">
        <v>2.81</v>
      </c>
      <c r="C361" s="2549"/>
      <c r="D361" s="236" t="s">
        <v>291</v>
      </c>
      <c r="E361" s="236" t="s">
        <v>22</v>
      </c>
      <c r="F361" s="2555"/>
      <c r="G361" s="2533"/>
      <c r="H361" s="2647"/>
      <c r="I361" s="516"/>
      <c r="J361" s="517"/>
      <c r="K361" s="518"/>
      <c r="L361" s="2715"/>
      <c r="M361" s="2736"/>
      <c r="N361" s="2767"/>
      <c r="O361" s="348"/>
      <c r="P361" s="349"/>
      <c r="Q361" s="350"/>
      <c r="R361" s="27"/>
      <c r="S361" s="28"/>
      <c r="T361" s="29"/>
      <c r="U361" s="30"/>
      <c r="V361" s="31"/>
      <c r="W361" s="32"/>
      <c r="X361" s="979"/>
      <c r="Y361" s="143"/>
      <c r="Z361" s="144"/>
      <c r="AA361" s="897"/>
      <c r="AB361" s="900"/>
      <c r="AC361" s="505"/>
      <c r="AD361" s="1571"/>
      <c r="AE361" s="495"/>
      <c r="AF361" s="496"/>
      <c r="AG361" s="535"/>
    </row>
    <row r="362" spans="1:33" ht="13.5" customHeight="1" x14ac:dyDescent="0.25">
      <c r="A362" s="2055"/>
      <c r="B362" s="237">
        <v>11.76</v>
      </c>
      <c r="C362" s="2549"/>
      <c r="D362" s="236" t="s">
        <v>291</v>
      </c>
      <c r="E362" s="236" t="s">
        <v>22</v>
      </c>
      <c r="F362" s="2555"/>
      <c r="G362" s="2533"/>
      <c r="H362" s="2647"/>
      <c r="I362" s="516"/>
      <c r="J362" s="517"/>
      <c r="K362" s="518"/>
      <c r="L362" s="2715"/>
      <c r="M362" s="2736"/>
      <c r="N362" s="2767"/>
      <c r="O362" s="348"/>
      <c r="P362" s="349"/>
      <c r="Q362" s="350"/>
      <c r="R362" s="27"/>
      <c r="S362" s="28"/>
      <c r="T362" s="29"/>
      <c r="U362" s="30"/>
      <c r="V362" s="31"/>
      <c r="W362" s="32"/>
      <c r="X362" s="979"/>
      <c r="Y362" s="143"/>
      <c r="Z362" s="144"/>
      <c r="AA362" s="897"/>
      <c r="AB362" s="900"/>
      <c r="AC362" s="505"/>
      <c r="AD362" s="1571"/>
      <c r="AE362" s="495"/>
      <c r="AF362" s="496"/>
      <c r="AG362" s="535"/>
    </row>
    <row r="363" spans="1:33" ht="13.5" customHeight="1" x14ac:dyDescent="0.25">
      <c r="A363" s="2055"/>
      <c r="B363" s="237">
        <v>6.77</v>
      </c>
      <c r="C363" s="2549"/>
      <c r="D363" s="236" t="s">
        <v>291</v>
      </c>
      <c r="E363" s="236" t="s">
        <v>22</v>
      </c>
      <c r="F363" s="2555"/>
      <c r="G363" s="2533"/>
      <c r="H363" s="2647"/>
      <c r="I363" s="516"/>
      <c r="J363" s="517"/>
      <c r="K363" s="518"/>
      <c r="L363" s="2715"/>
      <c r="M363" s="2736"/>
      <c r="N363" s="2767"/>
      <c r="O363" s="348"/>
      <c r="P363" s="349"/>
      <c r="Q363" s="350"/>
      <c r="R363" s="27"/>
      <c r="S363" s="28"/>
      <c r="T363" s="29"/>
      <c r="U363" s="30"/>
      <c r="V363" s="31"/>
      <c r="W363" s="32"/>
      <c r="X363" s="979"/>
      <c r="Y363" s="143"/>
      <c r="Z363" s="144"/>
      <c r="AA363" s="897"/>
      <c r="AB363" s="900"/>
      <c r="AC363" s="505"/>
      <c r="AD363" s="1571"/>
      <c r="AE363" s="495"/>
      <c r="AF363" s="496"/>
      <c r="AG363" s="535"/>
    </row>
    <row r="364" spans="1:33" ht="13.5" customHeight="1" thickBot="1" x14ac:dyDescent="0.3">
      <c r="A364" s="2290"/>
      <c r="B364" s="416">
        <v>33.15</v>
      </c>
      <c r="C364" s="2527"/>
      <c r="D364" s="405" t="s">
        <v>291</v>
      </c>
      <c r="E364" s="405" t="s">
        <v>22</v>
      </c>
      <c r="F364" s="2656"/>
      <c r="G364" s="2566"/>
      <c r="H364" s="2655"/>
      <c r="I364" s="522"/>
      <c r="J364" s="523"/>
      <c r="K364" s="524"/>
      <c r="L364" s="2716"/>
      <c r="M364" s="2772"/>
      <c r="N364" s="2722"/>
      <c r="O364" s="345"/>
      <c r="P364" s="346"/>
      <c r="Q364" s="347"/>
      <c r="R364" s="92"/>
      <c r="S364" s="65"/>
      <c r="T364" s="93"/>
      <c r="U364" s="94"/>
      <c r="V364" s="95"/>
      <c r="W364" s="66"/>
      <c r="X364" s="1404"/>
      <c r="Y364" s="96"/>
      <c r="Z364" s="67"/>
      <c r="AA364" s="898"/>
      <c r="AB364" s="901"/>
      <c r="AC364" s="533"/>
      <c r="AD364" s="1572"/>
      <c r="AE364" s="498"/>
      <c r="AF364" s="499"/>
      <c r="AG364" s="1139"/>
    </row>
    <row r="365" spans="1:33" ht="13.5" customHeight="1" x14ac:dyDescent="0.25">
      <c r="A365" s="2054" t="s">
        <v>347</v>
      </c>
      <c r="B365" s="415">
        <v>804.86</v>
      </c>
      <c r="C365" s="2526">
        <f>SUM(B365:B372)</f>
        <v>1487.7299999999998</v>
      </c>
      <c r="D365" s="278" t="s">
        <v>291</v>
      </c>
      <c r="E365" s="278" t="s">
        <v>22</v>
      </c>
      <c r="F365" s="2554">
        <f>C365</f>
        <v>1487.7299999999998</v>
      </c>
      <c r="G365" s="2703">
        <v>5</v>
      </c>
      <c r="H365" s="2646">
        <f>G365*F365</f>
        <v>7438.6499999999987</v>
      </c>
      <c r="I365" s="513"/>
      <c r="J365" s="514"/>
      <c r="K365" s="515"/>
      <c r="L365" s="2620">
        <f>F365</f>
        <v>1487.7299999999998</v>
      </c>
      <c r="M365" s="2592">
        <v>2</v>
      </c>
      <c r="N365" s="2564">
        <f>M365*L365</f>
        <v>2975.4599999999996</v>
      </c>
      <c r="O365" s="342"/>
      <c r="P365" s="343"/>
      <c r="Q365" s="344"/>
      <c r="R365" s="87"/>
      <c r="S365" s="84"/>
      <c r="T365" s="88"/>
      <c r="U365" s="89"/>
      <c r="V365" s="90"/>
      <c r="W365" s="85"/>
      <c r="X365" s="583"/>
      <c r="Y365" s="91"/>
      <c r="Z365" s="86"/>
      <c r="AA365" s="896"/>
      <c r="AB365" s="899"/>
      <c r="AC365" s="532"/>
      <c r="AD365" s="1570"/>
      <c r="AE365" s="492"/>
      <c r="AF365" s="493"/>
      <c r="AG365" s="1135"/>
    </row>
    <row r="366" spans="1:33" ht="13.5" customHeight="1" x14ac:dyDescent="0.25">
      <c r="A366" s="2055"/>
      <c r="B366" s="237">
        <v>342.6</v>
      </c>
      <c r="C366" s="2549"/>
      <c r="D366" s="236" t="s">
        <v>291</v>
      </c>
      <c r="E366" s="236" t="s">
        <v>292</v>
      </c>
      <c r="F366" s="2555"/>
      <c r="G366" s="2704"/>
      <c r="H366" s="2647"/>
      <c r="I366" s="516"/>
      <c r="J366" s="517"/>
      <c r="K366" s="518"/>
      <c r="L366" s="2629"/>
      <c r="M366" s="2594"/>
      <c r="N366" s="2565"/>
      <c r="O366" s="348"/>
      <c r="P366" s="349"/>
      <c r="Q366" s="350"/>
      <c r="R366" s="27"/>
      <c r="S366" s="28"/>
      <c r="T366" s="29"/>
      <c r="U366" s="30"/>
      <c r="V366" s="31"/>
      <c r="W366" s="32"/>
      <c r="X366" s="979"/>
      <c r="Y366" s="143"/>
      <c r="Z366" s="144"/>
      <c r="AA366" s="897"/>
      <c r="AB366" s="900"/>
      <c r="AC366" s="505"/>
      <c r="AD366" s="1571"/>
      <c r="AE366" s="495"/>
      <c r="AF366" s="496"/>
      <c r="AG366" s="535"/>
    </row>
    <row r="367" spans="1:33" ht="13.5" customHeight="1" x14ac:dyDescent="0.25">
      <c r="A367" s="2055"/>
      <c r="B367" s="237">
        <v>128.25</v>
      </c>
      <c r="C367" s="2549"/>
      <c r="D367" s="236" t="s">
        <v>291</v>
      </c>
      <c r="E367" s="236" t="s">
        <v>292</v>
      </c>
      <c r="F367" s="2555"/>
      <c r="G367" s="2704"/>
      <c r="H367" s="2647"/>
      <c r="I367" s="516"/>
      <c r="J367" s="517"/>
      <c r="K367" s="518"/>
      <c r="L367" s="2629"/>
      <c r="M367" s="2594"/>
      <c r="N367" s="2565"/>
      <c r="O367" s="348"/>
      <c r="P367" s="349"/>
      <c r="Q367" s="350"/>
      <c r="R367" s="27"/>
      <c r="S367" s="28"/>
      <c r="T367" s="29"/>
      <c r="U367" s="30"/>
      <c r="V367" s="31"/>
      <c r="W367" s="32"/>
      <c r="X367" s="979"/>
      <c r="Y367" s="143"/>
      <c r="Z367" s="144"/>
      <c r="AA367" s="897"/>
      <c r="AB367" s="900"/>
      <c r="AC367" s="505"/>
      <c r="AD367" s="1571"/>
      <c r="AE367" s="495"/>
      <c r="AF367" s="496"/>
      <c r="AG367" s="535"/>
    </row>
    <row r="368" spans="1:33" ht="13.5" customHeight="1" x14ac:dyDescent="0.25">
      <c r="A368" s="2055"/>
      <c r="B368" s="237">
        <v>113.34</v>
      </c>
      <c r="C368" s="2549"/>
      <c r="D368" s="236" t="s">
        <v>291</v>
      </c>
      <c r="E368" s="236" t="s">
        <v>292</v>
      </c>
      <c r="F368" s="2555"/>
      <c r="G368" s="2704"/>
      <c r="H368" s="2647"/>
      <c r="I368" s="516"/>
      <c r="J368" s="517"/>
      <c r="K368" s="518"/>
      <c r="L368" s="2629"/>
      <c r="M368" s="2594"/>
      <c r="N368" s="2565"/>
      <c r="O368" s="348"/>
      <c r="P368" s="349"/>
      <c r="Q368" s="350"/>
      <c r="R368" s="27"/>
      <c r="S368" s="28"/>
      <c r="T368" s="29"/>
      <c r="U368" s="30"/>
      <c r="V368" s="31"/>
      <c r="W368" s="32"/>
      <c r="X368" s="979"/>
      <c r="Y368" s="143"/>
      <c r="Z368" s="144"/>
      <c r="AA368" s="897"/>
      <c r="AB368" s="900"/>
      <c r="AC368" s="505"/>
      <c r="AD368" s="1571"/>
      <c r="AE368" s="495"/>
      <c r="AF368" s="496"/>
      <c r="AG368" s="535"/>
    </row>
    <row r="369" spans="1:33" ht="13.5" customHeight="1" x14ac:dyDescent="0.25">
      <c r="A369" s="2055"/>
      <c r="B369" s="237">
        <v>41.11</v>
      </c>
      <c r="C369" s="2549"/>
      <c r="D369" s="236" t="s">
        <v>291</v>
      </c>
      <c r="E369" s="236" t="s">
        <v>292</v>
      </c>
      <c r="F369" s="2555"/>
      <c r="G369" s="2704"/>
      <c r="H369" s="2647"/>
      <c r="I369" s="516"/>
      <c r="J369" s="517"/>
      <c r="K369" s="518"/>
      <c r="L369" s="2629"/>
      <c r="M369" s="2594"/>
      <c r="N369" s="2565"/>
      <c r="O369" s="348"/>
      <c r="P369" s="349"/>
      <c r="Q369" s="350"/>
      <c r="R369" s="27"/>
      <c r="S369" s="28"/>
      <c r="T369" s="29"/>
      <c r="U369" s="30"/>
      <c r="V369" s="31"/>
      <c r="W369" s="32"/>
      <c r="X369" s="979"/>
      <c r="Y369" s="143"/>
      <c r="Z369" s="144"/>
      <c r="AA369" s="897"/>
      <c r="AB369" s="900"/>
      <c r="AC369" s="505"/>
      <c r="AD369" s="1571"/>
      <c r="AE369" s="495"/>
      <c r="AF369" s="496"/>
      <c r="AG369" s="535"/>
    </row>
    <row r="370" spans="1:33" ht="13.5" customHeight="1" x14ac:dyDescent="0.25">
      <c r="A370" s="2055"/>
      <c r="B370" s="237">
        <v>11.22</v>
      </c>
      <c r="C370" s="2549"/>
      <c r="D370" s="236" t="s">
        <v>291</v>
      </c>
      <c r="E370" s="236" t="s">
        <v>292</v>
      </c>
      <c r="F370" s="2555"/>
      <c r="G370" s="2704"/>
      <c r="H370" s="2647"/>
      <c r="I370" s="516"/>
      <c r="J370" s="517"/>
      <c r="K370" s="518"/>
      <c r="L370" s="2629"/>
      <c r="M370" s="2594"/>
      <c r="N370" s="2565"/>
      <c r="O370" s="348"/>
      <c r="P370" s="349"/>
      <c r="Q370" s="350"/>
      <c r="R370" s="27"/>
      <c r="S370" s="28"/>
      <c r="T370" s="29"/>
      <c r="U370" s="30"/>
      <c r="V370" s="31"/>
      <c r="W370" s="32"/>
      <c r="X370" s="979"/>
      <c r="Y370" s="143"/>
      <c r="Z370" s="144"/>
      <c r="AA370" s="897"/>
      <c r="AB370" s="900"/>
      <c r="AC370" s="505"/>
      <c r="AD370" s="1571"/>
      <c r="AE370" s="495"/>
      <c r="AF370" s="496"/>
      <c r="AG370" s="535"/>
    </row>
    <row r="371" spans="1:33" ht="13.5" customHeight="1" x14ac:dyDescent="0.25">
      <c r="A371" s="2055"/>
      <c r="B371" s="237">
        <v>14.81</v>
      </c>
      <c r="C371" s="2549"/>
      <c r="D371" s="236" t="s">
        <v>291</v>
      </c>
      <c r="E371" s="236" t="s">
        <v>292</v>
      </c>
      <c r="F371" s="2555"/>
      <c r="G371" s="2704"/>
      <c r="H371" s="2647"/>
      <c r="I371" s="516"/>
      <c r="J371" s="517"/>
      <c r="K371" s="518"/>
      <c r="L371" s="2629"/>
      <c r="M371" s="2594"/>
      <c r="N371" s="2565"/>
      <c r="O371" s="348"/>
      <c r="P371" s="349"/>
      <c r="Q371" s="350"/>
      <c r="R371" s="27"/>
      <c r="S371" s="28"/>
      <c r="T371" s="29"/>
      <c r="U371" s="30"/>
      <c r="V371" s="31"/>
      <c r="W371" s="32"/>
      <c r="X371" s="979"/>
      <c r="Y371" s="143"/>
      <c r="Z371" s="144"/>
      <c r="AA371" s="897"/>
      <c r="AB371" s="900"/>
      <c r="AC371" s="505"/>
      <c r="AD371" s="1571"/>
      <c r="AE371" s="495"/>
      <c r="AF371" s="496"/>
      <c r="AG371" s="535"/>
    </row>
    <row r="372" spans="1:33" ht="13.5" customHeight="1" thickBot="1" x14ac:dyDescent="0.3">
      <c r="A372" s="2290"/>
      <c r="B372" s="416">
        <v>31.54</v>
      </c>
      <c r="C372" s="2527"/>
      <c r="D372" s="405" t="s">
        <v>291</v>
      </c>
      <c r="E372" s="405" t="s">
        <v>292</v>
      </c>
      <c r="F372" s="2656"/>
      <c r="G372" s="2705"/>
      <c r="H372" s="2655"/>
      <c r="I372" s="522"/>
      <c r="J372" s="523"/>
      <c r="K372" s="524"/>
      <c r="L372" s="2621"/>
      <c r="M372" s="2593"/>
      <c r="N372" s="2596"/>
      <c r="O372" s="345"/>
      <c r="P372" s="346"/>
      <c r="Q372" s="347"/>
      <c r="R372" s="92"/>
      <c r="S372" s="65"/>
      <c r="T372" s="93"/>
      <c r="U372" s="94"/>
      <c r="V372" s="95"/>
      <c r="W372" s="66"/>
      <c r="X372" s="1404"/>
      <c r="Y372" s="96"/>
      <c r="Z372" s="67"/>
      <c r="AA372" s="898"/>
      <c r="AB372" s="901"/>
      <c r="AC372" s="533"/>
      <c r="AD372" s="1572"/>
      <c r="AE372" s="498"/>
      <c r="AF372" s="499"/>
      <c r="AG372" s="1139"/>
    </row>
    <row r="373" spans="1:33" ht="13.5" customHeight="1" x14ac:dyDescent="0.25">
      <c r="A373" s="2054" t="s">
        <v>348</v>
      </c>
      <c r="B373" s="415">
        <v>721.76</v>
      </c>
      <c r="C373" s="2526">
        <f>SUM(B373:B375)</f>
        <v>1009.52</v>
      </c>
      <c r="D373" s="278" t="s">
        <v>291</v>
      </c>
      <c r="E373" s="278" t="s">
        <v>292</v>
      </c>
      <c r="F373" s="2554">
        <f>C373</f>
        <v>1009.52</v>
      </c>
      <c r="G373" s="2532">
        <v>5</v>
      </c>
      <c r="H373" s="2646">
        <f>G373*F373</f>
        <v>5047.6000000000004</v>
      </c>
      <c r="I373" s="513"/>
      <c r="J373" s="514"/>
      <c r="K373" s="515"/>
      <c r="L373" s="2620">
        <f>F373</f>
        <v>1009.52</v>
      </c>
      <c r="M373" s="2592">
        <v>2</v>
      </c>
      <c r="N373" s="2564">
        <f>M373*L373</f>
        <v>2019.04</v>
      </c>
      <c r="O373" s="342"/>
      <c r="P373" s="343"/>
      <c r="Q373" s="344"/>
      <c r="R373" s="87"/>
      <c r="S373" s="84"/>
      <c r="T373" s="88"/>
      <c r="U373" s="89"/>
      <c r="V373" s="90"/>
      <c r="W373" s="85"/>
      <c r="X373" s="583"/>
      <c r="Y373" s="91"/>
      <c r="Z373" s="86"/>
      <c r="AA373" s="896"/>
      <c r="AB373" s="899"/>
      <c r="AC373" s="532"/>
      <c r="AD373" s="1570"/>
      <c r="AE373" s="492"/>
      <c r="AF373" s="493"/>
      <c r="AG373" s="1135"/>
    </row>
    <row r="374" spans="1:33" ht="13.5" customHeight="1" x14ac:dyDescent="0.25">
      <c r="A374" s="2055"/>
      <c r="B374" s="237">
        <v>10.36</v>
      </c>
      <c r="C374" s="2549"/>
      <c r="D374" s="236" t="s">
        <v>291</v>
      </c>
      <c r="E374" s="236" t="s">
        <v>292</v>
      </c>
      <c r="F374" s="2555"/>
      <c r="G374" s="2533"/>
      <c r="H374" s="2647"/>
      <c r="I374" s="516"/>
      <c r="J374" s="517"/>
      <c r="K374" s="518"/>
      <c r="L374" s="2629"/>
      <c r="M374" s="2594"/>
      <c r="N374" s="2565"/>
      <c r="O374" s="348"/>
      <c r="P374" s="349"/>
      <c r="Q374" s="350"/>
      <c r="R374" s="27"/>
      <c r="S374" s="28"/>
      <c r="T374" s="29"/>
      <c r="U374" s="30"/>
      <c r="V374" s="31"/>
      <c r="W374" s="32"/>
      <c r="X374" s="979"/>
      <c r="Y374" s="143"/>
      <c r="Z374" s="144"/>
      <c r="AA374" s="897"/>
      <c r="AB374" s="900"/>
      <c r="AC374" s="505"/>
      <c r="AD374" s="1571"/>
      <c r="AE374" s="495"/>
      <c r="AF374" s="496"/>
      <c r="AG374" s="535"/>
    </row>
    <row r="375" spans="1:33" ht="13.5" customHeight="1" thickBot="1" x14ac:dyDescent="0.3">
      <c r="A375" s="2290"/>
      <c r="B375" s="416">
        <v>277.39999999999998</v>
      </c>
      <c r="C375" s="2527"/>
      <c r="D375" s="405" t="s">
        <v>291</v>
      </c>
      <c r="E375" s="405" t="s">
        <v>292</v>
      </c>
      <c r="F375" s="2656"/>
      <c r="G375" s="2566"/>
      <c r="H375" s="2655"/>
      <c r="I375" s="522"/>
      <c r="J375" s="523"/>
      <c r="K375" s="524"/>
      <c r="L375" s="2621"/>
      <c r="M375" s="2593"/>
      <c r="N375" s="2596"/>
      <c r="O375" s="345"/>
      <c r="P375" s="346"/>
      <c r="Q375" s="347"/>
      <c r="R375" s="92"/>
      <c r="S375" s="65"/>
      <c r="T375" s="93"/>
      <c r="U375" s="94"/>
      <c r="V375" s="95"/>
      <c r="W375" s="66"/>
      <c r="X375" s="1404"/>
      <c r="Y375" s="96"/>
      <c r="Z375" s="67"/>
      <c r="AA375" s="898"/>
      <c r="AB375" s="901"/>
      <c r="AC375" s="533"/>
      <c r="AD375" s="1572"/>
      <c r="AE375" s="498"/>
      <c r="AF375" s="499"/>
      <c r="AG375" s="1139"/>
    </row>
    <row r="376" spans="1:33" ht="13.5" customHeight="1" x14ac:dyDescent="0.25">
      <c r="A376" s="2054" t="s">
        <v>349</v>
      </c>
      <c r="B376" s="415">
        <v>1201.8399999999999</v>
      </c>
      <c r="C376" s="2526">
        <f>SUM(B376:B382)</f>
        <v>1554.4699999999998</v>
      </c>
      <c r="D376" s="278" t="s">
        <v>291</v>
      </c>
      <c r="E376" s="278" t="s">
        <v>292</v>
      </c>
      <c r="F376" s="2530">
        <f>SUM(B376:B380)</f>
        <v>1530.8999999999999</v>
      </c>
      <c r="G376" s="2532">
        <v>5</v>
      </c>
      <c r="H376" s="2534">
        <f>G376*F376</f>
        <v>7654.4999999999991</v>
      </c>
      <c r="I376" s="513"/>
      <c r="J376" s="514"/>
      <c r="K376" s="515"/>
      <c r="L376" s="2536">
        <f>F376</f>
        <v>1530.8999999999999</v>
      </c>
      <c r="M376" s="2539">
        <v>2</v>
      </c>
      <c r="N376" s="2542">
        <f>M376*L376</f>
        <v>3061.7999999999997</v>
      </c>
      <c r="O376" s="362"/>
      <c r="P376" s="363"/>
      <c r="Q376" s="358"/>
      <c r="R376" s="87"/>
      <c r="S376" s="84"/>
      <c r="T376" s="88"/>
      <c r="U376" s="89"/>
      <c r="V376" s="90"/>
      <c r="W376" s="85"/>
      <c r="X376" s="583"/>
      <c r="Y376" s="91"/>
      <c r="Z376" s="86"/>
      <c r="AA376" s="896"/>
      <c r="AB376" s="899"/>
      <c r="AC376" s="532"/>
      <c r="AD376" s="1570"/>
      <c r="AE376" s="492"/>
      <c r="AF376" s="493"/>
      <c r="AG376" s="1135"/>
    </row>
    <row r="377" spans="1:33" ht="13.5" customHeight="1" x14ac:dyDescent="0.25">
      <c r="A377" s="2055"/>
      <c r="B377" s="237">
        <v>230.42</v>
      </c>
      <c r="C377" s="2549"/>
      <c r="D377" s="236" t="s">
        <v>291</v>
      </c>
      <c r="E377" s="236" t="s">
        <v>292</v>
      </c>
      <c r="F377" s="2531"/>
      <c r="G377" s="2533"/>
      <c r="H377" s="2535"/>
      <c r="I377" s="516"/>
      <c r="J377" s="517"/>
      <c r="K377" s="518"/>
      <c r="L377" s="2537"/>
      <c r="M377" s="2540"/>
      <c r="N377" s="2543"/>
      <c r="O377" s="364"/>
      <c r="P377" s="365"/>
      <c r="Q377" s="360"/>
      <c r="R377" s="27"/>
      <c r="S377" s="28"/>
      <c r="T377" s="29"/>
      <c r="U377" s="30"/>
      <c r="V377" s="31"/>
      <c r="W377" s="32"/>
      <c r="X377" s="979"/>
      <c r="Y377" s="143"/>
      <c r="Z377" s="144"/>
      <c r="AA377" s="897"/>
      <c r="AB377" s="900"/>
      <c r="AC377" s="505"/>
      <c r="AD377" s="1571"/>
      <c r="AE377" s="495"/>
      <c r="AF377" s="496"/>
      <c r="AG377" s="535"/>
    </row>
    <row r="378" spans="1:33" ht="13.5" customHeight="1" x14ac:dyDescent="0.25">
      <c r="A378" s="2055"/>
      <c r="B378" s="237">
        <v>94.35</v>
      </c>
      <c r="C378" s="2549"/>
      <c r="D378" s="236" t="s">
        <v>291</v>
      </c>
      <c r="E378" s="236" t="s">
        <v>292</v>
      </c>
      <c r="F378" s="2531"/>
      <c r="G378" s="2533"/>
      <c r="H378" s="2535"/>
      <c r="I378" s="516"/>
      <c r="J378" s="517"/>
      <c r="K378" s="518"/>
      <c r="L378" s="2537"/>
      <c r="M378" s="2540"/>
      <c r="N378" s="2543"/>
      <c r="O378" s="364"/>
      <c r="P378" s="365"/>
      <c r="Q378" s="360"/>
      <c r="R378" s="27"/>
      <c r="S378" s="28"/>
      <c r="T378" s="29"/>
      <c r="U378" s="30"/>
      <c r="V378" s="31"/>
      <c r="W378" s="32"/>
      <c r="X378" s="979"/>
      <c r="Y378" s="143"/>
      <c r="Z378" s="144"/>
      <c r="AA378" s="897"/>
      <c r="AB378" s="900"/>
      <c r="AC378" s="505"/>
      <c r="AD378" s="1571"/>
      <c r="AE378" s="495"/>
      <c r="AF378" s="496"/>
      <c r="AG378" s="535"/>
    </row>
    <row r="379" spans="1:33" ht="13.5" customHeight="1" x14ac:dyDescent="0.25">
      <c r="A379" s="2055"/>
      <c r="B379" s="237">
        <v>1.98</v>
      </c>
      <c r="C379" s="2549"/>
      <c r="D379" s="236" t="s">
        <v>291</v>
      </c>
      <c r="E379" s="236" t="s">
        <v>292</v>
      </c>
      <c r="F379" s="2531"/>
      <c r="G379" s="2533"/>
      <c r="H379" s="2535"/>
      <c r="I379" s="516"/>
      <c r="J379" s="517"/>
      <c r="K379" s="518"/>
      <c r="L379" s="2537"/>
      <c r="M379" s="2540"/>
      <c r="N379" s="2543"/>
      <c r="O379" s="364"/>
      <c r="P379" s="365"/>
      <c r="Q379" s="360"/>
      <c r="R379" s="27"/>
      <c r="S379" s="28"/>
      <c r="T379" s="29"/>
      <c r="U379" s="30"/>
      <c r="V379" s="31"/>
      <c r="W379" s="32"/>
      <c r="X379" s="979"/>
      <c r="Y379" s="143"/>
      <c r="Z379" s="144"/>
      <c r="AA379" s="897"/>
      <c r="AB379" s="900"/>
      <c r="AC379" s="505"/>
      <c r="AD379" s="1571"/>
      <c r="AE379" s="495"/>
      <c r="AF379" s="496"/>
      <c r="AG379" s="535"/>
    </row>
    <row r="380" spans="1:33" ht="13.5" customHeight="1" x14ac:dyDescent="0.25">
      <c r="A380" s="2055"/>
      <c r="B380" s="237">
        <v>2.31</v>
      </c>
      <c r="C380" s="2549"/>
      <c r="D380" s="236" t="s">
        <v>291</v>
      </c>
      <c r="E380" s="236" t="s">
        <v>292</v>
      </c>
      <c r="F380" s="2531"/>
      <c r="G380" s="2533"/>
      <c r="H380" s="2535"/>
      <c r="I380" s="516"/>
      <c r="J380" s="517"/>
      <c r="K380" s="518"/>
      <c r="L380" s="2538"/>
      <c r="M380" s="2541"/>
      <c r="N380" s="2544"/>
      <c r="O380" s="364"/>
      <c r="P380" s="365"/>
      <c r="Q380" s="360"/>
      <c r="R380" s="27"/>
      <c r="S380" s="28"/>
      <c r="T380" s="29"/>
      <c r="U380" s="30"/>
      <c r="V380" s="31"/>
      <c r="W380" s="32"/>
      <c r="X380" s="979"/>
      <c r="Y380" s="143"/>
      <c r="Z380" s="144"/>
      <c r="AA380" s="897"/>
      <c r="AB380" s="900"/>
      <c r="AC380" s="505"/>
      <c r="AD380" s="1571"/>
      <c r="AE380" s="495"/>
      <c r="AF380" s="496"/>
      <c r="AG380" s="535"/>
    </row>
    <row r="381" spans="1:33" ht="13.5" customHeight="1" x14ac:dyDescent="0.25">
      <c r="A381" s="2055"/>
      <c r="B381" s="237">
        <v>13.52</v>
      </c>
      <c r="C381" s="2549"/>
      <c r="D381" s="236" t="s">
        <v>291</v>
      </c>
      <c r="E381" s="236" t="s">
        <v>292</v>
      </c>
      <c r="F381" s="1429"/>
      <c r="G381" s="1105"/>
      <c r="H381" s="1430"/>
      <c r="I381" s="516"/>
      <c r="J381" s="517"/>
      <c r="K381" s="518"/>
      <c r="L381" s="874"/>
      <c r="M381" s="868"/>
      <c r="N381" s="875"/>
      <c r="O381" s="905">
        <f>2*(12.74*1.2)+B381</f>
        <v>44.096000000000004</v>
      </c>
      <c r="P381" s="2522">
        <v>2</v>
      </c>
      <c r="Q381" s="1107">
        <f>O381*P381</f>
        <v>88.192000000000007</v>
      </c>
      <c r="R381" s="27"/>
      <c r="S381" s="28"/>
      <c r="T381" s="29"/>
      <c r="U381" s="30"/>
      <c r="V381" s="31"/>
      <c r="W381" s="32"/>
      <c r="X381" s="979"/>
      <c r="Y381" s="1110">
        <f>B381</f>
        <v>13.52</v>
      </c>
      <c r="Z381" s="2524">
        <v>2</v>
      </c>
      <c r="AA381" s="1226">
        <f>Y381*Z381</f>
        <v>27.04</v>
      </c>
      <c r="AB381" s="900"/>
      <c r="AC381" s="505"/>
      <c r="AD381" s="1571"/>
      <c r="AE381" s="495"/>
      <c r="AF381" s="496"/>
      <c r="AG381" s="535"/>
    </row>
    <row r="382" spans="1:33" ht="13.5" customHeight="1" thickBot="1" x14ac:dyDescent="0.3">
      <c r="A382" s="2290"/>
      <c r="B382" s="416">
        <v>10.050000000000001</v>
      </c>
      <c r="C382" s="2527"/>
      <c r="D382" s="405" t="s">
        <v>291</v>
      </c>
      <c r="E382" s="405" t="s">
        <v>292</v>
      </c>
      <c r="F382" s="1431"/>
      <c r="G382" s="1106"/>
      <c r="H382" s="1432"/>
      <c r="I382" s="522"/>
      <c r="J382" s="523"/>
      <c r="K382" s="524"/>
      <c r="L382" s="876"/>
      <c r="M382" s="877"/>
      <c r="N382" s="878"/>
      <c r="O382" s="1108">
        <f>2*(7.38*1.2)+B382</f>
        <v>27.762</v>
      </c>
      <c r="P382" s="2545"/>
      <c r="Q382" s="1109">
        <f>O382*P381</f>
        <v>55.524000000000001</v>
      </c>
      <c r="R382" s="92"/>
      <c r="S382" s="65"/>
      <c r="T382" s="93"/>
      <c r="U382" s="94"/>
      <c r="V382" s="95"/>
      <c r="W382" s="66"/>
      <c r="X382" s="1404"/>
      <c r="Y382" s="565">
        <f>B382</f>
        <v>10.050000000000001</v>
      </c>
      <c r="Z382" s="2546"/>
      <c r="AA382" s="1227">
        <f>Y382*Z381</f>
        <v>20.100000000000001</v>
      </c>
      <c r="AB382" s="901"/>
      <c r="AC382" s="533"/>
      <c r="AD382" s="1572"/>
      <c r="AE382" s="498"/>
      <c r="AF382" s="499"/>
      <c r="AG382" s="1139"/>
    </row>
    <row r="383" spans="1:33" ht="13.5" customHeight="1" x14ac:dyDescent="0.25">
      <c r="A383" s="2054" t="s">
        <v>350</v>
      </c>
      <c r="B383" s="415">
        <v>262.52999999999997</v>
      </c>
      <c r="C383" s="2526">
        <f>B383+B384</f>
        <v>305.82</v>
      </c>
      <c r="D383" s="278" t="s">
        <v>291</v>
      </c>
      <c r="E383" s="278" t="s">
        <v>292</v>
      </c>
      <c r="F383" s="2530">
        <f>C383</f>
        <v>305.82</v>
      </c>
      <c r="G383" s="2532">
        <v>5</v>
      </c>
      <c r="H383" s="2534">
        <f>G383*F383</f>
        <v>1529.1</v>
      </c>
      <c r="I383" s="513"/>
      <c r="J383" s="514"/>
      <c r="K383" s="515"/>
      <c r="L383" s="2536">
        <f>F383</f>
        <v>305.82</v>
      </c>
      <c r="M383" s="2539">
        <v>2</v>
      </c>
      <c r="N383" s="2542">
        <f>L383*M383</f>
        <v>611.64</v>
      </c>
      <c r="O383" s="342"/>
      <c r="P383" s="343"/>
      <c r="Q383" s="344"/>
      <c r="R383" s="87"/>
      <c r="S383" s="84"/>
      <c r="T383" s="88"/>
      <c r="U383" s="89"/>
      <c r="V383" s="90"/>
      <c r="W383" s="85"/>
      <c r="X383" s="583"/>
      <c r="Y383" s="91"/>
      <c r="Z383" s="86"/>
      <c r="AA383" s="896"/>
      <c r="AB383" s="899"/>
      <c r="AC383" s="532"/>
      <c r="AD383" s="1570"/>
      <c r="AE383" s="492"/>
      <c r="AF383" s="493"/>
      <c r="AG383" s="1135"/>
    </row>
    <row r="384" spans="1:33" ht="13.5" customHeight="1" thickBot="1" x14ac:dyDescent="0.3">
      <c r="A384" s="2290"/>
      <c r="B384" s="416">
        <v>43.29</v>
      </c>
      <c r="C384" s="2527"/>
      <c r="D384" s="405" t="s">
        <v>291</v>
      </c>
      <c r="E384" s="405" t="s">
        <v>292</v>
      </c>
      <c r="F384" s="2689"/>
      <c r="G384" s="2566"/>
      <c r="H384" s="2697"/>
      <c r="I384" s="522"/>
      <c r="J384" s="523"/>
      <c r="K384" s="524"/>
      <c r="L384" s="2713"/>
      <c r="M384" s="2702"/>
      <c r="N384" s="2657"/>
      <c r="O384" s="345"/>
      <c r="P384" s="346"/>
      <c r="Q384" s="347"/>
      <c r="R384" s="92"/>
      <c r="S384" s="65"/>
      <c r="T384" s="93"/>
      <c r="U384" s="94"/>
      <c r="V384" s="95"/>
      <c r="W384" s="66"/>
      <c r="X384" s="1404"/>
      <c r="Y384" s="96"/>
      <c r="Z384" s="67"/>
      <c r="AA384" s="898"/>
      <c r="AB384" s="901"/>
      <c r="AC384" s="533"/>
      <c r="AD384" s="1572"/>
      <c r="AE384" s="498"/>
      <c r="AF384" s="499"/>
      <c r="AG384" s="1139"/>
    </row>
    <row r="385" spans="1:33" ht="13.5" customHeight="1" x14ac:dyDescent="0.25">
      <c r="A385" s="2054">
        <v>297</v>
      </c>
      <c r="B385" s="415">
        <v>136.38999999999999</v>
      </c>
      <c r="C385" s="2526">
        <f>SUM(B385:B386)</f>
        <v>179.71999999999997</v>
      </c>
      <c r="D385" s="278" t="s">
        <v>291</v>
      </c>
      <c r="E385" s="278" t="s">
        <v>292</v>
      </c>
      <c r="F385" s="134">
        <f>B385</f>
        <v>136.38999999999999</v>
      </c>
      <c r="G385" s="166">
        <v>5</v>
      </c>
      <c r="H385" s="997">
        <f>G385*F385</f>
        <v>681.94999999999993</v>
      </c>
      <c r="I385" s="910"/>
      <c r="J385" s="911"/>
      <c r="K385" s="912"/>
      <c r="L385" s="1215">
        <f>F385</f>
        <v>136.38999999999999</v>
      </c>
      <c r="M385" s="133">
        <v>2</v>
      </c>
      <c r="N385" s="171">
        <f>L385*M385</f>
        <v>272.77999999999997</v>
      </c>
      <c r="O385" s="342"/>
      <c r="P385" s="371"/>
      <c r="Q385" s="344"/>
      <c r="R385" s="220"/>
      <c r="S385" s="84"/>
      <c r="T385" s="84"/>
      <c r="U385" s="89"/>
      <c r="V385" s="378"/>
      <c r="W385" s="85"/>
      <c r="X385" s="583"/>
      <c r="Y385" s="216"/>
      <c r="Z385" s="86"/>
      <c r="AA385" s="896"/>
      <c r="AB385" s="899"/>
      <c r="AC385" s="532"/>
      <c r="AD385" s="1570"/>
      <c r="AE385" s="492"/>
      <c r="AF385" s="493"/>
      <c r="AG385" s="1135"/>
    </row>
    <row r="386" spans="1:33" ht="13.5" customHeight="1" thickBot="1" x14ac:dyDescent="0.3">
      <c r="A386" s="2290"/>
      <c r="B386" s="416">
        <v>43.33</v>
      </c>
      <c r="C386" s="2527"/>
      <c r="D386" s="405" t="s">
        <v>291</v>
      </c>
      <c r="E386" s="405" t="s">
        <v>292</v>
      </c>
      <c r="F386" s="156"/>
      <c r="G386" s="163"/>
      <c r="H386" s="814"/>
      <c r="I386" s="522"/>
      <c r="J386" s="523"/>
      <c r="K386" s="524"/>
      <c r="L386" s="1462"/>
      <c r="M386" s="141"/>
      <c r="N386" s="978"/>
      <c r="O386" s="940">
        <f>2*(27.02*1.2)+B386</f>
        <v>108.178</v>
      </c>
      <c r="P386" s="830">
        <v>2</v>
      </c>
      <c r="Q386" s="509">
        <f>O386*P386</f>
        <v>216.35599999999999</v>
      </c>
      <c r="R386" s="115"/>
      <c r="S386" s="65"/>
      <c r="T386" s="65"/>
      <c r="U386" s="94"/>
      <c r="V386" s="116"/>
      <c r="W386" s="66"/>
      <c r="X386" s="1404"/>
      <c r="Y386" s="881">
        <f>B386</f>
        <v>43.33</v>
      </c>
      <c r="Z386" s="547">
        <v>2</v>
      </c>
      <c r="AA386" s="1227">
        <f>Y386*Z386</f>
        <v>86.66</v>
      </c>
      <c r="AB386" s="901"/>
      <c r="AC386" s="533"/>
      <c r="AD386" s="1572"/>
      <c r="AE386" s="498"/>
      <c r="AF386" s="499"/>
      <c r="AG386" s="1139"/>
    </row>
    <row r="387" spans="1:33" ht="13.5" customHeight="1" x14ac:dyDescent="0.25">
      <c r="A387" s="2054" t="s">
        <v>351</v>
      </c>
      <c r="B387" s="415">
        <v>1125.42</v>
      </c>
      <c r="C387" s="2526">
        <f>SUM(B387:B394)</f>
        <v>1533.14</v>
      </c>
      <c r="D387" s="278" t="s">
        <v>294</v>
      </c>
      <c r="E387" s="278" t="s">
        <v>292</v>
      </c>
      <c r="F387" s="2554">
        <f>SUM(B387:B393)</f>
        <v>1480.7900000000002</v>
      </c>
      <c r="G387" s="2618">
        <v>5</v>
      </c>
      <c r="H387" s="2646">
        <f>G387*F387</f>
        <v>7403.9500000000007</v>
      </c>
      <c r="I387" s="513"/>
      <c r="J387" s="514"/>
      <c r="K387" s="515"/>
      <c r="L387" s="2620">
        <f>F387</f>
        <v>1480.7900000000002</v>
      </c>
      <c r="M387" s="2592">
        <v>2</v>
      </c>
      <c r="N387" s="2590">
        <f>L387*M387</f>
        <v>2961.5800000000004</v>
      </c>
      <c r="O387" s="342"/>
      <c r="P387" s="371"/>
      <c r="Q387" s="344"/>
      <c r="R387" s="220"/>
      <c r="S387" s="84"/>
      <c r="T387" s="84"/>
      <c r="U387" s="89"/>
      <c r="V387" s="378"/>
      <c r="W387" s="85"/>
      <c r="X387" s="583"/>
      <c r="Y387" s="216"/>
      <c r="Z387" s="86"/>
      <c r="AA387" s="896"/>
      <c r="AB387" s="899"/>
      <c r="AC387" s="532"/>
      <c r="AD387" s="1570"/>
      <c r="AE387" s="492"/>
      <c r="AF387" s="493"/>
      <c r="AG387" s="1135"/>
    </row>
    <row r="388" spans="1:33" ht="13.5" customHeight="1" x14ac:dyDescent="0.25">
      <c r="A388" s="2055"/>
      <c r="B388" s="237">
        <v>166.76</v>
      </c>
      <c r="C388" s="2549"/>
      <c r="D388" s="236" t="s">
        <v>294</v>
      </c>
      <c r="E388" s="236" t="s">
        <v>292</v>
      </c>
      <c r="F388" s="2555"/>
      <c r="G388" s="2645"/>
      <c r="H388" s="2647"/>
      <c r="I388" s="516"/>
      <c r="J388" s="517"/>
      <c r="K388" s="518"/>
      <c r="L388" s="2629"/>
      <c r="M388" s="2594"/>
      <c r="N388" s="2630"/>
      <c r="O388" s="348"/>
      <c r="P388" s="372"/>
      <c r="Q388" s="350"/>
      <c r="R388" s="221"/>
      <c r="S388" s="28"/>
      <c r="T388" s="28"/>
      <c r="U388" s="30"/>
      <c r="V388" s="556"/>
      <c r="W388" s="32"/>
      <c r="X388" s="979"/>
      <c r="Y388" s="217"/>
      <c r="Z388" s="144"/>
      <c r="AA388" s="897"/>
      <c r="AB388" s="900"/>
      <c r="AC388" s="505"/>
      <c r="AD388" s="1571"/>
      <c r="AE388" s="495"/>
      <c r="AF388" s="496"/>
      <c r="AG388" s="535"/>
    </row>
    <row r="389" spans="1:33" ht="13.5" customHeight="1" x14ac:dyDescent="0.25">
      <c r="A389" s="2055"/>
      <c r="B389" s="237">
        <v>16.78</v>
      </c>
      <c r="C389" s="2549"/>
      <c r="D389" s="236" t="s">
        <v>294</v>
      </c>
      <c r="E389" s="236" t="s">
        <v>292</v>
      </c>
      <c r="F389" s="2555"/>
      <c r="G389" s="2645"/>
      <c r="H389" s="2647"/>
      <c r="I389" s="516"/>
      <c r="J389" s="517"/>
      <c r="K389" s="518"/>
      <c r="L389" s="2629"/>
      <c r="M389" s="2594"/>
      <c r="N389" s="2630"/>
      <c r="O389" s="348"/>
      <c r="P389" s="372"/>
      <c r="Q389" s="350"/>
      <c r="R389" s="221"/>
      <c r="S389" s="28"/>
      <c r="T389" s="28"/>
      <c r="U389" s="30"/>
      <c r="V389" s="556"/>
      <c r="W389" s="32"/>
      <c r="X389" s="979"/>
      <c r="Y389" s="217"/>
      <c r="Z389" s="144"/>
      <c r="AA389" s="897"/>
      <c r="AB389" s="900"/>
      <c r="AC389" s="505"/>
      <c r="AD389" s="1571"/>
      <c r="AE389" s="495"/>
      <c r="AF389" s="496"/>
      <c r="AG389" s="535"/>
    </row>
    <row r="390" spans="1:33" ht="13.5" customHeight="1" x14ac:dyDescent="0.25">
      <c r="A390" s="2055"/>
      <c r="B390" s="237">
        <v>40.39</v>
      </c>
      <c r="C390" s="2549"/>
      <c r="D390" s="236" t="s">
        <v>294</v>
      </c>
      <c r="E390" s="236" t="s">
        <v>292</v>
      </c>
      <c r="F390" s="2555"/>
      <c r="G390" s="2645"/>
      <c r="H390" s="2647"/>
      <c r="I390" s="516"/>
      <c r="J390" s="517"/>
      <c r="K390" s="518"/>
      <c r="L390" s="2629"/>
      <c r="M390" s="2594"/>
      <c r="N390" s="2630"/>
      <c r="O390" s="348"/>
      <c r="P390" s="372"/>
      <c r="Q390" s="350"/>
      <c r="R390" s="221"/>
      <c r="S390" s="28"/>
      <c r="T390" s="28"/>
      <c r="U390" s="30"/>
      <c r="V390" s="556"/>
      <c r="W390" s="32"/>
      <c r="X390" s="979"/>
      <c r="Y390" s="217"/>
      <c r="Z390" s="144"/>
      <c r="AA390" s="897"/>
      <c r="AB390" s="900"/>
      <c r="AC390" s="505"/>
      <c r="AD390" s="1571"/>
      <c r="AE390" s="495"/>
      <c r="AF390" s="496"/>
      <c r="AG390" s="535"/>
    </row>
    <row r="391" spans="1:33" ht="13.5" customHeight="1" x14ac:dyDescent="0.25">
      <c r="A391" s="2055"/>
      <c r="B391" s="237">
        <v>24.97</v>
      </c>
      <c r="C391" s="2549"/>
      <c r="D391" s="236" t="s">
        <v>294</v>
      </c>
      <c r="E391" s="236" t="s">
        <v>292</v>
      </c>
      <c r="F391" s="2555"/>
      <c r="G391" s="2645"/>
      <c r="H391" s="2647"/>
      <c r="I391" s="516"/>
      <c r="J391" s="517"/>
      <c r="K391" s="518"/>
      <c r="L391" s="2629"/>
      <c r="M391" s="2594"/>
      <c r="N391" s="2630"/>
      <c r="O391" s="348"/>
      <c r="P391" s="372"/>
      <c r="Q391" s="350"/>
      <c r="R391" s="221"/>
      <c r="S391" s="28"/>
      <c r="T391" s="28"/>
      <c r="U391" s="30"/>
      <c r="V391" s="556"/>
      <c r="W391" s="32"/>
      <c r="X391" s="979"/>
      <c r="Y391" s="217"/>
      <c r="Z391" s="144"/>
      <c r="AA391" s="897"/>
      <c r="AB391" s="900"/>
      <c r="AC391" s="505"/>
      <c r="AD391" s="1571"/>
      <c r="AE391" s="495"/>
      <c r="AF391" s="496"/>
      <c r="AG391" s="535"/>
    </row>
    <row r="392" spans="1:33" ht="13.5" customHeight="1" x14ac:dyDescent="0.25">
      <c r="A392" s="2055"/>
      <c r="B392" s="237">
        <v>76.66</v>
      </c>
      <c r="C392" s="2549"/>
      <c r="D392" s="236" t="s">
        <v>294</v>
      </c>
      <c r="E392" s="236" t="s">
        <v>292</v>
      </c>
      <c r="F392" s="2555"/>
      <c r="G392" s="2645"/>
      <c r="H392" s="2647"/>
      <c r="I392" s="516"/>
      <c r="J392" s="517"/>
      <c r="K392" s="518"/>
      <c r="L392" s="2629"/>
      <c r="M392" s="2594"/>
      <c r="N392" s="2630"/>
      <c r="O392" s="348"/>
      <c r="P392" s="372"/>
      <c r="Q392" s="350"/>
      <c r="R392" s="221"/>
      <c r="S392" s="28"/>
      <c r="T392" s="28"/>
      <c r="U392" s="30"/>
      <c r="V392" s="556"/>
      <c r="W392" s="32"/>
      <c r="X392" s="979"/>
      <c r="Y392" s="217"/>
      <c r="Z392" s="144"/>
      <c r="AA392" s="897"/>
      <c r="AB392" s="900"/>
      <c r="AC392" s="505"/>
      <c r="AD392" s="1571"/>
      <c r="AE392" s="495"/>
      <c r="AF392" s="496"/>
      <c r="AG392" s="535"/>
    </row>
    <row r="393" spans="1:33" ht="13.5" customHeight="1" x14ac:dyDescent="0.25">
      <c r="A393" s="2055"/>
      <c r="B393" s="237">
        <v>29.81</v>
      </c>
      <c r="C393" s="2549"/>
      <c r="D393" s="236" t="s">
        <v>294</v>
      </c>
      <c r="E393" s="236" t="s">
        <v>292</v>
      </c>
      <c r="F393" s="2555"/>
      <c r="G393" s="2645"/>
      <c r="H393" s="2647"/>
      <c r="I393" s="516"/>
      <c r="J393" s="517"/>
      <c r="K393" s="518"/>
      <c r="L393" s="2629"/>
      <c r="M393" s="2594"/>
      <c r="N393" s="2630"/>
      <c r="O393" s="348"/>
      <c r="P393" s="372"/>
      <c r="Q393" s="350"/>
      <c r="R393" s="221"/>
      <c r="S393" s="28"/>
      <c r="T393" s="28"/>
      <c r="U393" s="30"/>
      <c r="V393" s="556"/>
      <c r="W393" s="32"/>
      <c r="X393" s="979"/>
      <c r="Y393" s="217"/>
      <c r="Z393" s="144"/>
      <c r="AA393" s="897"/>
      <c r="AB393" s="900"/>
      <c r="AC393" s="505"/>
      <c r="AD393" s="1571"/>
      <c r="AE393" s="495"/>
      <c r="AF393" s="496"/>
      <c r="AG393" s="535"/>
    </row>
    <row r="394" spans="1:33" ht="13.5" customHeight="1" thickBot="1" x14ac:dyDescent="0.3">
      <c r="A394" s="2056"/>
      <c r="B394" s="239">
        <v>52.35</v>
      </c>
      <c r="C394" s="2563"/>
      <c r="D394" s="238" t="s">
        <v>294</v>
      </c>
      <c r="E394" s="238" t="s">
        <v>292</v>
      </c>
      <c r="F394" s="576"/>
      <c r="G394" s="851"/>
      <c r="H394" s="578"/>
      <c r="I394" s="525"/>
      <c r="J394" s="526"/>
      <c r="K394" s="527"/>
      <c r="L394" s="1467"/>
      <c r="M394" s="938"/>
      <c r="N394" s="1348"/>
      <c r="O394" s="931">
        <f>B394</f>
        <v>52.35</v>
      </c>
      <c r="P394" s="992">
        <v>2</v>
      </c>
      <c r="Q394" s="994">
        <f>O394*P394</f>
        <v>104.7</v>
      </c>
      <c r="R394" s="222"/>
      <c r="S394" s="22"/>
      <c r="T394" s="22"/>
      <c r="U394" s="24"/>
      <c r="V394" s="1525">
        <f>B394</f>
        <v>52.35</v>
      </c>
      <c r="W394" s="1217">
        <v>1</v>
      </c>
      <c r="X394" s="1218">
        <f>V394*W394</f>
        <v>52.35</v>
      </c>
      <c r="Y394" s="1549">
        <f>B394</f>
        <v>52.35</v>
      </c>
      <c r="Z394" s="995">
        <v>2</v>
      </c>
      <c r="AA394" s="1209">
        <f>Y394*Z394</f>
        <v>104.7</v>
      </c>
      <c r="AB394" s="1574"/>
      <c r="AC394" s="507"/>
      <c r="AD394" s="1575"/>
      <c r="AE394" s="552"/>
      <c r="AF394" s="553"/>
      <c r="AG394" s="1269"/>
    </row>
    <row r="395" spans="1:33" ht="18" customHeight="1" x14ac:dyDescent="0.25">
      <c r="A395" s="2054" t="s">
        <v>352</v>
      </c>
      <c r="B395" s="415">
        <v>830.18</v>
      </c>
      <c r="C395" s="2526">
        <f>B395+B396</f>
        <v>851.26</v>
      </c>
      <c r="D395" s="278" t="s">
        <v>298</v>
      </c>
      <c r="E395" s="278" t="s">
        <v>292</v>
      </c>
      <c r="F395" s="2554">
        <f>C395</f>
        <v>851.26</v>
      </c>
      <c r="G395" s="2618">
        <v>5</v>
      </c>
      <c r="H395" s="2646">
        <f>G395*F395</f>
        <v>4256.3</v>
      </c>
      <c r="I395" s="513"/>
      <c r="J395" s="514"/>
      <c r="K395" s="515"/>
      <c r="L395" s="2620">
        <f>F395</f>
        <v>851.26</v>
      </c>
      <c r="M395" s="2592">
        <v>2</v>
      </c>
      <c r="N395" s="2590">
        <f>L395*M395</f>
        <v>1702.52</v>
      </c>
      <c r="O395" s="342"/>
      <c r="P395" s="371"/>
      <c r="Q395" s="344"/>
      <c r="R395" s="220"/>
      <c r="S395" s="84"/>
      <c r="T395" s="84"/>
      <c r="U395" s="89"/>
      <c r="V395" s="378"/>
      <c r="W395" s="85"/>
      <c r="X395" s="583"/>
      <c r="Y395" s="216"/>
      <c r="Z395" s="86"/>
      <c r="AA395" s="896"/>
      <c r="AB395" s="899"/>
      <c r="AC395" s="532"/>
      <c r="AD395" s="1570"/>
      <c r="AE395" s="492"/>
      <c r="AF395" s="493"/>
      <c r="AG395" s="1135"/>
    </row>
    <row r="396" spans="1:33" ht="23.25" customHeight="1" thickBot="1" x14ac:dyDescent="0.3">
      <c r="A396" s="2290"/>
      <c r="B396" s="416">
        <v>21.08</v>
      </c>
      <c r="C396" s="2527"/>
      <c r="D396" s="405" t="s">
        <v>298</v>
      </c>
      <c r="E396" s="405" t="s">
        <v>292</v>
      </c>
      <c r="F396" s="2656"/>
      <c r="G396" s="2619"/>
      <c r="H396" s="2655"/>
      <c r="I396" s="522"/>
      <c r="J396" s="523"/>
      <c r="K396" s="524"/>
      <c r="L396" s="2621"/>
      <c r="M396" s="2593"/>
      <c r="N396" s="2591"/>
      <c r="O396" s="345"/>
      <c r="P396" s="373"/>
      <c r="Q396" s="347"/>
      <c r="R396" s="115"/>
      <c r="S396" s="65"/>
      <c r="T396" s="65"/>
      <c r="U396" s="94"/>
      <c r="V396" s="116"/>
      <c r="W396" s="66"/>
      <c r="X396" s="1404"/>
      <c r="Y396" s="113"/>
      <c r="Z396" s="67"/>
      <c r="AA396" s="898"/>
      <c r="AB396" s="901"/>
      <c r="AC396" s="533"/>
      <c r="AD396" s="1572"/>
      <c r="AE396" s="498"/>
      <c r="AF396" s="499"/>
      <c r="AG396" s="1139"/>
    </row>
    <row r="397" spans="1:33" ht="15" customHeight="1" thickBot="1" x14ac:dyDescent="0.3">
      <c r="A397" s="244" t="s">
        <v>353</v>
      </c>
      <c r="B397" s="594">
        <v>39.409999999999997</v>
      </c>
      <c r="C397" s="594">
        <v>39.409999999999997</v>
      </c>
      <c r="D397" s="244" t="s">
        <v>298</v>
      </c>
      <c r="E397" s="244" t="s">
        <v>292</v>
      </c>
      <c r="F397" s="120">
        <f>C397</f>
        <v>39.409999999999997</v>
      </c>
      <c r="G397" s="161">
        <v>5</v>
      </c>
      <c r="H397" s="853">
        <f>G398*F398</f>
        <v>133.6</v>
      </c>
      <c r="I397" s="799"/>
      <c r="J397" s="800"/>
      <c r="K397" s="536"/>
      <c r="L397" s="1456">
        <f>F397</f>
        <v>39.409999999999997</v>
      </c>
      <c r="M397" s="97">
        <v>2</v>
      </c>
      <c r="N397" s="155">
        <f>L397*M397</f>
        <v>78.819999999999993</v>
      </c>
      <c r="O397" s="351"/>
      <c r="P397" s="352"/>
      <c r="Q397" s="353"/>
      <c r="R397" s="99"/>
      <c r="S397" s="100"/>
      <c r="T397" s="101"/>
      <c r="U397" s="102"/>
      <c r="V397" s="105"/>
      <c r="W397" s="106"/>
      <c r="X397" s="1405"/>
      <c r="Y397" s="107"/>
      <c r="Z397" s="108"/>
      <c r="AA397" s="895"/>
      <c r="AB397" s="1579"/>
      <c r="AC397" s="537"/>
      <c r="AD397" s="1576"/>
      <c r="AE397" s="1317"/>
      <c r="AF397" s="1318"/>
      <c r="AG397" s="1319"/>
    </row>
    <row r="398" spans="1:33" ht="15.75" customHeight="1" thickBot="1" x14ac:dyDescent="0.3">
      <c r="A398" s="244" t="s">
        <v>354</v>
      </c>
      <c r="B398" s="594">
        <v>26.72</v>
      </c>
      <c r="C398" s="594">
        <v>26.72</v>
      </c>
      <c r="D398" s="244" t="s">
        <v>298</v>
      </c>
      <c r="E398" s="244" t="s">
        <v>292</v>
      </c>
      <c r="F398" s="120">
        <f>C398</f>
        <v>26.72</v>
      </c>
      <c r="G398" s="161">
        <v>5</v>
      </c>
      <c r="H398" s="853">
        <f>G398*F398</f>
        <v>133.6</v>
      </c>
      <c r="I398" s="799"/>
      <c r="J398" s="800"/>
      <c r="K398" s="536"/>
      <c r="L398" s="1456">
        <f>F398</f>
        <v>26.72</v>
      </c>
      <c r="M398" s="97">
        <v>2</v>
      </c>
      <c r="N398" s="155">
        <f>L398*M398</f>
        <v>53.44</v>
      </c>
      <c r="O398" s="351"/>
      <c r="P398" s="352"/>
      <c r="Q398" s="353"/>
      <c r="R398" s="99"/>
      <c r="S398" s="100"/>
      <c r="T398" s="101"/>
      <c r="U398" s="102"/>
      <c r="V398" s="105"/>
      <c r="W398" s="106"/>
      <c r="X398" s="1405"/>
      <c r="Y398" s="107"/>
      <c r="Z398" s="108"/>
      <c r="AA398" s="895"/>
      <c r="AB398" s="1579"/>
      <c r="AC398" s="537"/>
      <c r="AD398" s="1576"/>
      <c r="AE398" s="1317"/>
      <c r="AF398" s="1318"/>
      <c r="AG398" s="1319"/>
    </row>
    <row r="399" spans="1:33" ht="17.25" customHeight="1" x14ac:dyDescent="0.25">
      <c r="A399" s="2070" t="s">
        <v>355</v>
      </c>
      <c r="B399" s="415">
        <v>624</v>
      </c>
      <c r="C399" s="2520">
        <f>SUM(B399:B402)</f>
        <v>1032.2</v>
      </c>
      <c r="D399" s="278" t="s">
        <v>314</v>
      </c>
      <c r="E399" s="278" t="s">
        <v>292</v>
      </c>
      <c r="F399" s="2530">
        <f>SUM(B399:B401)</f>
        <v>934.7</v>
      </c>
      <c r="G399" s="2532">
        <v>5</v>
      </c>
      <c r="H399" s="2534">
        <f>G399*F399</f>
        <v>4673.5</v>
      </c>
      <c r="I399" s="513"/>
      <c r="J399" s="514"/>
      <c r="K399" s="515"/>
      <c r="L399" s="2536">
        <f>F399</f>
        <v>934.7</v>
      </c>
      <c r="M399" s="2539">
        <v>2</v>
      </c>
      <c r="N399" s="2542">
        <f>L399*M399</f>
        <v>1869.4</v>
      </c>
      <c r="O399" s="342"/>
      <c r="P399" s="343"/>
      <c r="Q399" s="344"/>
      <c r="R399" s="87"/>
      <c r="S399" s="84"/>
      <c r="T399" s="88"/>
      <c r="U399" s="89"/>
      <c r="V399" s="90"/>
      <c r="W399" s="85"/>
      <c r="X399" s="583"/>
      <c r="Y399" s="91"/>
      <c r="Z399" s="86"/>
      <c r="AA399" s="896"/>
      <c r="AB399" s="899"/>
      <c r="AC399" s="532"/>
      <c r="AD399" s="1570"/>
      <c r="AE399" s="492"/>
      <c r="AF399" s="493"/>
      <c r="AG399" s="1135"/>
    </row>
    <row r="400" spans="1:33" ht="15.75" customHeight="1" x14ac:dyDescent="0.25">
      <c r="A400" s="2071"/>
      <c r="B400" s="237">
        <v>304.16000000000003</v>
      </c>
      <c r="C400" s="2521"/>
      <c r="D400" s="236" t="s">
        <v>314</v>
      </c>
      <c r="E400" s="236" t="s">
        <v>292</v>
      </c>
      <c r="F400" s="2531"/>
      <c r="G400" s="2533"/>
      <c r="H400" s="2535"/>
      <c r="I400" s="516"/>
      <c r="J400" s="517"/>
      <c r="K400" s="518"/>
      <c r="L400" s="2537"/>
      <c r="M400" s="2540"/>
      <c r="N400" s="2543"/>
      <c r="O400" s="348"/>
      <c r="P400" s="349"/>
      <c r="Q400" s="350"/>
      <c r="R400" s="27"/>
      <c r="S400" s="28"/>
      <c r="T400" s="29"/>
      <c r="U400" s="30"/>
      <c r="V400" s="31"/>
      <c r="W400" s="32"/>
      <c r="X400" s="979"/>
      <c r="Y400" s="143"/>
      <c r="Z400" s="144"/>
      <c r="AA400" s="897"/>
      <c r="AB400" s="900"/>
      <c r="AC400" s="505"/>
      <c r="AD400" s="1571"/>
      <c r="AE400" s="495"/>
      <c r="AF400" s="496"/>
      <c r="AG400" s="535"/>
    </row>
    <row r="401" spans="1:33" ht="13.5" customHeight="1" x14ac:dyDescent="0.25">
      <c r="A401" s="2071"/>
      <c r="B401" s="237">
        <v>6.54</v>
      </c>
      <c r="C401" s="2521"/>
      <c r="D401" s="236" t="s">
        <v>314</v>
      </c>
      <c r="E401" s="236" t="s">
        <v>292</v>
      </c>
      <c r="F401" s="2805"/>
      <c r="G401" s="2533"/>
      <c r="H401" s="2622"/>
      <c r="I401" s="516"/>
      <c r="J401" s="517"/>
      <c r="K401" s="518"/>
      <c r="L401" s="2538"/>
      <c r="M401" s="2541"/>
      <c r="N401" s="2544"/>
      <c r="O401" s="348"/>
      <c r="P401" s="349"/>
      <c r="Q401" s="350"/>
      <c r="R401" s="27"/>
      <c r="S401" s="28"/>
      <c r="T401" s="29"/>
      <c r="U401" s="30"/>
      <c r="V401" s="31"/>
      <c r="W401" s="32"/>
      <c r="X401" s="979"/>
      <c r="Y401" s="143"/>
      <c r="Z401" s="144"/>
      <c r="AA401" s="897"/>
      <c r="AB401" s="900"/>
      <c r="AC401" s="505"/>
      <c r="AD401" s="1571"/>
      <c r="AE401" s="495"/>
      <c r="AF401" s="496"/>
      <c r="AG401" s="535"/>
    </row>
    <row r="402" spans="1:33" ht="13.5" customHeight="1" thickBot="1" x14ac:dyDescent="0.3">
      <c r="A402" s="2072"/>
      <c r="B402" s="653">
        <v>97.5</v>
      </c>
      <c r="C402" s="2550"/>
      <c r="D402" s="405" t="s">
        <v>314</v>
      </c>
      <c r="E402" s="405" t="s">
        <v>292</v>
      </c>
      <c r="F402" s="1324"/>
      <c r="G402" s="1325"/>
      <c r="H402" s="1425"/>
      <c r="I402" s="522"/>
      <c r="J402" s="523"/>
      <c r="K402" s="524"/>
      <c r="L402" s="1460"/>
      <c r="M402" s="1242"/>
      <c r="N402" s="1239"/>
      <c r="O402" s="1252">
        <f>2*(78.54*1.2)+B402</f>
        <v>285.99599999999998</v>
      </c>
      <c r="P402" s="377">
        <v>2</v>
      </c>
      <c r="Q402" s="376">
        <f>O402*P402</f>
        <v>571.99199999999996</v>
      </c>
      <c r="R402" s="68"/>
      <c r="S402" s="69"/>
      <c r="T402" s="70"/>
      <c r="U402" s="71"/>
      <c r="V402" s="72"/>
      <c r="W402" s="73"/>
      <c r="X402" s="1111"/>
      <c r="Y402" s="944">
        <f>B402</f>
        <v>97.5</v>
      </c>
      <c r="Z402" s="389">
        <v>2</v>
      </c>
      <c r="AA402" s="1211">
        <f>Y402*Z402</f>
        <v>195</v>
      </c>
      <c r="AB402" s="901"/>
      <c r="AC402" s="533"/>
      <c r="AD402" s="1572"/>
      <c r="AE402" s="498"/>
      <c r="AF402" s="499"/>
      <c r="AG402" s="1139"/>
    </row>
    <row r="403" spans="1:33" ht="15" customHeight="1" thickBot="1" x14ac:dyDescent="0.3">
      <c r="A403" s="244" t="s">
        <v>356</v>
      </c>
      <c r="B403" s="594">
        <v>12.34</v>
      </c>
      <c r="C403" s="594">
        <v>12.34</v>
      </c>
      <c r="D403" s="244" t="s">
        <v>314</v>
      </c>
      <c r="E403" s="244" t="s">
        <v>292</v>
      </c>
      <c r="F403" s="120">
        <f>C403</f>
        <v>12.34</v>
      </c>
      <c r="G403" s="161">
        <v>5</v>
      </c>
      <c r="H403" s="853">
        <f>G403*F403</f>
        <v>61.7</v>
      </c>
      <c r="I403" s="799"/>
      <c r="J403" s="800"/>
      <c r="K403" s="536"/>
      <c r="L403" s="1456">
        <f>F403</f>
        <v>12.34</v>
      </c>
      <c r="M403" s="97">
        <v>2</v>
      </c>
      <c r="N403" s="155">
        <f>L403*M403</f>
        <v>24.68</v>
      </c>
      <c r="O403" s="351"/>
      <c r="P403" s="352"/>
      <c r="Q403" s="353"/>
      <c r="R403" s="99"/>
      <c r="S403" s="100"/>
      <c r="T403" s="101"/>
      <c r="U403" s="102"/>
      <c r="V403" s="105"/>
      <c r="W403" s="106"/>
      <c r="X403" s="1405"/>
      <c r="Y403" s="107"/>
      <c r="Z403" s="108"/>
      <c r="AA403" s="895"/>
      <c r="AB403" s="852"/>
      <c r="AC403" s="537"/>
      <c r="AD403" s="1576"/>
      <c r="AE403" s="1317"/>
      <c r="AF403" s="1318"/>
      <c r="AG403" s="1319"/>
    </row>
    <row r="404" spans="1:33" ht="15" customHeight="1" thickBot="1" x14ac:dyDescent="0.3">
      <c r="A404" s="276" t="s">
        <v>357</v>
      </c>
      <c r="B404" s="653">
        <v>14.66</v>
      </c>
      <c r="C404" s="653">
        <v>14.66</v>
      </c>
      <c r="D404" s="276" t="s">
        <v>314</v>
      </c>
      <c r="E404" s="276" t="s">
        <v>292</v>
      </c>
      <c r="F404" s="140">
        <f>C404</f>
        <v>14.66</v>
      </c>
      <c r="G404" s="165">
        <v>5</v>
      </c>
      <c r="H404" s="1235">
        <f>G404*F404</f>
        <v>73.3</v>
      </c>
      <c r="I404" s="835"/>
      <c r="J404" s="836"/>
      <c r="K404" s="837"/>
      <c r="L404" s="1253">
        <f>F404</f>
        <v>14.66</v>
      </c>
      <c r="M404" s="489">
        <v>2</v>
      </c>
      <c r="N404" s="490">
        <f>L404*M404</f>
        <v>29.32</v>
      </c>
      <c r="O404" s="337"/>
      <c r="P404" s="338"/>
      <c r="Q404" s="339"/>
      <c r="R404" s="68"/>
      <c r="S404" s="69"/>
      <c r="T404" s="70"/>
      <c r="U404" s="71"/>
      <c r="V404" s="72"/>
      <c r="W404" s="73"/>
      <c r="X404" s="1111"/>
      <c r="Y404" s="74"/>
      <c r="Z404" s="75"/>
      <c r="AA404" s="1314"/>
      <c r="AB404" s="1309"/>
      <c r="AC404" s="906"/>
      <c r="AD404" s="1590"/>
      <c r="AE404" s="1343"/>
      <c r="AF404" s="1344"/>
      <c r="AG404" s="1345"/>
    </row>
    <row r="405" spans="1:33" ht="15" customHeight="1" x14ac:dyDescent="0.25">
      <c r="A405" s="2054" t="s">
        <v>358</v>
      </c>
      <c r="B405" s="415">
        <v>1931.64</v>
      </c>
      <c r="C405" s="2526">
        <f>SUM(B405:B408)</f>
        <v>1984.3600000000001</v>
      </c>
      <c r="D405" s="278" t="s">
        <v>298</v>
      </c>
      <c r="E405" s="278" t="s">
        <v>292</v>
      </c>
      <c r="F405" s="137">
        <f>B405</f>
        <v>1931.64</v>
      </c>
      <c r="G405" s="162">
        <v>5</v>
      </c>
      <c r="H405" s="936">
        <f>G405*F405</f>
        <v>9658.2000000000007</v>
      </c>
      <c r="I405" s="513"/>
      <c r="J405" s="514"/>
      <c r="K405" s="515"/>
      <c r="L405" s="1454">
        <f>F405</f>
        <v>1931.64</v>
      </c>
      <c r="M405" s="136">
        <v>2</v>
      </c>
      <c r="N405" s="172">
        <f>L405*M405</f>
        <v>3863.28</v>
      </c>
      <c r="O405" s="342"/>
      <c r="P405" s="371"/>
      <c r="Q405" s="344"/>
      <c r="R405" s="220"/>
      <c r="S405" s="84"/>
      <c r="T405" s="84"/>
      <c r="U405" s="89"/>
      <c r="V405" s="378"/>
      <c r="W405" s="85"/>
      <c r="X405" s="583"/>
      <c r="Y405" s="216"/>
      <c r="Z405" s="86"/>
      <c r="AA405" s="896"/>
      <c r="AB405" s="1586"/>
      <c r="AC405" s="532"/>
      <c r="AD405" s="1570"/>
      <c r="AE405" s="492"/>
      <c r="AF405" s="493"/>
      <c r="AG405" s="1135"/>
    </row>
    <row r="406" spans="1:33" ht="15" customHeight="1" x14ac:dyDescent="0.25">
      <c r="A406" s="2055"/>
      <c r="B406" s="237">
        <v>24.74</v>
      </c>
      <c r="C406" s="2549"/>
      <c r="D406" s="236" t="s">
        <v>298</v>
      </c>
      <c r="E406" s="236" t="s">
        <v>292</v>
      </c>
      <c r="F406" s="158"/>
      <c r="G406" s="167"/>
      <c r="H406" s="973"/>
      <c r="I406" s="516"/>
      <c r="J406" s="517"/>
      <c r="K406" s="518"/>
      <c r="L406" s="1464"/>
      <c r="M406" s="968"/>
      <c r="N406" s="976"/>
      <c r="O406" s="1103">
        <f>2*(17.5*1.2)+B406</f>
        <v>66.739999999999995</v>
      </c>
      <c r="P406" s="2528">
        <v>2</v>
      </c>
      <c r="Q406" s="993">
        <f>O406*P406</f>
        <v>133.47999999999999</v>
      </c>
      <c r="R406" s="221"/>
      <c r="S406" s="28"/>
      <c r="T406" s="28"/>
      <c r="U406" s="30"/>
      <c r="V406" s="556"/>
      <c r="W406" s="32"/>
      <c r="X406" s="979"/>
      <c r="Y406" s="880">
        <f>B406</f>
        <v>24.74</v>
      </c>
      <c r="Z406" s="2557">
        <v>2</v>
      </c>
      <c r="AA406" s="2567">
        <f>SUM(Y406:Y408)*Z406</f>
        <v>105.44</v>
      </c>
      <c r="AB406" s="1587"/>
      <c r="AC406" s="505"/>
      <c r="AD406" s="1571"/>
      <c r="AE406" s="495"/>
      <c r="AF406" s="496"/>
      <c r="AG406" s="535"/>
    </row>
    <row r="407" spans="1:33" ht="15" customHeight="1" x14ac:dyDescent="0.25">
      <c r="A407" s="2055"/>
      <c r="B407" s="237">
        <v>6.3</v>
      </c>
      <c r="C407" s="2549"/>
      <c r="D407" s="236" t="s">
        <v>298</v>
      </c>
      <c r="E407" s="236" t="s">
        <v>292</v>
      </c>
      <c r="F407" s="158"/>
      <c r="G407" s="167"/>
      <c r="H407" s="973"/>
      <c r="I407" s="516"/>
      <c r="J407" s="517"/>
      <c r="K407" s="518"/>
      <c r="L407" s="1464"/>
      <c r="M407" s="968"/>
      <c r="N407" s="976"/>
      <c r="O407" s="1103">
        <f>2*(16.82*1.2)+B407</f>
        <v>46.667999999999999</v>
      </c>
      <c r="P407" s="2528"/>
      <c r="Q407" s="993">
        <f>O407*P406</f>
        <v>93.335999999999999</v>
      </c>
      <c r="R407" s="221"/>
      <c r="S407" s="28"/>
      <c r="T407" s="28"/>
      <c r="U407" s="30"/>
      <c r="V407" s="556"/>
      <c r="W407" s="32"/>
      <c r="X407" s="979"/>
      <c r="Y407" s="880">
        <f t="shared" ref="Y407:Y408" si="23">B407</f>
        <v>6.3</v>
      </c>
      <c r="Z407" s="2557"/>
      <c r="AA407" s="2581"/>
      <c r="AB407" s="1587"/>
      <c r="AC407" s="505"/>
      <c r="AD407" s="1571"/>
      <c r="AE407" s="495"/>
      <c r="AF407" s="496"/>
      <c r="AG407" s="535"/>
    </row>
    <row r="408" spans="1:33" ht="15" customHeight="1" thickBot="1" x14ac:dyDescent="0.3">
      <c r="A408" s="2290"/>
      <c r="B408" s="416">
        <v>21.68</v>
      </c>
      <c r="C408" s="2527"/>
      <c r="D408" s="405" t="s">
        <v>298</v>
      </c>
      <c r="E408" s="405" t="s">
        <v>292</v>
      </c>
      <c r="F408" s="156"/>
      <c r="G408" s="163"/>
      <c r="H408" s="814"/>
      <c r="I408" s="522"/>
      <c r="J408" s="523"/>
      <c r="K408" s="524"/>
      <c r="L408" s="1462"/>
      <c r="M408" s="141"/>
      <c r="N408" s="978"/>
      <c r="O408" s="940">
        <f>2*(10.88*1.2)+B408</f>
        <v>47.792000000000002</v>
      </c>
      <c r="P408" s="2529"/>
      <c r="Q408" s="509">
        <f>O408*P406</f>
        <v>95.584000000000003</v>
      </c>
      <c r="R408" s="115"/>
      <c r="S408" s="65"/>
      <c r="T408" s="65"/>
      <c r="U408" s="94"/>
      <c r="V408" s="116"/>
      <c r="W408" s="66"/>
      <c r="X408" s="1404"/>
      <c r="Y408" s="881">
        <f t="shared" si="23"/>
        <v>21.68</v>
      </c>
      <c r="Z408" s="2558"/>
      <c r="AA408" s="2617"/>
      <c r="AB408" s="1588"/>
      <c r="AC408" s="533"/>
      <c r="AD408" s="1572"/>
      <c r="AE408" s="498"/>
      <c r="AF408" s="499"/>
      <c r="AG408" s="1139"/>
    </row>
    <row r="409" spans="1:33" ht="13.5" customHeight="1" x14ac:dyDescent="0.25">
      <c r="A409" s="2297" t="s">
        <v>359</v>
      </c>
      <c r="B409" s="235">
        <v>27.44</v>
      </c>
      <c r="C409" s="2853">
        <f>SUM(B409:B410)</f>
        <v>36.480000000000004</v>
      </c>
      <c r="D409" s="234" t="s">
        <v>360</v>
      </c>
      <c r="E409" s="234" t="s">
        <v>22</v>
      </c>
      <c r="F409" s="2805">
        <f>C409</f>
        <v>36.480000000000004</v>
      </c>
      <c r="G409" s="2533">
        <v>5</v>
      </c>
      <c r="H409" s="2622">
        <f>G409*F409</f>
        <v>182.40000000000003</v>
      </c>
      <c r="I409" s="528"/>
      <c r="J409" s="529"/>
      <c r="K409" s="530"/>
      <c r="L409" s="1327"/>
      <c r="M409" s="1328"/>
      <c r="N409" s="1346"/>
      <c r="O409" s="538"/>
      <c r="P409" s="539"/>
      <c r="Q409" s="540"/>
      <c r="R409" s="541"/>
      <c r="S409" s="542"/>
      <c r="T409" s="543"/>
      <c r="U409" s="544"/>
      <c r="V409" s="550"/>
      <c r="W409" s="548"/>
      <c r="X409" s="1361"/>
      <c r="Y409" s="551"/>
      <c r="Z409" s="549"/>
      <c r="AA409" s="1315"/>
      <c r="AB409" s="1308"/>
      <c r="AC409" s="531"/>
      <c r="AD409" s="1591"/>
      <c r="AE409" s="1142"/>
      <c r="AF409" s="1143"/>
      <c r="AG409" s="1144"/>
    </row>
    <row r="410" spans="1:33" ht="13.5" customHeight="1" thickBot="1" x14ac:dyDescent="0.3">
      <c r="A410" s="2056"/>
      <c r="B410" s="239">
        <v>9.0399999999999991</v>
      </c>
      <c r="C410" s="2563"/>
      <c r="D410" s="238" t="s">
        <v>360</v>
      </c>
      <c r="E410" s="238" t="s">
        <v>22</v>
      </c>
      <c r="F410" s="2556"/>
      <c r="G410" s="2533"/>
      <c r="H410" s="2720"/>
      <c r="I410" s="525"/>
      <c r="J410" s="526"/>
      <c r="K410" s="527"/>
      <c r="L410" s="1467"/>
      <c r="M410" s="938"/>
      <c r="N410" s="1348"/>
      <c r="O410" s="354"/>
      <c r="P410" s="355"/>
      <c r="Q410" s="356"/>
      <c r="R410" s="21"/>
      <c r="S410" s="22"/>
      <c r="T410" s="23"/>
      <c r="U410" s="24"/>
      <c r="V410" s="25"/>
      <c r="W410" s="26"/>
      <c r="X410" s="980"/>
      <c r="Y410" s="61"/>
      <c r="Z410" s="59"/>
      <c r="AA410" s="983"/>
      <c r="AB410" s="1574"/>
      <c r="AC410" s="507"/>
      <c r="AD410" s="1575"/>
      <c r="AE410" s="552"/>
      <c r="AF410" s="553"/>
      <c r="AG410" s="1269"/>
    </row>
    <row r="411" spans="1:33" ht="13.5" customHeight="1" x14ac:dyDescent="0.25">
      <c r="A411" s="2054" t="s">
        <v>361</v>
      </c>
      <c r="B411" s="415">
        <v>187.45</v>
      </c>
      <c r="C411" s="2526">
        <f>B411+B412</f>
        <v>720.26</v>
      </c>
      <c r="D411" s="278" t="s">
        <v>362</v>
      </c>
      <c r="E411" s="278" t="s">
        <v>22</v>
      </c>
      <c r="F411" s="2554">
        <f>C411</f>
        <v>720.26</v>
      </c>
      <c r="G411" s="2532">
        <v>5</v>
      </c>
      <c r="H411" s="2646">
        <f>G411*F411</f>
        <v>3601.3</v>
      </c>
      <c r="I411" s="513"/>
      <c r="J411" s="514"/>
      <c r="K411" s="515"/>
      <c r="L411" s="2620">
        <f>F411</f>
        <v>720.26</v>
      </c>
      <c r="M411" s="2592">
        <v>2</v>
      </c>
      <c r="N411" s="2590">
        <f>M411*L411</f>
        <v>1440.52</v>
      </c>
      <c r="O411" s="342"/>
      <c r="P411" s="343"/>
      <c r="Q411" s="344"/>
      <c r="R411" s="87"/>
      <c r="S411" s="84"/>
      <c r="T411" s="88"/>
      <c r="U411" s="89"/>
      <c r="V411" s="90"/>
      <c r="W411" s="85"/>
      <c r="X411" s="583"/>
      <c r="Y411" s="91"/>
      <c r="Z411" s="86"/>
      <c r="AA411" s="896"/>
      <c r="AB411" s="899"/>
      <c r="AC411" s="532"/>
      <c r="AD411" s="1570"/>
      <c r="AE411" s="492"/>
      <c r="AF411" s="493"/>
      <c r="AG411" s="1135"/>
    </row>
    <row r="412" spans="1:33" ht="13.5" customHeight="1" thickBot="1" x14ac:dyDescent="0.3">
      <c r="A412" s="2290"/>
      <c r="B412" s="416">
        <v>532.80999999999995</v>
      </c>
      <c r="C412" s="2527"/>
      <c r="D412" s="405" t="s">
        <v>362</v>
      </c>
      <c r="E412" s="405" t="s">
        <v>363</v>
      </c>
      <c r="F412" s="2656"/>
      <c r="G412" s="2566"/>
      <c r="H412" s="2655"/>
      <c r="I412" s="522"/>
      <c r="J412" s="523"/>
      <c r="K412" s="524"/>
      <c r="L412" s="2621"/>
      <c r="M412" s="2593"/>
      <c r="N412" s="2591"/>
      <c r="O412" s="345"/>
      <c r="P412" s="346"/>
      <c r="Q412" s="347"/>
      <c r="R412" s="92"/>
      <c r="S412" s="65"/>
      <c r="T412" s="93"/>
      <c r="U412" s="94"/>
      <c r="V412" s="95"/>
      <c r="W412" s="66"/>
      <c r="X412" s="1404"/>
      <c r="Y412" s="96"/>
      <c r="Z412" s="67"/>
      <c r="AA412" s="898"/>
      <c r="AB412" s="901"/>
      <c r="AC412" s="533"/>
      <c r="AD412" s="1572"/>
      <c r="AE412" s="498"/>
      <c r="AF412" s="499"/>
      <c r="AG412" s="1139"/>
    </row>
    <row r="413" spans="1:33" ht="13.5" customHeight="1" thickBot="1" x14ac:dyDescent="0.3">
      <c r="A413" s="244" t="s">
        <v>364</v>
      </c>
      <c r="B413" s="594">
        <v>96</v>
      </c>
      <c r="C413" s="594">
        <v>96</v>
      </c>
      <c r="D413" s="244" t="s">
        <v>360</v>
      </c>
      <c r="E413" s="244" t="s">
        <v>22</v>
      </c>
      <c r="F413" s="120">
        <f>C413</f>
        <v>96</v>
      </c>
      <c r="G413" s="161">
        <v>5</v>
      </c>
      <c r="H413" s="853">
        <f>G413*F413</f>
        <v>480</v>
      </c>
      <c r="I413" s="799"/>
      <c r="J413" s="800"/>
      <c r="K413" s="536"/>
      <c r="L413" s="1228"/>
      <c r="M413" s="145"/>
      <c r="N413" s="154"/>
      <c r="O413" s="351"/>
      <c r="P413" s="352"/>
      <c r="Q413" s="353"/>
      <c r="R413" s="99"/>
      <c r="S413" s="100"/>
      <c r="T413" s="101"/>
      <c r="U413" s="102"/>
      <c r="V413" s="105"/>
      <c r="W413" s="106"/>
      <c r="X413" s="1405"/>
      <c r="Y413" s="107"/>
      <c r="Z413" s="108"/>
      <c r="AA413" s="895"/>
      <c r="AB413" s="852"/>
      <c r="AC413" s="537"/>
      <c r="AD413" s="1576"/>
      <c r="AE413" s="1317"/>
      <c r="AF413" s="1318"/>
      <c r="AG413" s="1319"/>
    </row>
    <row r="414" spans="1:33" ht="13.5" customHeight="1" thickBot="1" x14ac:dyDescent="0.3">
      <c r="A414" s="244" t="s">
        <v>365</v>
      </c>
      <c r="B414" s="594">
        <v>32.479999999999997</v>
      </c>
      <c r="C414" s="594">
        <v>32.479999999999997</v>
      </c>
      <c r="D414" s="244" t="s">
        <v>366</v>
      </c>
      <c r="E414" s="244" t="s">
        <v>22</v>
      </c>
      <c r="F414" s="120">
        <f>C414</f>
        <v>32.479999999999997</v>
      </c>
      <c r="G414" s="161">
        <v>5</v>
      </c>
      <c r="H414" s="853">
        <f>G414*F414</f>
        <v>162.39999999999998</v>
      </c>
      <c r="I414" s="799"/>
      <c r="J414" s="800"/>
      <c r="K414" s="536"/>
      <c r="L414" s="1228"/>
      <c r="M414" s="145"/>
      <c r="N414" s="154"/>
      <c r="O414" s="351"/>
      <c r="P414" s="352"/>
      <c r="Q414" s="353"/>
      <c r="R414" s="99"/>
      <c r="S414" s="100"/>
      <c r="T414" s="101"/>
      <c r="U414" s="102"/>
      <c r="V414" s="105"/>
      <c r="W414" s="106"/>
      <c r="X414" s="1405"/>
      <c r="Y414" s="107"/>
      <c r="Z414" s="108"/>
      <c r="AA414" s="895"/>
      <c r="AB414" s="852"/>
      <c r="AC414" s="537"/>
      <c r="AD414" s="1576"/>
      <c r="AE414" s="1317"/>
      <c r="AF414" s="1318"/>
      <c r="AG414" s="1319"/>
    </row>
    <row r="415" spans="1:33" ht="13.5" customHeight="1" thickBot="1" x14ac:dyDescent="0.3">
      <c r="A415" s="244" t="s">
        <v>367</v>
      </c>
      <c r="B415" s="594">
        <v>76.709999999999994</v>
      </c>
      <c r="C415" s="594">
        <f>B415</f>
        <v>76.709999999999994</v>
      </c>
      <c r="D415" s="244" t="s">
        <v>366</v>
      </c>
      <c r="E415" s="244" t="s">
        <v>22</v>
      </c>
      <c r="F415" s="333"/>
      <c r="G415" s="534"/>
      <c r="H415" s="1421"/>
      <c r="I415" s="799"/>
      <c r="J415" s="800"/>
      <c r="K415" s="536"/>
      <c r="L415" s="1228"/>
      <c r="M415" s="145"/>
      <c r="N415" s="154"/>
      <c r="O415" s="1141">
        <f>2*(1.8*27)+C415</f>
        <v>173.91</v>
      </c>
      <c r="P415" s="1140">
        <v>2</v>
      </c>
      <c r="Q415" s="366">
        <f>O415*P415</f>
        <v>347.82</v>
      </c>
      <c r="R415" s="99"/>
      <c r="S415" s="100"/>
      <c r="T415" s="101"/>
      <c r="U415" s="102"/>
      <c r="V415" s="105"/>
      <c r="W415" s="106"/>
      <c r="X415" s="1405"/>
      <c r="Y415" s="107"/>
      <c r="Z415" s="108"/>
      <c r="AA415" s="895"/>
      <c r="AB415" s="852"/>
      <c r="AC415" s="537"/>
      <c r="AD415" s="1576"/>
      <c r="AE415" s="1317"/>
      <c r="AF415" s="1318"/>
      <c r="AG415" s="1319"/>
    </row>
    <row r="416" spans="1:33" ht="13.5" customHeight="1" x14ac:dyDescent="0.25">
      <c r="A416" s="2054" t="s">
        <v>368</v>
      </c>
      <c r="B416" s="415">
        <v>62.68</v>
      </c>
      <c r="C416" s="2526">
        <f>SUM(B416:B417)</f>
        <v>75.289999999999992</v>
      </c>
      <c r="D416" s="278" t="s">
        <v>366</v>
      </c>
      <c r="E416" s="278" t="s">
        <v>22</v>
      </c>
      <c r="F416" s="2554">
        <f>C416</f>
        <v>75.289999999999992</v>
      </c>
      <c r="G416" s="2532">
        <v>5</v>
      </c>
      <c r="H416" s="2646">
        <f>G416*F416</f>
        <v>376.44999999999993</v>
      </c>
      <c r="I416" s="513"/>
      <c r="J416" s="514"/>
      <c r="K416" s="515"/>
      <c r="L416" s="870"/>
      <c r="M416" s="871"/>
      <c r="N416" s="872"/>
      <c r="O416" s="342"/>
      <c r="P416" s="343"/>
      <c r="Q416" s="344"/>
      <c r="R416" s="87"/>
      <c r="S416" s="84"/>
      <c r="T416" s="88"/>
      <c r="U416" s="89"/>
      <c r="V416" s="90"/>
      <c r="W416" s="85"/>
      <c r="X416" s="583"/>
      <c r="Y416" s="91"/>
      <c r="Z416" s="86"/>
      <c r="AA416" s="896"/>
      <c r="AB416" s="899"/>
      <c r="AC416" s="532"/>
      <c r="AD416" s="1570"/>
      <c r="AE416" s="492"/>
      <c r="AF416" s="493"/>
      <c r="AG416" s="1135"/>
    </row>
    <row r="417" spans="1:33" ht="13.5" customHeight="1" thickBot="1" x14ac:dyDescent="0.3">
      <c r="A417" s="2290"/>
      <c r="B417" s="416">
        <v>12.61</v>
      </c>
      <c r="C417" s="2527"/>
      <c r="D417" s="405" t="s">
        <v>366</v>
      </c>
      <c r="E417" s="405" t="s">
        <v>22</v>
      </c>
      <c r="F417" s="2656"/>
      <c r="G417" s="2566"/>
      <c r="H417" s="2655"/>
      <c r="I417" s="522"/>
      <c r="J417" s="523"/>
      <c r="K417" s="524"/>
      <c r="L417" s="929"/>
      <c r="M417" s="930"/>
      <c r="N417" s="1347"/>
      <c r="O417" s="345"/>
      <c r="P417" s="346"/>
      <c r="Q417" s="347"/>
      <c r="R417" s="92"/>
      <c r="S417" s="65"/>
      <c r="T417" s="93"/>
      <c r="U417" s="94"/>
      <c r="V417" s="95"/>
      <c r="W417" s="66"/>
      <c r="X417" s="1404"/>
      <c r="Y417" s="96"/>
      <c r="Z417" s="67"/>
      <c r="AA417" s="898"/>
      <c r="AB417" s="901"/>
      <c r="AC417" s="533"/>
      <c r="AD417" s="1572"/>
      <c r="AE417" s="498"/>
      <c r="AF417" s="499"/>
      <c r="AG417" s="1139"/>
    </row>
    <row r="418" spans="1:33" ht="13.5" customHeight="1" thickBot="1" x14ac:dyDescent="0.3">
      <c r="A418" s="244" t="s">
        <v>369</v>
      </c>
      <c r="B418" s="594">
        <v>5.37</v>
      </c>
      <c r="C418" s="594">
        <v>5.37</v>
      </c>
      <c r="D418" s="244" t="s">
        <v>366</v>
      </c>
      <c r="E418" s="244" t="s">
        <v>22</v>
      </c>
      <c r="F418" s="120">
        <f>C418</f>
        <v>5.37</v>
      </c>
      <c r="G418" s="161">
        <v>5</v>
      </c>
      <c r="H418" s="853">
        <f>G418*F418</f>
        <v>26.85</v>
      </c>
      <c r="I418" s="799"/>
      <c r="J418" s="800"/>
      <c r="K418" s="536"/>
      <c r="L418" s="1228"/>
      <c r="M418" s="145"/>
      <c r="N418" s="154"/>
      <c r="O418" s="351"/>
      <c r="P418" s="352"/>
      <c r="Q418" s="353"/>
      <c r="R418" s="99"/>
      <c r="S418" s="100"/>
      <c r="T418" s="101"/>
      <c r="U418" s="102"/>
      <c r="V418" s="105"/>
      <c r="W418" s="106"/>
      <c r="X418" s="1405"/>
      <c r="Y418" s="107"/>
      <c r="Z418" s="108"/>
      <c r="AA418" s="895"/>
      <c r="AB418" s="852"/>
      <c r="AC418" s="537"/>
      <c r="AD418" s="1576"/>
      <c r="AE418" s="1317"/>
      <c r="AF418" s="1318"/>
      <c r="AG418" s="1319"/>
    </row>
    <row r="419" spans="1:33" ht="13.5" customHeight="1" x14ac:dyDescent="0.25">
      <c r="A419" s="2054">
        <v>553</v>
      </c>
      <c r="B419" s="415">
        <v>75.010000000000005</v>
      </c>
      <c r="C419" s="2526">
        <f>SUM(B419:B426)</f>
        <v>650.52</v>
      </c>
      <c r="D419" s="278" t="s">
        <v>366</v>
      </c>
      <c r="E419" s="278" t="s">
        <v>22</v>
      </c>
      <c r="F419" s="2554">
        <f>C419</f>
        <v>650.52</v>
      </c>
      <c r="G419" s="2532">
        <v>5</v>
      </c>
      <c r="H419" s="2646">
        <f>G419*F419</f>
        <v>3252.6</v>
      </c>
      <c r="I419" s="513"/>
      <c r="J419" s="514"/>
      <c r="K419" s="515"/>
      <c r="L419" s="870"/>
      <c r="M419" s="871"/>
      <c r="N419" s="872"/>
      <c r="O419" s="342"/>
      <c r="P419" s="343"/>
      <c r="Q419" s="344"/>
      <c r="R419" s="87"/>
      <c r="S419" s="84"/>
      <c r="T419" s="88"/>
      <c r="U419" s="89"/>
      <c r="V419" s="90"/>
      <c r="W419" s="85"/>
      <c r="X419" s="583"/>
      <c r="Y419" s="91"/>
      <c r="Z419" s="86"/>
      <c r="AA419" s="896"/>
      <c r="AB419" s="899"/>
      <c r="AC419" s="532"/>
      <c r="AD419" s="1570"/>
      <c r="AE419" s="492"/>
      <c r="AF419" s="493"/>
      <c r="AG419" s="1135"/>
    </row>
    <row r="420" spans="1:33" ht="13.5" customHeight="1" x14ac:dyDescent="0.25">
      <c r="A420" s="2055"/>
      <c r="B420" s="237">
        <v>59.88</v>
      </c>
      <c r="C420" s="2549"/>
      <c r="D420" s="236" t="s">
        <v>366</v>
      </c>
      <c r="E420" s="236" t="s">
        <v>22</v>
      </c>
      <c r="F420" s="2555"/>
      <c r="G420" s="2533"/>
      <c r="H420" s="2647"/>
      <c r="I420" s="516"/>
      <c r="J420" s="517"/>
      <c r="K420" s="518"/>
      <c r="L420" s="873"/>
      <c r="M420" s="564"/>
      <c r="N420" s="867"/>
      <c r="O420" s="348"/>
      <c r="P420" s="349"/>
      <c r="Q420" s="350"/>
      <c r="R420" s="27"/>
      <c r="S420" s="28"/>
      <c r="T420" s="29"/>
      <c r="U420" s="30"/>
      <c r="V420" s="31"/>
      <c r="W420" s="32"/>
      <c r="X420" s="979"/>
      <c r="Y420" s="143"/>
      <c r="Z420" s="144"/>
      <c r="AA420" s="897"/>
      <c r="AB420" s="900"/>
      <c r="AC420" s="505"/>
      <c r="AD420" s="1571"/>
      <c r="AE420" s="495"/>
      <c r="AF420" s="496"/>
      <c r="AG420" s="535"/>
    </row>
    <row r="421" spans="1:33" ht="13.5" customHeight="1" x14ac:dyDescent="0.25">
      <c r="A421" s="2055"/>
      <c r="B421" s="237">
        <v>55.36</v>
      </c>
      <c r="C421" s="2549"/>
      <c r="D421" s="236" t="s">
        <v>366</v>
      </c>
      <c r="E421" s="236" t="s">
        <v>22</v>
      </c>
      <c r="F421" s="2555"/>
      <c r="G421" s="2533"/>
      <c r="H421" s="2647"/>
      <c r="I421" s="516"/>
      <c r="J421" s="517"/>
      <c r="K421" s="518"/>
      <c r="L421" s="873"/>
      <c r="M421" s="564"/>
      <c r="N421" s="867"/>
      <c r="O421" s="348"/>
      <c r="P421" s="349"/>
      <c r="Q421" s="350"/>
      <c r="R421" s="27"/>
      <c r="S421" s="28"/>
      <c r="T421" s="29"/>
      <c r="U421" s="30"/>
      <c r="V421" s="31"/>
      <c r="W421" s="32"/>
      <c r="X421" s="979"/>
      <c r="Y421" s="143"/>
      <c r="Z421" s="144"/>
      <c r="AA421" s="897"/>
      <c r="AB421" s="900"/>
      <c r="AC421" s="505"/>
      <c r="AD421" s="1571"/>
      <c r="AE421" s="495"/>
      <c r="AF421" s="496"/>
      <c r="AG421" s="535"/>
    </row>
    <row r="422" spans="1:33" ht="13.5" customHeight="1" x14ac:dyDescent="0.25">
      <c r="A422" s="2055"/>
      <c r="B422" s="237">
        <v>112.13</v>
      </c>
      <c r="C422" s="2549"/>
      <c r="D422" s="236" t="s">
        <v>366</v>
      </c>
      <c r="E422" s="236" t="s">
        <v>22</v>
      </c>
      <c r="F422" s="2555"/>
      <c r="G422" s="2533"/>
      <c r="H422" s="2647"/>
      <c r="I422" s="516"/>
      <c r="J422" s="517"/>
      <c r="K422" s="518"/>
      <c r="L422" s="873"/>
      <c r="M422" s="564"/>
      <c r="N422" s="867"/>
      <c r="O422" s="348"/>
      <c r="P422" s="349"/>
      <c r="Q422" s="350"/>
      <c r="R422" s="27"/>
      <c r="S422" s="28"/>
      <c r="T422" s="29"/>
      <c r="U422" s="30"/>
      <c r="V422" s="31"/>
      <c r="W422" s="32"/>
      <c r="X422" s="979"/>
      <c r="Y422" s="143"/>
      <c r="Z422" s="144"/>
      <c r="AA422" s="897"/>
      <c r="AB422" s="900"/>
      <c r="AC422" s="505"/>
      <c r="AD422" s="1571"/>
      <c r="AE422" s="495"/>
      <c r="AF422" s="496"/>
      <c r="AG422" s="535"/>
    </row>
    <row r="423" spans="1:33" ht="13.5" customHeight="1" x14ac:dyDescent="0.25">
      <c r="A423" s="2055"/>
      <c r="B423" s="237">
        <v>78.66</v>
      </c>
      <c r="C423" s="2549"/>
      <c r="D423" s="236" t="s">
        <v>366</v>
      </c>
      <c r="E423" s="236" t="s">
        <v>22</v>
      </c>
      <c r="F423" s="2555"/>
      <c r="G423" s="2533"/>
      <c r="H423" s="2647"/>
      <c r="I423" s="516"/>
      <c r="J423" s="517"/>
      <c r="K423" s="518"/>
      <c r="L423" s="873"/>
      <c r="M423" s="564"/>
      <c r="N423" s="867"/>
      <c r="O423" s="348"/>
      <c r="P423" s="349"/>
      <c r="Q423" s="350"/>
      <c r="R423" s="27"/>
      <c r="S423" s="28"/>
      <c r="T423" s="29"/>
      <c r="U423" s="30"/>
      <c r="V423" s="31"/>
      <c r="W423" s="32"/>
      <c r="X423" s="979"/>
      <c r="Y423" s="143"/>
      <c r="Z423" s="144"/>
      <c r="AA423" s="897"/>
      <c r="AB423" s="900"/>
      <c r="AC423" s="505"/>
      <c r="AD423" s="1571"/>
      <c r="AE423" s="495"/>
      <c r="AF423" s="496"/>
      <c r="AG423" s="535"/>
    </row>
    <row r="424" spans="1:33" ht="13.5" customHeight="1" x14ac:dyDescent="0.25">
      <c r="A424" s="2055"/>
      <c r="B424" s="237">
        <v>162.72999999999999</v>
      </c>
      <c r="C424" s="2549"/>
      <c r="D424" s="236" t="s">
        <v>366</v>
      </c>
      <c r="E424" s="236" t="s">
        <v>370</v>
      </c>
      <c r="F424" s="2555"/>
      <c r="G424" s="2533"/>
      <c r="H424" s="2647"/>
      <c r="I424" s="516"/>
      <c r="J424" s="517"/>
      <c r="K424" s="518"/>
      <c r="L424" s="873"/>
      <c r="M424" s="564"/>
      <c r="N424" s="867"/>
      <c r="O424" s="348"/>
      <c r="P424" s="349"/>
      <c r="Q424" s="350"/>
      <c r="R424" s="27"/>
      <c r="S424" s="28"/>
      <c r="T424" s="29"/>
      <c r="U424" s="30"/>
      <c r="V424" s="31"/>
      <c r="W424" s="32"/>
      <c r="X424" s="979"/>
      <c r="Y424" s="143"/>
      <c r="Z424" s="144"/>
      <c r="AA424" s="897"/>
      <c r="AB424" s="900"/>
      <c r="AC424" s="505"/>
      <c r="AD424" s="1571"/>
      <c r="AE424" s="495"/>
      <c r="AF424" s="496"/>
      <c r="AG424" s="535"/>
    </row>
    <row r="425" spans="1:33" ht="13.5" customHeight="1" x14ac:dyDescent="0.25">
      <c r="A425" s="2055"/>
      <c r="B425" s="237">
        <v>63.49</v>
      </c>
      <c r="C425" s="2549"/>
      <c r="D425" s="236" t="s">
        <v>371</v>
      </c>
      <c r="E425" s="236" t="s">
        <v>22</v>
      </c>
      <c r="F425" s="2555"/>
      <c r="G425" s="2533"/>
      <c r="H425" s="2647"/>
      <c r="I425" s="516"/>
      <c r="J425" s="517"/>
      <c r="K425" s="518"/>
      <c r="L425" s="873"/>
      <c r="M425" s="564"/>
      <c r="N425" s="867"/>
      <c r="O425" s="348"/>
      <c r="P425" s="349"/>
      <c r="Q425" s="350"/>
      <c r="R425" s="27"/>
      <c r="S425" s="28"/>
      <c r="T425" s="29"/>
      <c r="U425" s="30"/>
      <c r="V425" s="31"/>
      <c r="W425" s="32"/>
      <c r="X425" s="979"/>
      <c r="Y425" s="143"/>
      <c r="Z425" s="144"/>
      <c r="AA425" s="897"/>
      <c r="AB425" s="900"/>
      <c r="AC425" s="505"/>
      <c r="AD425" s="1571"/>
      <c r="AE425" s="495"/>
      <c r="AF425" s="496"/>
      <c r="AG425" s="535"/>
    </row>
    <row r="426" spans="1:33" ht="13.5" customHeight="1" thickBot="1" x14ac:dyDescent="0.3">
      <c r="A426" s="2290"/>
      <c r="B426" s="416">
        <v>43.26</v>
      </c>
      <c r="C426" s="2527"/>
      <c r="D426" s="405" t="s">
        <v>371</v>
      </c>
      <c r="E426" s="405" t="s">
        <v>22</v>
      </c>
      <c r="F426" s="2656"/>
      <c r="G426" s="2566"/>
      <c r="H426" s="2655"/>
      <c r="I426" s="522"/>
      <c r="J426" s="523"/>
      <c r="K426" s="524"/>
      <c r="L426" s="929"/>
      <c r="M426" s="930"/>
      <c r="N426" s="1347"/>
      <c r="O426" s="345"/>
      <c r="P426" s="346"/>
      <c r="Q426" s="347"/>
      <c r="R426" s="92"/>
      <c r="S426" s="65"/>
      <c r="T426" s="93"/>
      <c r="U426" s="94"/>
      <c r="V426" s="95"/>
      <c r="W426" s="66"/>
      <c r="X426" s="1404"/>
      <c r="Y426" s="96"/>
      <c r="Z426" s="67"/>
      <c r="AA426" s="898"/>
      <c r="AB426" s="901"/>
      <c r="AC426" s="533"/>
      <c r="AD426" s="1572"/>
      <c r="AE426" s="498"/>
      <c r="AF426" s="499"/>
      <c r="AG426" s="1139"/>
    </row>
    <row r="427" spans="1:33" ht="13.5" customHeight="1" x14ac:dyDescent="0.25">
      <c r="A427" s="2054">
        <v>600</v>
      </c>
      <c r="B427" s="415">
        <v>89.73</v>
      </c>
      <c r="C427" s="2526">
        <f>SUM(B427:B444)</f>
        <v>888.20999999999981</v>
      </c>
      <c r="D427" s="278" t="s">
        <v>372</v>
      </c>
      <c r="E427" s="278" t="s">
        <v>22</v>
      </c>
      <c r="F427" s="858"/>
      <c r="G427" s="1273"/>
      <c r="H427" s="1280"/>
      <c r="I427" s="824">
        <f>B427</f>
        <v>89.73</v>
      </c>
      <c r="J427" s="2661">
        <v>5</v>
      </c>
      <c r="K427" s="2663">
        <f>SUM(I427:I445)*J427</f>
        <v>1605.3</v>
      </c>
      <c r="L427" s="2717"/>
      <c r="M427" s="2725"/>
      <c r="N427" s="2626"/>
      <c r="O427" s="342"/>
      <c r="P427" s="343"/>
      <c r="Q427" s="344"/>
      <c r="R427" s="87"/>
      <c r="S427" s="84"/>
      <c r="T427" s="88"/>
      <c r="U427" s="89"/>
      <c r="V427" s="90"/>
      <c r="W427" s="85"/>
      <c r="X427" s="583"/>
      <c r="Y427" s="91"/>
      <c r="Z427" s="86"/>
      <c r="AA427" s="896"/>
      <c r="AB427" s="899"/>
      <c r="AC427" s="532"/>
      <c r="AD427" s="1570"/>
      <c r="AE427" s="492"/>
      <c r="AF427" s="493"/>
      <c r="AG427" s="1135"/>
    </row>
    <row r="428" spans="1:33" ht="13.5" customHeight="1" x14ac:dyDescent="0.25">
      <c r="A428" s="2055"/>
      <c r="B428" s="237">
        <v>106.07</v>
      </c>
      <c r="C428" s="2549"/>
      <c r="D428" s="236" t="s">
        <v>372</v>
      </c>
      <c r="E428" s="236" t="s">
        <v>22</v>
      </c>
      <c r="F428" s="823"/>
      <c r="G428" s="574"/>
      <c r="H428" s="577"/>
      <c r="I428" s="816">
        <f t="shared" ref="I428:I429" si="24">B428</f>
        <v>106.07</v>
      </c>
      <c r="J428" s="2662"/>
      <c r="K428" s="2664"/>
      <c r="L428" s="2718"/>
      <c r="M428" s="2726"/>
      <c r="N428" s="2627"/>
      <c r="O428" s="348"/>
      <c r="P428" s="349"/>
      <c r="Q428" s="350"/>
      <c r="R428" s="27"/>
      <c r="S428" s="28"/>
      <c r="T428" s="29"/>
      <c r="U428" s="30"/>
      <c r="V428" s="31"/>
      <c r="W428" s="32"/>
      <c r="X428" s="979"/>
      <c r="Y428" s="143"/>
      <c r="Z428" s="144"/>
      <c r="AA428" s="897"/>
      <c r="AB428" s="900"/>
      <c r="AC428" s="505"/>
      <c r="AD428" s="1571"/>
      <c r="AE428" s="495"/>
      <c r="AF428" s="496"/>
      <c r="AG428" s="535"/>
    </row>
    <row r="429" spans="1:33" ht="13.5" customHeight="1" x14ac:dyDescent="0.25">
      <c r="A429" s="2055"/>
      <c r="B429" s="237">
        <v>125.26</v>
      </c>
      <c r="C429" s="2549"/>
      <c r="D429" s="236" t="s">
        <v>372</v>
      </c>
      <c r="E429" s="236" t="s">
        <v>22</v>
      </c>
      <c r="F429" s="823"/>
      <c r="G429" s="574"/>
      <c r="H429" s="577"/>
      <c r="I429" s="819">
        <f t="shared" si="24"/>
        <v>125.26</v>
      </c>
      <c r="J429" s="2662"/>
      <c r="K429" s="2664"/>
      <c r="L429" s="2718"/>
      <c r="M429" s="2726"/>
      <c r="N429" s="2627"/>
      <c r="O429" s="348"/>
      <c r="P429" s="349"/>
      <c r="Q429" s="350"/>
      <c r="R429" s="27"/>
      <c r="S429" s="28"/>
      <c r="T429" s="29"/>
      <c r="U429" s="30"/>
      <c r="V429" s="31"/>
      <c r="W429" s="32"/>
      <c r="X429" s="979"/>
      <c r="Y429" s="143"/>
      <c r="Z429" s="144"/>
      <c r="AA429" s="897"/>
      <c r="AB429" s="900"/>
      <c r="AC429" s="505"/>
      <c r="AD429" s="1571"/>
      <c r="AE429" s="495"/>
      <c r="AF429" s="496"/>
      <c r="AG429" s="535"/>
    </row>
    <row r="430" spans="1:33" ht="13.5" customHeight="1" x14ac:dyDescent="0.25">
      <c r="A430" s="2055"/>
      <c r="B430" s="237">
        <v>13.59</v>
      </c>
      <c r="C430" s="2549"/>
      <c r="D430" s="236" t="s">
        <v>372</v>
      </c>
      <c r="E430" s="236" t="s">
        <v>22</v>
      </c>
      <c r="F430" s="1222">
        <f t="shared" ref="F430:F444" si="25">B430</f>
        <v>13.59</v>
      </c>
      <c r="G430" s="2834">
        <v>5</v>
      </c>
      <c r="H430" s="2720">
        <f>SUM(F430:F444)*G430</f>
        <v>2835.75</v>
      </c>
      <c r="I430" s="516"/>
      <c r="J430" s="1259"/>
      <c r="K430" s="1262"/>
      <c r="L430" s="2718"/>
      <c r="M430" s="2726"/>
      <c r="N430" s="2627"/>
      <c r="O430" s="348"/>
      <c r="P430" s="349"/>
      <c r="Q430" s="350"/>
      <c r="R430" s="27"/>
      <c r="S430" s="28"/>
      <c r="T430" s="29"/>
      <c r="U430" s="30"/>
      <c r="V430" s="31"/>
      <c r="W430" s="32"/>
      <c r="X430" s="979"/>
      <c r="Y430" s="143"/>
      <c r="Z430" s="144"/>
      <c r="AA430" s="897"/>
      <c r="AB430" s="900"/>
      <c r="AC430" s="505"/>
      <c r="AD430" s="1571"/>
      <c r="AE430" s="495"/>
      <c r="AF430" s="496"/>
      <c r="AG430" s="535"/>
    </row>
    <row r="431" spans="1:33" ht="13.5" customHeight="1" x14ac:dyDescent="0.25">
      <c r="A431" s="2055"/>
      <c r="B431" s="237">
        <v>51.12</v>
      </c>
      <c r="C431" s="2549"/>
      <c r="D431" s="236" t="s">
        <v>372</v>
      </c>
      <c r="E431" s="236" t="s">
        <v>22</v>
      </c>
      <c r="F431" s="1222">
        <f t="shared" si="25"/>
        <v>51.12</v>
      </c>
      <c r="G431" s="2533"/>
      <c r="H431" s="2535"/>
      <c r="I431" s="516"/>
      <c r="J431" s="1259"/>
      <c r="K431" s="1262"/>
      <c r="L431" s="2718"/>
      <c r="M431" s="2726"/>
      <c r="N431" s="2627"/>
      <c r="O431" s="348"/>
      <c r="P431" s="349"/>
      <c r="Q431" s="350"/>
      <c r="R431" s="27"/>
      <c r="S431" s="28"/>
      <c r="T431" s="29"/>
      <c r="U431" s="30"/>
      <c r="V431" s="31"/>
      <c r="W431" s="32"/>
      <c r="X431" s="979"/>
      <c r="Y431" s="143"/>
      <c r="Z431" s="144"/>
      <c r="AA431" s="897"/>
      <c r="AB431" s="900"/>
      <c r="AC431" s="505"/>
      <c r="AD431" s="1571"/>
      <c r="AE431" s="495"/>
      <c r="AF431" s="496"/>
      <c r="AG431" s="535"/>
    </row>
    <row r="432" spans="1:33" ht="13.5" customHeight="1" x14ac:dyDescent="0.25">
      <c r="A432" s="2055"/>
      <c r="B432" s="237">
        <v>21.41</v>
      </c>
      <c r="C432" s="2549"/>
      <c r="D432" s="236" t="s">
        <v>372</v>
      </c>
      <c r="E432" s="236" t="s">
        <v>22</v>
      </c>
      <c r="F432" s="1222">
        <f t="shared" si="25"/>
        <v>21.41</v>
      </c>
      <c r="G432" s="2533"/>
      <c r="H432" s="2535"/>
      <c r="I432" s="516"/>
      <c r="J432" s="1259"/>
      <c r="K432" s="1262"/>
      <c r="L432" s="2718"/>
      <c r="M432" s="2726"/>
      <c r="N432" s="2627"/>
      <c r="O432" s="348"/>
      <c r="P432" s="349"/>
      <c r="Q432" s="350"/>
      <c r="R432" s="27"/>
      <c r="S432" s="28"/>
      <c r="T432" s="29"/>
      <c r="U432" s="30"/>
      <c r="V432" s="31"/>
      <c r="W432" s="32"/>
      <c r="X432" s="979"/>
      <c r="Y432" s="143"/>
      <c r="Z432" s="144"/>
      <c r="AA432" s="897"/>
      <c r="AB432" s="900"/>
      <c r="AC432" s="505"/>
      <c r="AD432" s="1571"/>
      <c r="AE432" s="495"/>
      <c r="AF432" s="496"/>
      <c r="AG432" s="535"/>
    </row>
    <row r="433" spans="1:33" ht="13.5" customHeight="1" x14ac:dyDescent="0.25">
      <c r="A433" s="2055"/>
      <c r="B433" s="237">
        <v>111.98</v>
      </c>
      <c r="C433" s="2549"/>
      <c r="D433" s="236" t="s">
        <v>372</v>
      </c>
      <c r="E433" s="236" t="s">
        <v>22</v>
      </c>
      <c r="F433" s="1222">
        <f t="shared" si="25"/>
        <v>111.98</v>
      </c>
      <c r="G433" s="2533"/>
      <c r="H433" s="2535"/>
      <c r="I433" s="516"/>
      <c r="J433" s="1259"/>
      <c r="K433" s="1262"/>
      <c r="L433" s="2718"/>
      <c r="M433" s="2726"/>
      <c r="N433" s="2627"/>
      <c r="O433" s="348"/>
      <c r="P433" s="349"/>
      <c r="Q433" s="350"/>
      <c r="R433" s="27"/>
      <c r="S433" s="28"/>
      <c r="T433" s="29"/>
      <c r="U433" s="30"/>
      <c r="V433" s="31"/>
      <c r="W433" s="32"/>
      <c r="X433" s="979"/>
      <c r="Y433" s="143"/>
      <c r="Z433" s="144"/>
      <c r="AA433" s="897"/>
      <c r="AB433" s="900"/>
      <c r="AC433" s="505"/>
      <c r="AD433" s="1571"/>
      <c r="AE433" s="495"/>
      <c r="AF433" s="496"/>
      <c r="AG433" s="535"/>
    </row>
    <row r="434" spans="1:33" ht="13.5" customHeight="1" x14ac:dyDescent="0.25">
      <c r="A434" s="2055"/>
      <c r="B434" s="237">
        <v>24.92</v>
      </c>
      <c r="C434" s="2549"/>
      <c r="D434" s="236" t="s">
        <v>372</v>
      </c>
      <c r="E434" s="236" t="s">
        <v>22</v>
      </c>
      <c r="F434" s="1222">
        <f t="shared" si="25"/>
        <v>24.92</v>
      </c>
      <c r="G434" s="2533"/>
      <c r="H434" s="2535"/>
      <c r="I434" s="516"/>
      <c r="J434" s="1259"/>
      <c r="K434" s="1262"/>
      <c r="L434" s="2718"/>
      <c r="M434" s="2726"/>
      <c r="N434" s="2627"/>
      <c r="O434" s="348"/>
      <c r="P434" s="349"/>
      <c r="Q434" s="350"/>
      <c r="R434" s="27"/>
      <c r="S434" s="28"/>
      <c r="T434" s="29"/>
      <c r="U434" s="30"/>
      <c r="V434" s="31"/>
      <c r="W434" s="32"/>
      <c r="X434" s="979"/>
      <c r="Y434" s="143"/>
      <c r="Z434" s="144"/>
      <c r="AA434" s="897"/>
      <c r="AB434" s="900"/>
      <c r="AC434" s="505"/>
      <c r="AD434" s="1571"/>
      <c r="AE434" s="495"/>
      <c r="AF434" s="496"/>
      <c r="AG434" s="535"/>
    </row>
    <row r="435" spans="1:33" ht="13.5" customHeight="1" x14ac:dyDescent="0.25">
      <c r="A435" s="2055"/>
      <c r="B435" s="237">
        <v>11.15</v>
      </c>
      <c r="C435" s="2549"/>
      <c r="D435" s="236" t="s">
        <v>372</v>
      </c>
      <c r="E435" s="236" t="s">
        <v>22</v>
      </c>
      <c r="F435" s="1222">
        <f t="shared" si="25"/>
        <v>11.15</v>
      </c>
      <c r="G435" s="2533"/>
      <c r="H435" s="2535"/>
      <c r="I435" s="516"/>
      <c r="J435" s="1259"/>
      <c r="K435" s="1262"/>
      <c r="L435" s="2718"/>
      <c r="M435" s="2726"/>
      <c r="N435" s="2627"/>
      <c r="O435" s="348"/>
      <c r="P435" s="349"/>
      <c r="Q435" s="350"/>
      <c r="R435" s="27"/>
      <c r="S435" s="28"/>
      <c r="T435" s="29"/>
      <c r="U435" s="30"/>
      <c r="V435" s="31"/>
      <c r="W435" s="32"/>
      <c r="X435" s="979"/>
      <c r="Y435" s="143"/>
      <c r="Z435" s="144"/>
      <c r="AA435" s="897"/>
      <c r="AB435" s="900"/>
      <c r="AC435" s="505"/>
      <c r="AD435" s="1571"/>
      <c r="AE435" s="495"/>
      <c r="AF435" s="496"/>
      <c r="AG435" s="535"/>
    </row>
    <row r="436" spans="1:33" ht="13.5" customHeight="1" x14ac:dyDescent="0.25">
      <c r="A436" s="2055"/>
      <c r="B436" s="237">
        <v>11.2</v>
      </c>
      <c r="C436" s="2549"/>
      <c r="D436" s="236" t="s">
        <v>372</v>
      </c>
      <c r="E436" s="236" t="s">
        <v>22</v>
      </c>
      <c r="F436" s="1222">
        <f t="shared" si="25"/>
        <v>11.2</v>
      </c>
      <c r="G436" s="2533"/>
      <c r="H436" s="2535"/>
      <c r="I436" s="516"/>
      <c r="J436" s="1259"/>
      <c r="K436" s="1262"/>
      <c r="L436" s="2718"/>
      <c r="M436" s="2726"/>
      <c r="N436" s="2627"/>
      <c r="O436" s="348"/>
      <c r="P436" s="349"/>
      <c r="Q436" s="350"/>
      <c r="R436" s="27"/>
      <c r="S436" s="28"/>
      <c r="T436" s="29"/>
      <c r="U436" s="30"/>
      <c r="V436" s="31"/>
      <c r="W436" s="32"/>
      <c r="X436" s="979"/>
      <c r="Y436" s="143"/>
      <c r="Z436" s="144"/>
      <c r="AA436" s="897"/>
      <c r="AB436" s="900"/>
      <c r="AC436" s="505"/>
      <c r="AD436" s="1571"/>
      <c r="AE436" s="495"/>
      <c r="AF436" s="496"/>
      <c r="AG436" s="535"/>
    </row>
    <row r="437" spans="1:33" ht="13.5" customHeight="1" x14ac:dyDescent="0.25">
      <c r="A437" s="2055"/>
      <c r="B437" s="237">
        <v>65.12</v>
      </c>
      <c r="C437" s="2549"/>
      <c r="D437" s="236" t="s">
        <v>372</v>
      </c>
      <c r="E437" s="236" t="s">
        <v>22</v>
      </c>
      <c r="F437" s="1222">
        <f t="shared" si="25"/>
        <v>65.12</v>
      </c>
      <c r="G437" s="2533"/>
      <c r="H437" s="2535"/>
      <c r="I437" s="516"/>
      <c r="J437" s="1259"/>
      <c r="K437" s="1262"/>
      <c r="L437" s="2718"/>
      <c r="M437" s="2726"/>
      <c r="N437" s="2627"/>
      <c r="O437" s="348"/>
      <c r="P437" s="349"/>
      <c r="Q437" s="350"/>
      <c r="R437" s="27"/>
      <c r="S437" s="28"/>
      <c r="T437" s="29"/>
      <c r="U437" s="30"/>
      <c r="V437" s="31"/>
      <c r="W437" s="32"/>
      <c r="X437" s="979"/>
      <c r="Y437" s="143"/>
      <c r="Z437" s="144"/>
      <c r="AA437" s="897"/>
      <c r="AB437" s="900"/>
      <c r="AC437" s="505"/>
      <c r="AD437" s="1571"/>
      <c r="AE437" s="495"/>
      <c r="AF437" s="496"/>
      <c r="AG437" s="535"/>
    </row>
    <row r="438" spans="1:33" ht="13.5" customHeight="1" x14ac:dyDescent="0.25">
      <c r="A438" s="2055"/>
      <c r="B438" s="237">
        <v>66.45</v>
      </c>
      <c r="C438" s="2549"/>
      <c r="D438" s="236" t="s">
        <v>372</v>
      </c>
      <c r="E438" s="236" t="s">
        <v>22</v>
      </c>
      <c r="F438" s="1222">
        <f t="shared" si="25"/>
        <v>66.45</v>
      </c>
      <c r="G438" s="2533"/>
      <c r="H438" s="2535"/>
      <c r="I438" s="516"/>
      <c r="J438" s="1259"/>
      <c r="K438" s="1262"/>
      <c r="L438" s="2718"/>
      <c r="M438" s="2726"/>
      <c r="N438" s="2627"/>
      <c r="O438" s="348"/>
      <c r="P438" s="349"/>
      <c r="Q438" s="350"/>
      <c r="R438" s="27"/>
      <c r="S438" s="28"/>
      <c r="T438" s="29"/>
      <c r="U438" s="30"/>
      <c r="V438" s="31"/>
      <c r="W438" s="32"/>
      <c r="X438" s="979"/>
      <c r="Y438" s="143"/>
      <c r="Z438" s="144"/>
      <c r="AA438" s="897"/>
      <c r="AB438" s="900"/>
      <c r="AC438" s="505"/>
      <c r="AD438" s="1571"/>
      <c r="AE438" s="495"/>
      <c r="AF438" s="496"/>
      <c r="AG438" s="535"/>
    </row>
    <row r="439" spans="1:33" ht="13.5" customHeight="1" x14ac:dyDescent="0.25">
      <c r="A439" s="2055"/>
      <c r="B439" s="237">
        <v>19.309999999999999</v>
      </c>
      <c r="C439" s="2549"/>
      <c r="D439" s="236" t="s">
        <v>372</v>
      </c>
      <c r="E439" s="236" t="s">
        <v>22</v>
      </c>
      <c r="F439" s="1222">
        <f t="shared" si="25"/>
        <v>19.309999999999999</v>
      </c>
      <c r="G439" s="2533"/>
      <c r="H439" s="2535"/>
      <c r="I439" s="516"/>
      <c r="J439" s="1259"/>
      <c r="K439" s="1262"/>
      <c r="L439" s="2718"/>
      <c r="M439" s="2726"/>
      <c r="N439" s="2627"/>
      <c r="O439" s="348"/>
      <c r="P439" s="349"/>
      <c r="Q439" s="350"/>
      <c r="R439" s="27"/>
      <c r="S439" s="28"/>
      <c r="T439" s="29"/>
      <c r="U439" s="30"/>
      <c r="V439" s="31"/>
      <c r="W439" s="32"/>
      <c r="X439" s="979"/>
      <c r="Y439" s="143"/>
      <c r="Z439" s="144"/>
      <c r="AA439" s="897"/>
      <c r="AB439" s="900"/>
      <c r="AC439" s="505"/>
      <c r="AD439" s="1571"/>
      <c r="AE439" s="495"/>
      <c r="AF439" s="496"/>
      <c r="AG439" s="535"/>
    </row>
    <row r="440" spans="1:33" ht="13.5" customHeight="1" x14ac:dyDescent="0.25">
      <c r="A440" s="2055"/>
      <c r="B440" s="237">
        <v>31.63</v>
      </c>
      <c r="C440" s="2549"/>
      <c r="D440" s="236" t="s">
        <v>372</v>
      </c>
      <c r="E440" s="236" t="s">
        <v>22</v>
      </c>
      <c r="F440" s="1222">
        <f t="shared" si="25"/>
        <v>31.63</v>
      </c>
      <c r="G440" s="2533"/>
      <c r="H440" s="2535"/>
      <c r="I440" s="516"/>
      <c r="J440" s="1259"/>
      <c r="K440" s="1262"/>
      <c r="L440" s="2718"/>
      <c r="M440" s="2726"/>
      <c r="N440" s="2627"/>
      <c r="O440" s="348"/>
      <c r="P440" s="349"/>
      <c r="Q440" s="350"/>
      <c r="R440" s="27"/>
      <c r="S440" s="28"/>
      <c r="T440" s="29"/>
      <c r="U440" s="30"/>
      <c r="V440" s="31"/>
      <c r="W440" s="32"/>
      <c r="X440" s="979"/>
      <c r="Y440" s="143"/>
      <c r="Z440" s="144"/>
      <c r="AA440" s="897"/>
      <c r="AB440" s="900"/>
      <c r="AC440" s="505"/>
      <c r="AD440" s="1571"/>
      <c r="AE440" s="495"/>
      <c r="AF440" s="496"/>
      <c r="AG440" s="535"/>
    </row>
    <row r="441" spans="1:33" ht="13.5" customHeight="1" x14ac:dyDescent="0.25">
      <c r="A441" s="2055"/>
      <c r="B441" s="237">
        <v>49.04</v>
      </c>
      <c r="C441" s="2549"/>
      <c r="D441" s="236" t="s">
        <v>372</v>
      </c>
      <c r="E441" s="236" t="s">
        <v>22</v>
      </c>
      <c r="F441" s="1222">
        <f t="shared" si="25"/>
        <v>49.04</v>
      </c>
      <c r="G441" s="2533"/>
      <c r="H441" s="2535"/>
      <c r="I441" s="516"/>
      <c r="J441" s="1259"/>
      <c r="K441" s="1262"/>
      <c r="L441" s="2718"/>
      <c r="M441" s="2726"/>
      <c r="N441" s="2627"/>
      <c r="O441" s="348"/>
      <c r="P441" s="349"/>
      <c r="Q441" s="350"/>
      <c r="R441" s="27"/>
      <c r="S441" s="28"/>
      <c r="T441" s="29"/>
      <c r="U441" s="30"/>
      <c r="V441" s="31"/>
      <c r="W441" s="32"/>
      <c r="X441" s="979"/>
      <c r="Y441" s="143"/>
      <c r="Z441" s="144"/>
      <c r="AA441" s="897"/>
      <c r="AB441" s="900"/>
      <c r="AC441" s="505"/>
      <c r="AD441" s="1571"/>
      <c r="AE441" s="495"/>
      <c r="AF441" s="496"/>
      <c r="AG441" s="535"/>
    </row>
    <row r="442" spans="1:33" ht="13.5" customHeight="1" x14ac:dyDescent="0.25">
      <c r="A442" s="2055"/>
      <c r="B442" s="237">
        <v>25.91</v>
      </c>
      <c r="C442" s="2549"/>
      <c r="D442" s="236" t="s">
        <v>372</v>
      </c>
      <c r="E442" s="236" t="s">
        <v>22</v>
      </c>
      <c r="F442" s="1222">
        <f t="shared" si="25"/>
        <v>25.91</v>
      </c>
      <c r="G442" s="2533"/>
      <c r="H442" s="2535"/>
      <c r="I442" s="516"/>
      <c r="J442" s="1259"/>
      <c r="K442" s="1262"/>
      <c r="L442" s="2718"/>
      <c r="M442" s="2726"/>
      <c r="N442" s="2627"/>
      <c r="O442" s="348"/>
      <c r="P442" s="349"/>
      <c r="Q442" s="350"/>
      <c r="R442" s="27"/>
      <c r="S442" s="28"/>
      <c r="T442" s="29"/>
      <c r="U442" s="30"/>
      <c r="V442" s="31"/>
      <c r="W442" s="32"/>
      <c r="X442" s="979"/>
      <c r="Y442" s="143"/>
      <c r="Z442" s="144"/>
      <c r="AA442" s="897"/>
      <c r="AB442" s="900"/>
      <c r="AC442" s="505"/>
      <c r="AD442" s="1571"/>
      <c r="AE442" s="495"/>
      <c r="AF442" s="496"/>
      <c r="AG442" s="535"/>
    </row>
    <row r="443" spans="1:33" ht="13.5" customHeight="1" x14ac:dyDescent="0.25">
      <c r="A443" s="2055"/>
      <c r="B443" s="237">
        <v>20.89</v>
      </c>
      <c r="C443" s="2549"/>
      <c r="D443" s="236" t="s">
        <v>372</v>
      </c>
      <c r="E443" s="236" t="s">
        <v>22</v>
      </c>
      <c r="F443" s="1222">
        <f t="shared" si="25"/>
        <v>20.89</v>
      </c>
      <c r="G443" s="2533"/>
      <c r="H443" s="2535"/>
      <c r="I443" s="516"/>
      <c r="J443" s="1259"/>
      <c r="K443" s="1262"/>
      <c r="L443" s="2718"/>
      <c r="M443" s="2726"/>
      <c r="N443" s="2627"/>
      <c r="O443" s="348"/>
      <c r="P443" s="349"/>
      <c r="Q443" s="350"/>
      <c r="R443" s="27"/>
      <c r="S443" s="28"/>
      <c r="T443" s="29"/>
      <c r="U443" s="30"/>
      <c r="V443" s="31"/>
      <c r="W443" s="32"/>
      <c r="X443" s="979"/>
      <c r="Y443" s="143"/>
      <c r="Z443" s="144"/>
      <c r="AA443" s="897"/>
      <c r="AB443" s="900"/>
      <c r="AC443" s="505"/>
      <c r="AD443" s="1571"/>
      <c r="AE443" s="495"/>
      <c r="AF443" s="496"/>
      <c r="AG443" s="535"/>
    </row>
    <row r="444" spans="1:33" ht="13.5" customHeight="1" thickBot="1" x14ac:dyDescent="0.3">
      <c r="A444" s="2290"/>
      <c r="B444" s="416">
        <v>43.43</v>
      </c>
      <c r="C444" s="2527"/>
      <c r="D444" s="405" t="s">
        <v>372</v>
      </c>
      <c r="E444" s="405" t="s">
        <v>22</v>
      </c>
      <c r="F444" s="587">
        <f t="shared" si="25"/>
        <v>43.43</v>
      </c>
      <c r="G444" s="2566"/>
      <c r="H444" s="2697"/>
      <c r="I444" s="522"/>
      <c r="J444" s="1263"/>
      <c r="K444" s="1264"/>
      <c r="L444" s="2648"/>
      <c r="M444" s="2727"/>
      <c r="N444" s="2628"/>
      <c r="O444" s="345"/>
      <c r="P444" s="346"/>
      <c r="Q444" s="347"/>
      <c r="R444" s="92"/>
      <c r="S444" s="65"/>
      <c r="T444" s="93"/>
      <c r="U444" s="94"/>
      <c r="V444" s="95"/>
      <c r="W444" s="66"/>
      <c r="X444" s="1404"/>
      <c r="Y444" s="96"/>
      <c r="Z444" s="67"/>
      <c r="AA444" s="898"/>
      <c r="AB444" s="901"/>
      <c r="AC444" s="533"/>
      <c r="AD444" s="1572"/>
      <c r="AE444" s="498"/>
      <c r="AF444" s="499"/>
      <c r="AG444" s="1139"/>
    </row>
    <row r="445" spans="1:33" ht="13.5" customHeight="1" thickBot="1" x14ac:dyDescent="0.3">
      <c r="A445" s="244" t="s">
        <v>373</v>
      </c>
      <c r="B445" s="594">
        <v>15.53</v>
      </c>
      <c r="C445" s="594">
        <v>15.53</v>
      </c>
      <c r="D445" s="244" t="s">
        <v>374</v>
      </c>
      <c r="E445" s="244" t="s">
        <v>22</v>
      </c>
      <c r="F445" s="120">
        <f>C445</f>
        <v>15.53</v>
      </c>
      <c r="G445" s="161">
        <v>5</v>
      </c>
      <c r="H445" s="853">
        <f>G445*F445</f>
        <v>77.649999999999991</v>
      </c>
      <c r="I445" s="799"/>
      <c r="J445" s="800"/>
      <c r="K445" s="536"/>
      <c r="L445" s="1472"/>
      <c r="M445" s="145"/>
      <c r="N445" s="154"/>
      <c r="O445" s="351"/>
      <c r="P445" s="352"/>
      <c r="Q445" s="353"/>
      <c r="R445" s="99"/>
      <c r="S445" s="100"/>
      <c r="T445" s="101"/>
      <c r="U445" s="102"/>
      <c r="V445" s="105"/>
      <c r="W445" s="106"/>
      <c r="X445" s="1405"/>
      <c r="Y445" s="107"/>
      <c r="Z445" s="108"/>
      <c r="AA445" s="895"/>
      <c r="AB445" s="852"/>
      <c r="AC445" s="537"/>
      <c r="AD445" s="1576"/>
      <c r="AE445" s="1317"/>
      <c r="AF445" s="1318"/>
      <c r="AG445" s="1319"/>
    </row>
    <row r="446" spans="1:33" ht="13.5" customHeight="1" thickBot="1" x14ac:dyDescent="0.3">
      <c r="A446" s="244" t="s">
        <v>375</v>
      </c>
      <c r="B446" s="594">
        <v>41.27</v>
      </c>
      <c r="C446" s="594">
        <v>41.27</v>
      </c>
      <c r="D446" s="244" t="s">
        <v>374</v>
      </c>
      <c r="E446" s="244" t="s">
        <v>22</v>
      </c>
      <c r="F446" s="120">
        <f>C446</f>
        <v>41.27</v>
      </c>
      <c r="G446" s="161">
        <v>5</v>
      </c>
      <c r="H446" s="853">
        <f>G446*F446</f>
        <v>206.35000000000002</v>
      </c>
      <c r="I446" s="799"/>
      <c r="J446" s="800"/>
      <c r="K446" s="536"/>
      <c r="L446" s="1472"/>
      <c r="M446" s="145"/>
      <c r="N446" s="154"/>
      <c r="O446" s="351"/>
      <c r="P446" s="352"/>
      <c r="Q446" s="353"/>
      <c r="R446" s="99"/>
      <c r="S446" s="100"/>
      <c r="T446" s="101"/>
      <c r="U446" s="102"/>
      <c r="V446" s="105"/>
      <c r="W446" s="106"/>
      <c r="X446" s="1405"/>
      <c r="Y446" s="107"/>
      <c r="Z446" s="108"/>
      <c r="AA446" s="895"/>
      <c r="AB446" s="852"/>
      <c r="AC446" s="537"/>
      <c r="AD446" s="1576"/>
      <c r="AE446" s="1317"/>
      <c r="AF446" s="1318"/>
      <c r="AG446" s="1319"/>
    </row>
    <row r="447" spans="1:33" ht="13.5" customHeight="1" x14ac:dyDescent="0.25">
      <c r="A447" s="2070" t="s">
        <v>376</v>
      </c>
      <c r="B447" s="415">
        <v>594.79</v>
      </c>
      <c r="C447" s="2520">
        <f>SUM(B447:B457)</f>
        <v>1389.1499999999999</v>
      </c>
      <c r="D447" s="278" t="s">
        <v>377</v>
      </c>
      <c r="E447" s="278" t="s">
        <v>22</v>
      </c>
      <c r="F447" s="1352"/>
      <c r="G447" s="2710">
        <v>5</v>
      </c>
      <c r="H447" s="2802">
        <f>SUM(F447:F457)*G447</f>
        <v>285.74999999999994</v>
      </c>
      <c r="I447" s="824">
        <f>B447</f>
        <v>594.79</v>
      </c>
      <c r="J447" s="2904">
        <v>5</v>
      </c>
      <c r="K447" s="2663">
        <f>SUM(I447:I457)*J447</f>
        <v>6660</v>
      </c>
      <c r="L447" s="2698">
        <f>C447</f>
        <v>1389.1499999999999</v>
      </c>
      <c r="M447" s="2690">
        <v>2</v>
      </c>
      <c r="N447" s="2695">
        <f>L447*M447</f>
        <v>2778.2999999999997</v>
      </c>
      <c r="O447" s="342"/>
      <c r="P447" s="343"/>
      <c r="Q447" s="344"/>
      <c r="R447" s="87"/>
      <c r="S447" s="84"/>
      <c r="T447" s="88"/>
      <c r="U447" s="89"/>
      <c r="V447" s="90"/>
      <c r="W447" s="85"/>
      <c r="X447" s="583"/>
      <c r="Y447" s="91"/>
      <c r="Z447" s="86"/>
      <c r="AA447" s="896"/>
      <c r="AB447" s="899"/>
      <c r="AC447" s="532"/>
      <c r="AD447" s="1570"/>
      <c r="AE447" s="492"/>
      <c r="AF447" s="493"/>
      <c r="AG447" s="1135"/>
    </row>
    <row r="448" spans="1:33" ht="13.5" customHeight="1" x14ac:dyDescent="0.25">
      <c r="A448" s="2071"/>
      <c r="B448" s="237">
        <v>19.760000000000002</v>
      </c>
      <c r="C448" s="2521"/>
      <c r="D448" s="236" t="s">
        <v>377</v>
      </c>
      <c r="E448" s="236" t="s">
        <v>22</v>
      </c>
      <c r="F448" s="1353"/>
      <c r="G448" s="2711"/>
      <c r="H448" s="2749"/>
      <c r="I448" s="816">
        <f t="shared" ref="I448:I450" si="26">B448</f>
        <v>19.760000000000002</v>
      </c>
      <c r="J448" s="2905"/>
      <c r="K448" s="2664"/>
      <c r="L448" s="2709"/>
      <c r="M448" s="2585"/>
      <c r="N448" s="2798"/>
      <c r="O448" s="348"/>
      <c r="P448" s="349"/>
      <c r="Q448" s="350"/>
      <c r="R448" s="27"/>
      <c r="S448" s="28"/>
      <c r="T448" s="29"/>
      <c r="U448" s="30"/>
      <c r="V448" s="31"/>
      <c r="W448" s="32"/>
      <c r="X448" s="979"/>
      <c r="Y448" s="143"/>
      <c r="Z448" s="144"/>
      <c r="AA448" s="897"/>
      <c r="AB448" s="900"/>
      <c r="AC448" s="505"/>
      <c r="AD448" s="1571"/>
      <c r="AE448" s="495"/>
      <c r="AF448" s="496"/>
      <c r="AG448" s="535"/>
    </row>
    <row r="449" spans="1:33" ht="13.5" customHeight="1" x14ac:dyDescent="0.25">
      <c r="A449" s="2071"/>
      <c r="B449" s="237">
        <v>169.78</v>
      </c>
      <c r="C449" s="2521"/>
      <c r="D449" s="236" t="s">
        <v>377</v>
      </c>
      <c r="E449" s="236" t="s">
        <v>22</v>
      </c>
      <c r="F449" s="1353"/>
      <c r="G449" s="2711"/>
      <c r="H449" s="2749"/>
      <c r="I449" s="816">
        <f t="shared" si="26"/>
        <v>169.78</v>
      </c>
      <c r="J449" s="2905"/>
      <c r="K449" s="2664"/>
      <c r="L449" s="2709"/>
      <c r="M449" s="2585"/>
      <c r="N449" s="2798"/>
      <c r="O449" s="348"/>
      <c r="P449" s="349"/>
      <c r="Q449" s="350"/>
      <c r="R449" s="27"/>
      <c r="S449" s="28"/>
      <c r="T449" s="29"/>
      <c r="U449" s="30"/>
      <c r="V449" s="31"/>
      <c r="W449" s="32"/>
      <c r="X449" s="979"/>
      <c r="Y449" s="143"/>
      <c r="Z449" s="144"/>
      <c r="AA449" s="897"/>
      <c r="AB449" s="900"/>
      <c r="AC449" s="505"/>
      <c r="AD449" s="1571"/>
      <c r="AE449" s="495"/>
      <c r="AF449" s="496"/>
      <c r="AG449" s="535"/>
    </row>
    <row r="450" spans="1:33" ht="13.5" customHeight="1" x14ac:dyDescent="0.25">
      <c r="A450" s="2071"/>
      <c r="B450" s="237">
        <v>396.77</v>
      </c>
      <c r="C450" s="2521"/>
      <c r="D450" s="236" t="s">
        <v>377</v>
      </c>
      <c r="E450" s="236" t="s">
        <v>22</v>
      </c>
      <c r="F450" s="1353"/>
      <c r="G450" s="2711"/>
      <c r="H450" s="2749"/>
      <c r="I450" s="816">
        <f t="shared" si="26"/>
        <v>396.77</v>
      </c>
      <c r="J450" s="2905"/>
      <c r="K450" s="2664"/>
      <c r="L450" s="2709"/>
      <c r="M450" s="2585"/>
      <c r="N450" s="2798"/>
      <c r="O450" s="348"/>
      <c r="P450" s="349"/>
      <c r="Q450" s="350"/>
      <c r="R450" s="27"/>
      <c r="S450" s="28"/>
      <c r="T450" s="29"/>
      <c r="U450" s="30"/>
      <c r="V450" s="31"/>
      <c r="W450" s="32"/>
      <c r="X450" s="979"/>
      <c r="Y450" s="143"/>
      <c r="Z450" s="144"/>
      <c r="AA450" s="897"/>
      <c r="AB450" s="900"/>
      <c r="AC450" s="505"/>
      <c r="AD450" s="1571"/>
      <c r="AE450" s="495"/>
      <c r="AF450" s="496"/>
      <c r="AG450" s="535"/>
    </row>
    <row r="451" spans="1:33" ht="13.5" customHeight="1" x14ac:dyDescent="0.25">
      <c r="A451" s="2071"/>
      <c r="B451" s="237">
        <v>29.16</v>
      </c>
      <c r="C451" s="2521"/>
      <c r="D451" s="236" t="s">
        <v>377</v>
      </c>
      <c r="E451" s="236" t="s">
        <v>22</v>
      </c>
      <c r="F451" s="1354">
        <f>B451</f>
        <v>29.16</v>
      </c>
      <c r="G451" s="2711"/>
      <c r="H451" s="2749"/>
      <c r="I451" s="1349"/>
      <c r="J451" s="2905"/>
      <c r="K451" s="2664"/>
      <c r="L451" s="2709"/>
      <c r="M451" s="2585"/>
      <c r="N451" s="2798"/>
      <c r="O451" s="348"/>
      <c r="P451" s="349"/>
      <c r="Q451" s="350"/>
      <c r="R451" s="27"/>
      <c r="S451" s="28"/>
      <c r="T451" s="29"/>
      <c r="U451" s="30"/>
      <c r="V451" s="31"/>
      <c r="W451" s="32"/>
      <c r="X451" s="979"/>
      <c r="Y451" s="143"/>
      <c r="Z451" s="144"/>
      <c r="AA451" s="897"/>
      <c r="AB451" s="900"/>
      <c r="AC451" s="505"/>
      <c r="AD451" s="1571"/>
      <c r="AE451" s="495"/>
      <c r="AF451" s="496"/>
      <c r="AG451" s="535"/>
    </row>
    <row r="452" spans="1:33" ht="13.5" customHeight="1" x14ac:dyDescent="0.25">
      <c r="A452" s="2071"/>
      <c r="B452" s="237">
        <v>1.47</v>
      </c>
      <c r="C452" s="2521"/>
      <c r="D452" s="236" t="s">
        <v>377</v>
      </c>
      <c r="E452" s="236" t="s">
        <v>22</v>
      </c>
      <c r="F452" s="1354">
        <f>B452</f>
        <v>1.47</v>
      </c>
      <c r="G452" s="2711"/>
      <c r="H452" s="2749"/>
      <c r="I452" s="1349"/>
      <c r="J452" s="2905"/>
      <c r="K452" s="2664"/>
      <c r="L452" s="2709"/>
      <c r="M452" s="2585"/>
      <c r="N452" s="2798"/>
      <c r="O452" s="348"/>
      <c r="P452" s="349"/>
      <c r="Q452" s="350"/>
      <c r="R452" s="27"/>
      <c r="S452" s="28"/>
      <c r="T452" s="29"/>
      <c r="U452" s="30"/>
      <c r="V452" s="31"/>
      <c r="W452" s="32"/>
      <c r="X452" s="979"/>
      <c r="Y452" s="143"/>
      <c r="Z452" s="144"/>
      <c r="AA452" s="897"/>
      <c r="AB452" s="900"/>
      <c r="AC452" s="505"/>
      <c r="AD452" s="1571"/>
      <c r="AE452" s="495"/>
      <c r="AF452" s="496"/>
      <c r="AG452" s="535"/>
    </row>
    <row r="453" spans="1:33" ht="13.5" customHeight="1" x14ac:dyDescent="0.25">
      <c r="A453" s="2071"/>
      <c r="B453" s="237">
        <v>14.11</v>
      </c>
      <c r="C453" s="2521"/>
      <c r="D453" s="236" t="s">
        <v>377</v>
      </c>
      <c r="E453" s="236" t="s">
        <v>22</v>
      </c>
      <c r="F453" s="1354">
        <f>B453</f>
        <v>14.11</v>
      </c>
      <c r="G453" s="2711"/>
      <c r="H453" s="2749"/>
      <c r="I453" s="1349"/>
      <c r="J453" s="2905"/>
      <c r="K453" s="2664"/>
      <c r="L453" s="2709"/>
      <c r="M453" s="2585"/>
      <c r="N453" s="2798"/>
      <c r="O453" s="348"/>
      <c r="P453" s="349"/>
      <c r="Q453" s="350"/>
      <c r="R453" s="27"/>
      <c r="S453" s="28"/>
      <c r="T453" s="29"/>
      <c r="U453" s="30"/>
      <c r="V453" s="31"/>
      <c r="W453" s="32"/>
      <c r="X453" s="979"/>
      <c r="Y453" s="143"/>
      <c r="Z453" s="144"/>
      <c r="AA453" s="897"/>
      <c r="AB453" s="900"/>
      <c r="AC453" s="505"/>
      <c r="AD453" s="1571"/>
      <c r="AE453" s="495"/>
      <c r="AF453" s="496"/>
      <c r="AG453" s="535"/>
    </row>
    <row r="454" spans="1:33" ht="13.5" customHeight="1" x14ac:dyDescent="0.25">
      <c r="A454" s="2071"/>
      <c r="B454" s="237">
        <v>4.57</v>
      </c>
      <c r="C454" s="2521"/>
      <c r="D454" s="236" t="s">
        <v>377</v>
      </c>
      <c r="E454" s="236" t="s">
        <v>22</v>
      </c>
      <c r="F454" s="1354">
        <v>4.57</v>
      </c>
      <c r="G454" s="2711"/>
      <c r="H454" s="2749"/>
      <c r="I454" s="1349"/>
      <c r="J454" s="2905"/>
      <c r="K454" s="2664"/>
      <c r="L454" s="2709"/>
      <c r="M454" s="2585"/>
      <c r="N454" s="2798"/>
      <c r="O454" s="348"/>
      <c r="P454" s="349"/>
      <c r="Q454" s="350"/>
      <c r="R454" s="27"/>
      <c r="S454" s="28"/>
      <c r="T454" s="29"/>
      <c r="U454" s="30"/>
      <c r="V454" s="31"/>
      <c r="W454" s="32"/>
      <c r="X454" s="979"/>
      <c r="Y454" s="143"/>
      <c r="Z454" s="144"/>
      <c r="AA454" s="897"/>
      <c r="AB454" s="900"/>
      <c r="AC454" s="505"/>
      <c r="AD454" s="1571"/>
      <c r="AE454" s="495"/>
      <c r="AF454" s="496"/>
      <c r="AG454" s="535"/>
    </row>
    <row r="455" spans="1:33" ht="13.5" customHeight="1" x14ac:dyDescent="0.25">
      <c r="A455" s="2071"/>
      <c r="B455" s="237">
        <v>42.18</v>
      </c>
      <c r="C455" s="2521"/>
      <c r="D455" s="236" t="s">
        <v>377</v>
      </c>
      <c r="E455" s="236" t="s">
        <v>22</v>
      </c>
      <c r="F455" s="1353"/>
      <c r="G455" s="2711"/>
      <c r="H455" s="2749"/>
      <c r="I455" s="1350">
        <f>B455</f>
        <v>42.18</v>
      </c>
      <c r="J455" s="2905"/>
      <c r="K455" s="2664"/>
      <c r="L455" s="2709"/>
      <c r="M455" s="2585"/>
      <c r="N455" s="2798"/>
      <c r="O455" s="348"/>
      <c r="P455" s="349"/>
      <c r="Q455" s="350"/>
      <c r="R455" s="27"/>
      <c r="S455" s="28"/>
      <c r="T455" s="29"/>
      <c r="U455" s="30"/>
      <c r="V455" s="31"/>
      <c r="W455" s="32"/>
      <c r="X455" s="979"/>
      <c r="Y455" s="143"/>
      <c r="Z455" s="144"/>
      <c r="AA455" s="897"/>
      <c r="AB455" s="900"/>
      <c r="AC455" s="505"/>
      <c r="AD455" s="1571"/>
      <c r="AE455" s="495"/>
      <c r="AF455" s="496"/>
      <c r="AG455" s="535"/>
    </row>
    <row r="456" spans="1:33" ht="13.5" customHeight="1" x14ac:dyDescent="0.25">
      <c r="A456" s="2071"/>
      <c r="B456" s="239">
        <v>108.72</v>
      </c>
      <c r="C456" s="2521"/>
      <c r="D456" s="236" t="s">
        <v>377</v>
      </c>
      <c r="E456" s="236" t="s">
        <v>22</v>
      </c>
      <c r="F456" s="1355"/>
      <c r="G456" s="2711"/>
      <c r="H456" s="2803"/>
      <c r="I456" s="1350">
        <f>B456</f>
        <v>108.72</v>
      </c>
      <c r="J456" s="2905"/>
      <c r="K456" s="2664"/>
      <c r="L456" s="2709"/>
      <c r="M456" s="2585"/>
      <c r="N456" s="2798"/>
      <c r="O456" s="354"/>
      <c r="P456" s="355"/>
      <c r="Q456" s="356"/>
      <c r="R456" s="21"/>
      <c r="S456" s="22"/>
      <c r="T456" s="23"/>
      <c r="U456" s="24"/>
      <c r="V456" s="25"/>
      <c r="W456" s="26"/>
      <c r="X456" s="980"/>
      <c r="Y456" s="61"/>
      <c r="Z456" s="59"/>
      <c r="AA456" s="983"/>
      <c r="AB456" s="900"/>
      <c r="AC456" s="505"/>
      <c r="AD456" s="1571"/>
      <c r="AE456" s="495"/>
      <c r="AF456" s="496"/>
      <c r="AG456" s="535"/>
    </row>
    <row r="457" spans="1:33" ht="13.5" customHeight="1" thickBot="1" x14ac:dyDescent="0.3">
      <c r="A457" s="2072"/>
      <c r="B457" s="416">
        <v>7.84</v>
      </c>
      <c r="C457" s="2550"/>
      <c r="D457" s="405" t="s">
        <v>377</v>
      </c>
      <c r="E457" s="405" t="s">
        <v>22</v>
      </c>
      <c r="F457" s="1356">
        <f>B457</f>
        <v>7.84</v>
      </c>
      <c r="G457" s="2712"/>
      <c r="H457" s="2750"/>
      <c r="I457" s="1351"/>
      <c r="J457" s="2906"/>
      <c r="K457" s="2762"/>
      <c r="L457" s="2699"/>
      <c r="M457" s="2691"/>
      <c r="N457" s="2696"/>
      <c r="O457" s="345"/>
      <c r="P457" s="346"/>
      <c r="Q457" s="347"/>
      <c r="R457" s="92"/>
      <c r="S457" s="65"/>
      <c r="T457" s="93"/>
      <c r="U457" s="94"/>
      <c r="V457" s="95"/>
      <c r="W457" s="66"/>
      <c r="X457" s="1404"/>
      <c r="Y457" s="96"/>
      <c r="Z457" s="67"/>
      <c r="AA457" s="898"/>
      <c r="AB457" s="901"/>
      <c r="AC457" s="533"/>
      <c r="AD457" s="1572"/>
      <c r="AE457" s="498"/>
      <c r="AF457" s="499"/>
      <c r="AG457" s="1139"/>
    </row>
    <row r="458" spans="1:33" ht="13.5" customHeight="1" x14ac:dyDescent="0.25">
      <c r="A458" s="2054" t="s">
        <v>378</v>
      </c>
      <c r="B458" s="415">
        <v>75.42</v>
      </c>
      <c r="C458" s="2526">
        <f>B458+B459+B460</f>
        <v>240.58999999999997</v>
      </c>
      <c r="D458" s="278" t="s">
        <v>371</v>
      </c>
      <c r="E458" s="278" t="s">
        <v>22</v>
      </c>
      <c r="F458" s="2554">
        <f>C458</f>
        <v>240.58999999999997</v>
      </c>
      <c r="G458" s="2532">
        <v>5</v>
      </c>
      <c r="H458" s="2646">
        <f>G458*F458</f>
        <v>1202.9499999999998</v>
      </c>
      <c r="I458" s="513"/>
      <c r="J458" s="514"/>
      <c r="K458" s="515"/>
      <c r="L458" s="2782"/>
      <c r="M458" s="2725"/>
      <c r="N458" s="2626"/>
      <c r="O458" s="342"/>
      <c r="P458" s="343"/>
      <c r="Q458" s="344"/>
      <c r="R458" s="87"/>
      <c r="S458" s="84"/>
      <c r="T458" s="88"/>
      <c r="U458" s="89"/>
      <c r="V458" s="90"/>
      <c r="W458" s="85"/>
      <c r="X458" s="583"/>
      <c r="Y458" s="91"/>
      <c r="Z458" s="86"/>
      <c r="AA458" s="896"/>
      <c r="AB458" s="899"/>
      <c r="AC458" s="532"/>
      <c r="AD458" s="1570"/>
      <c r="AE458" s="492"/>
      <c r="AF458" s="493"/>
      <c r="AG458" s="1135"/>
    </row>
    <row r="459" spans="1:33" ht="13.5" customHeight="1" x14ac:dyDescent="0.25">
      <c r="A459" s="2055"/>
      <c r="B459" s="237">
        <v>128.84</v>
      </c>
      <c r="C459" s="2549"/>
      <c r="D459" s="236" t="s">
        <v>371</v>
      </c>
      <c r="E459" s="236" t="s">
        <v>22</v>
      </c>
      <c r="F459" s="2555"/>
      <c r="G459" s="2533"/>
      <c r="H459" s="2647"/>
      <c r="I459" s="516"/>
      <c r="J459" s="517"/>
      <c r="K459" s="518"/>
      <c r="L459" s="2783"/>
      <c r="M459" s="2726"/>
      <c r="N459" s="2627"/>
      <c r="O459" s="348"/>
      <c r="P459" s="349"/>
      <c r="Q459" s="350"/>
      <c r="R459" s="27"/>
      <c r="S459" s="28"/>
      <c r="T459" s="29"/>
      <c r="U459" s="30"/>
      <c r="V459" s="31"/>
      <c r="W459" s="32"/>
      <c r="X459" s="979"/>
      <c r="Y459" s="143"/>
      <c r="Z459" s="144"/>
      <c r="AA459" s="897"/>
      <c r="AB459" s="900"/>
      <c r="AC459" s="505"/>
      <c r="AD459" s="1571"/>
      <c r="AE459" s="495"/>
      <c r="AF459" s="496"/>
      <c r="AG459" s="535"/>
    </row>
    <row r="460" spans="1:33" ht="13.5" customHeight="1" thickBot="1" x14ac:dyDescent="0.3">
      <c r="A460" s="2290"/>
      <c r="B460" s="416">
        <v>36.33</v>
      </c>
      <c r="C460" s="2527"/>
      <c r="D460" s="405" t="s">
        <v>371</v>
      </c>
      <c r="E460" s="405" t="s">
        <v>22</v>
      </c>
      <c r="F460" s="2656"/>
      <c r="G460" s="2566"/>
      <c r="H460" s="2655"/>
      <c r="I460" s="522"/>
      <c r="J460" s="523"/>
      <c r="K460" s="524"/>
      <c r="L460" s="2784"/>
      <c r="M460" s="2727"/>
      <c r="N460" s="2628"/>
      <c r="O460" s="345"/>
      <c r="P460" s="346"/>
      <c r="Q460" s="347"/>
      <c r="R460" s="92"/>
      <c r="S460" s="65"/>
      <c r="T460" s="93"/>
      <c r="U460" s="94"/>
      <c r="V460" s="95"/>
      <c r="W460" s="66"/>
      <c r="X460" s="1404"/>
      <c r="Y460" s="96"/>
      <c r="Z460" s="67"/>
      <c r="AA460" s="898"/>
      <c r="AB460" s="901"/>
      <c r="AC460" s="533"/>
      <c r="AD460" s="1572"/>
      <c r="AE460" s="498"/>
      <c r="AF460" s="499"/>
      <c r="AG460" s="1139"/>
    </row>
    <row r="461" spans="1:33" ht="13.5" customHeight="1" thickBot="1" x14ac:dyDescent="0.3">
      <c r="A461" s="244" t="s">
        <v>379</v>
      </c>
      <c r="B461" s="594">
        <v>19.89</v>
      </c>
      <c r="C461" s="594">
        <v>19.89</v>
      </c>
      <c r="D461" s="244" t="s">
        <v>371</v>
      </c>
      <c r="E461" s="244" t="s">
        <v>22</v>
      </c>
      <c r="F461" s="120">
        <f>C461</f>
        <v>19.89</v>
      </c>
      <c r="G461" s="161">
        <v>5</v>
      </c>
      <c r="H461" s="853">
        <f>G461*F461</f>
        <v>99.45</v>
      </c>
      <c r="I461" s="799"/>
      <c r="J461" s="800"/>
      <c r="K461" s="536"/>
      <c r="L461" s="1472"/>
      <c r="M461" s="145"/>
      <c r="N461" s="154"/>
      <c r="O461" s="351"/>
      <c r="P461" s="352"/>
      <c r="Q461" s="353"/>
      <c r="R461" s="99"/>
      <c r="S461" s="100"/>
      <c r="T461" s="101"/>
      <c r="U461" s="102"/>
      <c r="V461" s="105"/>
      <c r="W461" s="106"/>
      <c r="X461" s="1405"/>
      <c r="Y461" s="107"/>
      <c r="Z461" s="108"/>
      <c r="AA461" s="895"/>
      <c r="AB461" s="852"/>
      <c r="AC461" s="537"/>
      <c r="AD461" s="1576"/>
      <c r="AE461" s="1317"/>
      <c r="AF461" s="1318"/>
      <c r="AG461" s="1319"/>
    </row>
    <row r="462" spans="1:33" ht="13.5" customHeight="1" x14ac:dyDescent="0.25">
      <c r="A462" s="2054" t="s">
        <v>380</v>
      </c>
      <c r="B462" s="415">
        <v>313.14</v>
      </c>
      <c r="C462" s="2526">
        <f>B462+B463</f>
        <v>371.40999999999997</v>
      </c>
      <c r="D462" s="278" t="s">
        <v>366</v>
      </c>
      <c r="E462" s="278" t="s">
        <v>370</v>
      </c>
      <c r="F462" s="2554">
        <f>C462</f>
        <v>371.40999999999997</v>
      </c>
      <c r="G462" s="2532">
        <v>5</v>
      </c>
      <c r="H462" s="2646">
        <f>G462*F462</f>
        <v>1857.0499999999997</v>
      </c>
      <c r="I462" s="513"/>
      <c r="J462" s="514"/>
      <c r="K462" s="515"/>
      <c r="L462" s="2782"/>
      <c r="M462" s="2725"/>
      <c r="N462" s="2626"/>
      <c r="O462" s="342"/>
      <c r="P462" s="343"/>
      <c r="Q462" s="344"/>
      <c r="R462" s="87"/>
      <c r="S462" s="84"/>
      <c r="T462" s="88"/>
      <c r="U462" s="89"/>
      <c r="V462" s="90"/>
      <c r="W462" s="85"/>
      <c r="X462" s="583"/>
      <c r="Y462" s="91"/>
      <c r="Z462" s="86"/>
      <c r="AA462" s="896"/>
      <c r="AB462" s="899"/>
      <c r="AC462" s="532"/>
      <c r="AD462" s="1570"/>
      <c r="AE462" s="492"/>
      <c r="AF462" s="493"/>
      <c r="AG462" s="1135"/>
    </row>
    <row r="463" spans="1:33" ht="13.5" customHeight="1" thickBot="1" x14ac:dyDescent="0.3">
      <c r="A463" s="2290"/>
      <c r="B463" s="416">
        <v>58.27</v>
      </c>
      <c r="C463" s="2527"/>
      <c r="D463" s="405" t="s">
        <v>366</v>
      </c>
      <c r="E463" s="405" t="s">
        <v>22</v>
      </c>
      <c r="F463" s="2656"/>
      <c r="G463" s="2566"/>
      <c r="H463" s="2655"/>
      <c r="I463" s="522"/>
      <c r="J463" s="523"/>
      <c r="K463" s="524"/>
      <c r="L463" s="2784"/>
      <c r="M463" s="2727"/>
      <c r="N463" s="2628"/>
      <c r="O463" s="345"/>
      <c r="P463" s="346"/>
      <c r="Q463" s="347"/>
      <c r="R463" s="92"/>
      <c r="S463" s="65"/>
      <c r="T463" s="93"/>
      <c r="U463" s="94"/>
      <c r="V463" s="95"/>
      <c r="W463" s="66"/>
      <c r="X463" s="1404"/>
      <c r="Y463" s="96"/>
      <c r="Z463" s="67"/>
      <c r="AA463" s="898"/>
      <c r="AB463" s="901"/>
      <c r="AC463" s="533"/>
      <c r="AD463" s="1572"/>
      <c r="AE463" s="498"/>
      <c r="AF463" s="499"/>
      <c r="AG463" s="1139"/>
    </row>
    <row r="464" spans="1:33" ht="13.5" customHeight="1" x14ac:dyDescent="0.25">
      <c r="A464" s="2054">
        <v>664</v>
      </c>
      <c r="B464" s="415">
        <v>435.97</v>
      </c>
      <c r="C464" s="2526">
        <f>B464+B465</f>
        <v>511.96000000000004</v>
      </c>
      <c r="D464" s="278" t="s">
        <v>301</v>
      </c>
      <c r="E464" s="278" t="s">
        <v>22</v>
      </c>
      <c r="F464" s="2554">
        <f>C464</f>
        <v>511.96000000000004</v>
      </c>
      <c r="G464" s="2532">
        <v>5</v>
      </c>
      <c r="H464" s="2646">
        <f>G464*F464</f>
        <v>2559.8000000000002</v>
      </c>
      <c r="I464" s="513"/>
      <c r="J464" s="514"/>
      <c r="K464" s="515"/>
      <c r="L464" s="2799">
        <f>F464</f>
        <v>511.96000000000004</v>
      </c>
      <c r="M464" s="2592">
        <v>2</v>
      </c>
      <c r="N464" s="2590">
        <f>M464*L464</f>
        <v>1023.9200000000001</v>
      </c>
      <c r="O464" s="342"/>
      <c r="P464" s="343"/>
      <c r="Q464" s="344"/>
      <c r="R464" s="87"/>
      <c r="S464" s="84"/>
      <c r="T464" s="88"/>
      <c r="U464" s="89"/>
      <c r="V464" s="90"/>
      <c r="W464" s="85"/>
      <c r="X464" s="583"/>
      <c r="Y464" s="91"/>
      <c r="Z464" s="86"/>
      <c r="AA464" s="896"/>
      <c r="AB464" s="899"/>
      <c r="AC464" s="532"/>
      <c r="AD464" s="1570"/>
      <c r="AE464" s="492"/>
      <c r="AF464" s="493"/>
      <c r="AG464" s="1135"/>
    </row>
    <row r="465" spans="1:33" ht="13.5" customHeight="1" thickBot="1" x14ac:dyDescent="0.3">
      <c r="A465" s="2290"/>
      <c r="B465" s="416">
        <v>75.989999999999995</v>
      </c>
      <c r="C465" s="2527"/>
      <c r="D465" s="405" t="s">
        <v>301</v>
      </c>
      <c r="E465" s="405" t="s">
        <v>22</v>
      </c>
      <c r="F465" s="2656"/>
      <c r="G465" s="2566"/>
      <c r="H465" s="2655"/>
      <c r="I465" s="522"/>
      <c r="J465" s="523"/>
      <c r="K465" s="524"/>
      <c r="L465" s="2682"/>
      <c r="M465" s="2593"/>
      <c r="N465" s="2591"/>
      <c r="O465" s="345"/>
      <c r="P465" s="346"/>
      <c r="Q465" s="347"/>
      <c r="R465" s="92"/>
      <c r="S465" s="65"/>
      <c r="T465" s="93"/>
      <c r="U465" s="94"/>
      <c r="V465" s="95"/>
      <c r="W465" s="66"/>
      <c r="X465" s="1404"/>
      <c r="Y465" s="96"/>
      <c r="Z465" s="67"/>
      <c r="AA465" s="898"/>
      <c r="AB465" s="901"/>
      <c r="AC465" s="533"/>
      <c r="AD465" s="1572"/>
      <c r="AE465" s="498"/>
      <c r="AF465" s="499"/>
      <c r="AG465" s="1139"/>
    </row>
    <row r="466" spans="1:33" ht="13.5" customHeight="1" x14ac:dyDescent="0.25">
      <c r="A466" s="2070" t="s">
        <v>381</v>
      </c>
      <c r="B466" s="415">
        <v>76.81</v>
      </c>
      <c r="C466" s="2526">
        <f>SUM(B466:B471)</f>
        <v>937.90000000000009</v>
      </c>
      <c r="D466" s="278" t="s">
        <v>301</v>
      </c>
      <c r="E466" s="278" t="s">
        <v>22</v>
      </c>
      <c r="F466" s="2530">
        <f>C466</f>
        <v>937.90000000000009</v>
      </c>
      <c r="G466" s="2532">
        <v>5</v>
      </c>
      <c r="H466" s="2534">
        <f>G466*F466</f>
        <v>4689.5</v>
      </c>
      <c r="I466" s="513"/>
      <c r="J466" s="514"/>
      <c r="K466" s="515"/>
      <c r="L466" s="2623"/>
      <c r="M466" s="2614"/>
      <c r="N466" s="2551"/>
      <c r="O466" s="342"/>
      <c r="P466" s="343"/>
      <c r="Q466" s="344"/>
      <c r="R466" s="87"/>
      <c r="S466" s="84"/>
      <c r="T466" s="88"/>
      <c r="U466" s="89"/>
      <c r="V466" s="90"/>
      <c r="W466" s="85"/>
      <c r="X466" s="583"/>
      <c r="Y466" s="91"/>
      <c r="Z466" s="86"/>
      <c r="AA466" s="896"/>
      <c r="AB466" s="899"/>
      <c r="AC466" s="532"/>
      <c r="AD466" s="1570"/>
      <c r="AE466" s="492"/>
      <c r="AF466" s="493"/>
      <c r="AG466" s="1135"/>
    </row>
    <row r="467" spans="1:33" ht="13.5" customHeight="1" x14ac:dyDescent="0.25">
      <c r="A467" s="2071"/>
      <c r="B467" s="237">
        <v>62.37</v>
      </c>
      <c r="C467" s="2549"/>
      <c r="D467" s="236" t="s">
        <v>301</v>
      </c>
      <c r="E467" s="236" t="s">
        <v>22</v>
      </c>
      <c r="F467" s="2531"/>
      <c r="G467" s="2533"/>
      <c r="H467" s="2535"/>
      <c r="I467" s="516"/>
      <c r="J467" s="517"/>
      <c r="K467" s="518"/>
      <c r="L467" s="2624"/>
      <c r="M467" s="2615"/>
      <c r="N467" s="2552"/>
      <c r="O467" s="348"/>
      <c r="P467" s="349"/>
      <c r="Q467" s="350"/>
      <c r="R467" s="27"/>
      <c r="S467" s="28"/>
      <c r="T467" s="29"/>
      <c r="U467" s="30"/>
      <c r="V467" s="31"/>
      <c r="W467" s="32"/>
      <c r="X467" s="979"/>
      <c r="Y467" s="143"/>
      <c r="Z467" s="144"/>
      <c r="AA467" s="897"/>
      <c r="AB467" s="900"/>
      <c r="AC467" s="505"/>
      <c r="AD467" s="1571"/>
      <c r="AE467" s="495"/>
      <c r="AF467" s="496"/>
      <c r="AG467" s="535"/>
    </row>
    <row r="468" spans="1:33" ht="13.5" customHeight="1" x14ac:dyDescent="0.25">
      <c r="A468" s="2071"/>
      <c r="B468" s="237">
        <v>102.72</v>
      </c>
      <c r="C468" s="2549"/>
      <c r="D468" s="236" t="s">
        <v>301</v>
      </c>
      <c r="E468" s="236" t="s">
        <v>22</v>
      </c>
      <c r="F468" s="2531"/>
      <c r="G468" s="2533"/>
      <c r="H468" s="2535"/>
      <c r="I468" s="516"/>
      <c r="J468" s="517"/>
      <c r="K468" s="518"/>
      <c r="L468" s="2624"/>
      <c r="M468" s="2615"/>
      <c r="N468" s="2552"/>
      <c r="O468" s="348"/>
      <c r="P468" s="349"/>
      <c r="Q468" s="350"/>
      <c r="R468" s="27"/>
      <c r="S468" s="28"/>
      <c r="T468" s="29"/>
      <c r="U468" s="30"/>
      <c r="V468" s="31"/>
      <c r="W468" s="32"/>
      <c r="X468" s="979"/>
      <c r="Y468" s="143"/>
      <c r="Z468" s="144"/>
      <c r="AA468" s="897"/>
      <c r="AB468" s="900"/>
      <c r="AC468" s="505"/>
      <c r="AD468" s="1571"/>
      <c r="AE468" s="495"/>
      <c r="AF468" s="496"/>
      <c r="AG468" s="535"/>
    </row>
    <row r="469" spans="1:33" ht="13.5" customHeight="1" x14ac:dyDescent="0.25">
      <c r="A469" s="2071"/>
      <c r="B469" s="237">
        <v>306.3</v>
      </c>
      <c r="C469" s="2549"/>
      <c r="D469" s="236" t="s">
        <v>301</v>
      </c>
      <c r="E469" s="236" t="s">
        <v>22</v>
      </c>
      <c r="F469" s="2531"/>
      <c r="G469" s="2533"/>
      <c r="H469" s="2535"/>
      <c r="I469" s="516"/>
      <c r="J469" s="517"/>
      <c r="K469" s="518"/>
      <c r="L469" s="2624"/>
      <c r="M469" s="2615"/>
      <c r="N469" s="2552"/>
      <c r="O469" s="348"/>
      <c r="P469" s="349"/>
      <c r="Q469" s="350"/>
      <c r="R469" s="27"/>
      <c r="S469" s="28"/>
      <c r="T469" s="29"/>
      <c r="U469" s="30"/>
      <c r="V469" s="31"/>
      <c r="W469" s="32"/>
      <c r="X469" s="979"/>
      <c r="Y469" s="143"/>
      <c r="Z469" s="144"/>
      <c r="AA469" s="897"/>
      <c r="AB469" s="900"/>
      <c r="AC469" s="505"/>
      <c r="AD469" s="1571"/>
      <c r="AE469" s="495"/>
      <c r="AF469" s="496"/>
      <c r="AG469" s="535"/>
    </row>
    <row r="470" spans="1:33" ht="13.5" customHeight="1" x14ac:dyDescent="0.25">
      <c r="A470" s="2071"/>
      <c r="B470" s="237">
        <v>247.97</v>
      </c>
      <c r="C470" s="2549"/>
      <c r="D470" s="236" t="s">
        <v>301</v>
      </c>
      <c r="E470" s="236" t="s">
        <v>22</v>
      </c>
      <c r="F470" s="2531"/>
      <c r="G470" s="2533"/>
      <c r="H470" s="2535"/>
      <c r="I470" s="516"/>
      <c r="J470" s="517"/>
      <c r="K470" s="518"/>
      <c r="L470" s="2624"/>
      <c r="M470" s="2615"/>
      <c r="N470" s="2552"/>
      <c r="O470" s="348"/>
      <c r="P470" s="349"/>
      <c r="Q470" s="350"/>
      <c r="R470" s="27"/>
      <c r="S470" s="28"/>
      <c r="T470" s="29"/>
      <c r="U470" s="30"/>
      <c r="V470" s="31"/>
      <c r="W470" s="32"/>
      <c r="X470" s="979"/>
      <c r="Y470" s="143"/>
      <c r="Z470" s="144"/>
      <c r="AA470" s="897"/>
      <c r="AB470" s="900"/>
      <c r="AC470" s="505"/>
      <c r="AD470" s="1571"/>
      <c r="AE470" s="495"/>
      <c r="AF470" s="496"/>
      <c r="AG470" s="535"/>
    </row>
    <row r="471" spans="1:33" ht="13.5" customHeight="1" thickBot="1" x14ac:dyDescent="0.3">
      <c r="A471" s="2072"/>
      <c r="B471" s="416">
        <v>141.72999999999999</v>
      </c>
      <c r="C471" s="2527"/>
      <c r="D471" s="405" t="s">
        <v>301</v>
      </c>
      <c r="E471" s="405" t="s">
        <v>22</v>
      </c>
      <c r="F471" s="2689"/>
      <c r="G471" s="2566"/>
      <c r="H471" s="2697"/>
      <c r="I471" s="522"/>
      <c r="J471" s="523"/>
      <c r="K471" s="524"/>
      <c r="L471" s="2625"/>
      <c r="M471" s="2616"/>
      <c r="N471" s="2553"/>
      <c r="O471" s="345"/>
      <c r="P471" s="346"/>
      <c r="Q471" s="347"/>
      <c r="R471" s="92"/>
      <c r="S471" s="65"/>
      <c r="T471" s="93"/>
      <c r="U471" s="94"/>
      <c r="V471" s="95"/>
      <c r="W471" s="66"/>
      <c r="X471" s="1404"/>
      <c r="Y471" s="96"/>
      <c r="Z471" s="67"/>
      <c r="AA471" s="898"/>
      <c r="AB471" s="901"/>
      <c r="AC471" s="533"/>
      <c r="AD471" s="1572"/>
      <c r="AE471" s="498"/>
      <c r="AF471" s="499"/>
      <c r="AG471" s="1139"/>
    </row>
    <row r="472" spans="1:33" ht="13.5" customHeight="1" x14ac:dyDescent="0.25">
      <c r="A472" s="2054" t="s">
        <v>382</v>
      </c>
      <c r="B472" s="415">
        <v>1051.3599999999999</v>
      </c>
      <c r="C472" s="2526">
        <f>SUM(B472:B503)</f>
        <v>8553.0800000000017</v>
      </c>
      <c r="D472" s="278" t="s">
        <v>301</v>
      </c>
      <c r="E472" s="278" t="s">
        <v>22</v>
      </c>
      <c r="F472" s="137">
        <f>B472</f>
        <v>1051.3599999999999</v>
      </c>
      <c r="G472" s="2618">
        <v>5</v>
      </c>
      <c r="H472" s="2646">
        <f>SUM(F472:F500)*G472</f>
        <v>34802.5</v>
      </c>
      <c r="I472" s="513"/>
      <c r="J472" s="2667">
        <v>5</v>
      </c>
      <c r="K472" s="2665">
        <f>SUM(I472:I500)*J472</f>
        <v>5581.4500000000007</v>
      </c>
      <c r="L472" s="1478"/>
      <c r="M472" s="1133"/>
      <c r="N472" s="1479"/>
      <c r="O472" s="362"/>
      <c r="P472" s="882"/>
      <c r="Q472" s="358"/>
      <c r="R472" s="220"/>
      <c r="S472" s="84"/>
      <c r="T472" s="84"/>
      <c r="U472" s="89"/>
      <c r="V472" s="559"/>
      <c r="W472" s="560"/>
      <c r="X472" s="885"/>
      <c r="Y472" s="889"/>
      <c r="Z472" s="555"/>
      <c r="AA472" s="890"/>
      <c r="AB472" s="899"/>
      <c r="AC472" s="532"/>
      <c r="AD472" s="1570"/>
      <c r="AE472" s="492"/>
      <c r="AF472" s="493"/>
      <c r="AG472" s="1135"/>
    </row>
    <row r="473" spans="1:33" ht="13.5" customHeight="1" x14ac:dyDescent="0.25">
      <c r="A473" s="2055"/>
      <c r="B473" s="237">
        <v>1160.1500000000001</v>
      </c>
      <c r="C473" s="2549"/>
      <c r="D473" s="236" t="s">
        <v>301</v>
      </c>
      <c r="E473" s="236" t="s">
        <v>22</v>
      </c>
      <c r="F473" s="1222">
        <f t="shared" ref="F473:F500" si="27">B473</f>
        <v>1160.1500000000001</v>
      </c>
      <c r="G473" s="2645"/>
      <c r="H473" s="2647"/>
      <c r="I473" s="516"/>
      <c r="J473" s="2668"/>
      <c r="K473" s="2666"/>
      <c r="L473" s="1480"/>
      <c r="M473" s="1134"/>
      <c r="N473" s="1481"/>
      <c r="O473" s="364"/>
      <c r="P473" s="581"/>
      <c r="Q473" s="360"/>
      <c r="R473" s="221"/>
      <c r="S473" s="28"/>
      <c r="T473" s="28"/>
      <c r="U473" s="30"/>
      <c r="V473" s="561"/>
      <c r="W473" s="391"/>
      <c r="X473" s="886"/>
      <c r="Y473" s="891"/>
      <c r="Z473" s="390"/>
      <c r="AA473" s="892"/>
      <c r="AB473" s="900"/>
      <c r="AC473" s="505"/>
      <c r="AD473" s="1571"/>
      <c r="AE473" s="495"/>
      <c r="AF473" s="496"/>
      <c r="AG473" s="535"/>
    </row>
    <row r="474" spans="1:33" ht="13.5" customHeight="1" x14ac:dyDescent="0.25">
      <c r="A474" s="2055"/>
      <c r="B474" s="237">
        <v>123.18</v>
      </c>
      <c r="C474" s="2549"/>
      <c r="D474" s="236" t="s">
        <v>301</v>
      </c>
      <c r="E474" s="236" t="s">
        <v>22</v>
      </c>
      <c r="F474" s="1222">
        <f t="shared" si="27"/>
        <v>123.18</v>
      </c>
      <c r="G474" s="2645"/>
      <c r="H474" s="2647"/>
      <c r="I474" s="516"/>
      <c r="J474" s="2668"/>
      <c r="K474" s="2666"/>
      <c r="L474" s="1480"/>
      <c r="M474" s="1134"/>
      <c r="N474" s="1481"/>
      <c r="O474" s="364"/>
      <c r="P474" s="581"/>
      <c r="Q474" s="360"/>
      <c r="R474" s="221"/>
      <c r="S474" s="28"/>
      <c r="T474" s="28"/>
      <c r="U474" s="30"/>
      <c r="V474" s="561"/>
      <c r="W474" s="391"/>
      <c r="X474" s="886"/>
      <c r="Y474" s="891"/>
      <c r="Z474" s="390"/>
      <c r="AA474" s="892"/>
      <c r="AB474" s="900"/>
      <c r="AC474" s="505"/>
      <c r="AD474" s="1571"/>
      <c r="AE474" s="495"/>
      <c r="AF474" s="496"/>
      <c r="AG474" s="535"/>
    </row>
    <row r="475" spans="1:33" ht="13.5" customHeight="1" x14ac:dyDescent="0.25">
      <c r="A475" s="2055"/>
      <c r="B475" s="237">
        <v>76.42</v>
      </c>
      <c r="C475" s="2549"/>
      <c r="D475" s="236" t="s">
        <v>301</v>
      </c>
      <c r="E475" s="236" t="s">
        <v>22</v>
      </c>
      <c r="F475" s="1222">
        <f t="shared" si="27"/>
        <v>76.42</v>
      </c>
      <c r="G475" s="2645"/>
      <c r="H475" s="2647"/>
      <c r="I475" s="516"/>
      <c r="J475" s="2668"/>
      <c r="K475" s="2666"/>
      <c r="L475" s="1480"/>
      <c r="M475" s="1134"/>
      <c r="N475" s="1481"/>
      <c r="O475" s="364"/>
      <c r="P475" s="581"/>
      <c r="Q475" s="360"/>
      <c r="R475" s="221"/>
      <c r="S475" s="28"/>
      <c r="T475" s="28"/>
      <c r="U475" s="30"/>
      <c r="V475" s="561"/>
      <c r="W475" s="391"/>
      <c r="X475" s="886"/>
      <c r="Y475" s="891"/>
      <c r="Z475" s="390"/>
      <c r="AA475" s="892"/>
      <c r="AB475" s="900"/>
      <c r="AC475" s="505"/>
      <c r="AD475" s="1571"/>
      <c r="AE475" s="495"/>
      <c r="AF475" s="496"/>
      <c r="AG475" s="535"/>
    </row>
    <row r="476" spans="1:33" ht="13.5" customHeight="1" x14ac:dyDescent="0.25">
      <c r="A476" s="2055"/>
      <c r="B476" s="237">
        <v>97.77</v>
      </c>
      <c r="C476" s="2549"/>
      <c r="D476" s="236" t="s">
        <v>301</v>
      </c>
      <c r="E476" s="236" t="s">
        <v>22</v>
      </c>
      <c r="F476" s="1222">
        <f t="shared" si="27"/>
        <v>97.77</v>
      </c>
      <c r="G476" s="2645"/>
      <c r="H476" s="2647"/>
      <c r="I476" s="516"/>
      <c r="J476" s="2668"/>
      <c r="K476" s="2666"/>
      <c r="L476" s="1480"/>
      <c r="M476" s="1134"/>
      <c r="N476" s="1481"/>
      <c r="O476" s="364"/>
      <c r="P476" s="581"/>
      <c r="Q476" s="360"/>
      <c r="R476" s="221"/>
      <c r="S476" s="28"/>
      <c r="T476" s="28"/>
      <c r="U476" s="30"/>
      <c r="V476" s="561"/>
      <c r="W476" s="391"/>
      <c r="X476" s="886"/>
      <c r="Y476" s="891"/>
      <c r="Z476" s="390"/>
      <c r="AA476" s="892"/>
      <c r="AB476" s="900"/>
      <c r="AC476" s="505"/>
      <c r="AD476" s="1571"/>
      <c r="AE476" s="495"/>
      <c r="AF476" s="496"/>
      <c r="AG476" s="535"/>
    </row>
    <row r="477" spans="1:33" ht="13.5" customHeight="1" x14ac:dyDescent="0.25">
      <c r="A477" s="2055"/>
      <c r="B477" s="237">
        <v>34.950000000000003</v>
      </c>
      <c r="C477" s="2549"/>
      <c r="D477" s="236" t="s">
        <v>301</v>
      </c>
      <c r="E477" s="236" t="s">
        <v>22</v>
      </c>
      <c r="F477" s="1222">
        <f t="shared" si="27"/>
        <v>34.950000000000003</v>
      </c>
      <c r="G477" s="2645"/>
      <c r="H477" s="2647"/>
      <c r="I477" s="516"/>
      <c r="J477" s="2668"/>
      <c r="K477" s="2666"/>
      <c r="L477" s="1480"/>
      <c r="M477" s="1134"/>
      <c r="N477" s="1481"/>
      <c r="O477" s="364"/>
      <c r="P477" s="581"/>
      <c r="Q477" s="360"/>
      <c r="R477" s="221"/>
      <c r="S477" s="28"/>
      <c r="T477" s="28"/>
      <c r="U477" s="30"/>
      <c r="V477" s="561"/>
      <c r="W477" s="391"/>
      <c r="X477" s="886"/>
      <c r="Y477" s="891"/>
      <c r="Z477" s="390"/>
      <c r="AA477" s="892"/>
      <c r="AB477" s="900"/>
      <c r="AC477" s="505"/>
      <c r="AD477" s="1571"/>
      <c r="AE477" s="495"/>
      <c r="AF477" s="496"/>
      <c r="AG477" s="535"/>
    </row>
    <row r="478" spans="1:33" ht="13.5" customHeight="1" x14ac:dyDescent="0.25">
      <c r="A478" s="2055"/>
      <c r="B478" s="237">
        <v>87.08</v>
      </c>
      <c r="C478" s="2549"/>
      <c r="D478" s="236" t="s">
        <v>301</v>
      </c>
      <c r="E478" s="236" t="s">
        <v>22</v>
      </c>
      <c r="F478" s="1222">
        <f t="shared" si="27"/>
        <v>87.08</v>
      </c>
      <c r="G478" s="2645"/>
      <c r="H478" s="2647"/>
      <c r="I478" s="516"/>
      <c r="J478" s="2668"/>
      <c r="K478" s="2666"/>
      <c r="L478" s="1480"/>
      <c r="M478" s="1134"/>
      <c r="N478" s="1481"/>
      <c r="O478" s="364"/>
      <c r="P478" s="581"/>
      <c r="Q478" s="360"/>
      <c r="R478" s="221"/>
      <c r="S478" s="28"/>
      <c r="T478" s="28"/>
      <c r="U478" s="30"/>
      <c r="V478" s="561"/>
      <c r="W478" s="391"/>
      <c r="X478" s="886"/>
      <c r="Y478" s="891"/>
      <c r="Z478" s="390"/>
      <c r="AA478" s="892"/>
      <c r="AB478" s="900"/>
      <c r="AC478" s="505"/>
      <c r="AD478" s="1571"/>
      <c r="AE478" s="495"/>
      <c r="AF478" s="496"/>
      <c r="AG478" s="535"/>
    </row>
    <row r="479" spans="1:33" ht="13.5" customHeight="1" x14ac:dyDescent="0.25">
      <c r="A479" s="2055"/>
      <c r="B479" s="237">
        <v>163.12</v>
      </c>
      <c r="C479" s="2549"/>
      <c r="D479" s="236" t="s">
        <v>301</v>
      </c>
      <c r="E479" s="236" t="s">
        <v>22</v>
      </c>
      <c r="F479" s="1222">
        <f t="shared" si="27"/>
        <v>163.12</v>
      </c>
      <c r="G479" s="2645"/>
      <c r="H479" s="2647"/>
      <c r="I479" s="516"/>
      <c r="J479" s="2668"/>
      <c r="K479" s="2666"/>
      <c r="L479" s="1480"/>
      <c r="M479" s="1134"/>
      <c r="N479" s="1481"/>
      <c r="O479" s="364"/>
      <c r="P479" s="581"/>
      <c r="Q479" s="360"/>
      <c r="R479" s="221"/>
      <c r="S479" s="28"/>
      <c r="T479" s="28"/>
      <c r="U479" s="30"/>
      <c r="V479" s="561"/>
      <c r="W479" s="391"/>
      <c r="X479" s="886"/>
      <c r="Y479" s="891"/>
      <c r="Z479" s="390"/>
      <c r="AA479" s="892"/>
      <c r="AB479" s="900"/>
      <c r="AC479" s="505"/>
      <c r="AD479" s="1571"/>
      <c r="AE479" s="495"/>
      <c r="AF479" s="496"/>
      <c r="AG479" s="535"/>
    </row>
    <row r="480" spans="1:33" ht="13.5" customHeight="1" x14ac:dyDescent="0.25">
      <c r="A480" s="2055"/>
      <c r="B480" s="237">
        <v>115.72</v>
      </c>
      <c r="C480" s="2549"/>
      <c r="D480" s="236" t="s">
        <v>301</v>
      </c>
      <c r="E480" s="236" t="s">
        <v>22</v>
      </c>
      <c r="F480" s="1222">
        <f t="shared" si="27"/>
        <v>115.72</v>
      </c>
      <c r="G480" s="2645"/>
      <c r="H480" s="2647"/>
      <c r="I480" s="516"/>
      <c r="J480" s="2668"/>
      <c r="K480" s="2666"/>
      <c r="L480" s="1480"/>
      <c r="M480" s="1134"/>
      <c r="N480" s="1481"/>
      <c r="O480" s="364"/>
      <c r="P480" s="581"/>
      <c r="Q480" s="360"/>
      <c r="R480" s="221"/>
      <c r="S480" s="28"/>
      <c r="T480" s="28"/>
      <c r="U480" s="30"/>
      <c r="V480" s="561"/>
      <c r="W480" s="391"/>
      <c r="X480" s="886"/>
      <c r="Y480" s="891"/>
      <c r="Z480" s="390"/>
      <c r="AA480" s="892"/>
      <c r="AB480" s="900"/>
      <c r="AC480" s="505"/>
      <c r="AD480" s="1571"/>
      <c r="AE480" s="495"/>
      <c r="AF480" s="496"/>
      <c r="AG480" s="535"/>
    </row>
    <row r="481" spans="1:33" ht="13.5" customHeight="1" x14ac:dyDescent="0.25">
      <c r="A481" s="2055"/>
      <c r="B481" s="237">
        <v>539.29</v>
      </c>
      <c r="C481" s="2549"/>
      <c r="D481" s="236" t="s">
        <v>301</v>
      </c>
      <c r="E481" s="236" t="s">
        <v>22</v>
      </c>
      <c r="F481" s="1222">
        <f t="shared" si="27"/>
        <v>539.29</v>
      </c>
      <c r="G481" s="2645"/>
      <c r="H481" s="2647"/>
      <c r="I481" s="516"/>
      <c r="J481" s="2668"/>
      <c r="K481" s="2666"/>
      <c r="L481" s="1482"/>
      <c r="M481" s="1134"/>
      <c r="N481" s="1481"/>
      <c r="O481" s="364"/>
      <c r="P481" s="581"/>
      <c r="Q481" s="360"/>
      <c r="R481" s="221"/>
      <c r="S481" s="28"/>
      <c r="T481" s="28"/>
      <c r="U481" s="30"/>
      <c r="V481" s="561"/>
      <c r="W481" s="391"/>
      <c r="X481" s="886"/>
      <c r="Y481" s="891"/>
      <c r="Z481" s="390"/>
      <c r="AA481" s="892"/>
      <c r="AB481" s="900"/>
      <c r="AC481" s="505"/>
      <c r="AD481" s="1571"/>
      <c r="AE481" s="495"/>
      <c r="AF481" s="496"/>
      <c r="AG481" s="535"/>
    </row>
    <row r="482" spans="1:33" ht="13.5" customHeight="1" x14ac:dyDescent="0.25">
      <c r="A482" s="2055"/>
      <c r="B482" s="237">
        <v>308.16000000000003</v>
      </c>
      <c r="C482" s="2549"/>
      <c r="D482" s="236" t="s">
        <v>301</v>
      </c>
      <c r="E482" s="236" t="s">
        <v>22</v>
      </c>
      <c r="F482" s="1222">
        <f t="shared" si="27"/>
        <v>308.16000000000003</v>
      </c>
      <c r="G482" s="2645"/>
      <c r="H482" s="2647"/>
      <c r="I482" s="516"/>
      <c r="J482" s="2668"/>
      <c r="K482" s="2666"/>
      <c r="L482" s="1480"/>
      <c r="M482" s="1134"/>
      <c r="N482" s="1481"/>
      <c r="O482" s="364"/>
      <c r="P482" s="581"/>
      <c r="Q482" s="360"/>
      <c r="R482" s="221"/>
      <c r="S482" s="28"/>
      <c r="T482" s="28"/>
      <c r="U482" s="30"/>
      <c r="V482" s="561"/>
      <c r="W482" s="391"/>
      <c r="X482" s="886"/>
      <c r="Y482" s="891"/>
      <c r="Z482" s="390"/>
      <c r="AA482" s="892"/>
      <c r="AB482" s="900"/>
      <c r="AC482" s="505"/>
      <c r="AD482" s="1571"/>
      <c r="AE482" s="495"/>
      <c r="AF482" s="496"/>
      <c r="AG482" s="535"/>
    </row>
    <row r="483" spans="1:33" ht="13.5" customHeight="1" x14ac:dyDescent="0.25">
      <c r="A483" s="2055"/>
      <c r="B483" s="237">
        <v>182.49</v>
      </c>
      <c r="C483" s="2549"/>
      <c r="D483" s="236" t="s">
        <v>301</v>
      </c>
      <c r="E483" s="236" t="s">
        <v>22</v>
      </c>
      <c r="F483" s="1222">
        <f t="shared" si="27"/>
        <v>182.49</v>
      </c>
      <c r="G483" s="2645"/>
      <c r="H483" s="2647"/>
      <c r="I483" s="516"/>
      <c r="J483" s="2668"/>
      <c r="K483" s="2666"/>
      <c r="L483" s="1483">
        <f t="shared" ref="L483:L500" si="28">F483</f>
        <v>182.49</v>
      </c>
      <c r="M483" s="2584">
        <v>2</v>
      </c>
      <c r="N483" s="2587">
        <f>SUM(L483:L500)*M483</f>
        <v>6406.5999999999995</v>
      </c>
      <c r="O483" s="364"/>
      <c r="P483" s="581"/>
      <c r="Q483" s="360"/>
      <c r="R483" s="221"/>
      <c r="S483" s="28"/>
      <c r="T483" s="28"/>
      <c r="U483" s="30"/>
      <c r="V483" s="561"/>
      <c r="W483" s="391"/>
      <c r="X483" s="886"/>
      <c r="Y483" s="891"/>
      <c r="Z483" s="390"/>
      <c r="AA483" s="892"/>
      <c r="AB483" s="900"/>
      <c r="AC483" s="505"/>
      <c r="AD483" s="1571"/>
      <c r="AE483" s="495"/>
      <c r="AF483" s="496"/>
      <c r="AG483" s="535"/>
    </row>
    <row r="484" spans="1:33" ht="13.5" customHeight="1" x14ac:dyDescent="0.25">
      <c r="A484" s="2055"/>
      <c r="B484" s="237">
        <v>11.01</v>
      </c>
      <c r="C484" s="2549"/>
      <c r="D484" s="236" t="s">
        <v>301</v>
      </c>
      <c r="E484" s="236" t="s">
        <v>22</v>
      </c>
      <c r="F484" s="1222">
        <f t="shared" si="27"/>
        <v>11.01</v>
      </c>
      <c r="G484" s="2645"/>
      <c r="H484" s="2647"/>
      <c r="I484" s="516"/>
      <c r="J484" s="2668"/>
      <c r="K484" s="2666"/>
      <c r="L484" s="1483">
        <f t="shared" si="28"/>
        <v>11.01</v>
      </c>
      <c r="M484" s="2585"/>
      <c r="N484" s="2588"/>
      <c r="O484" s="364"/>
      <c r="P484" s="581"/>
      <c r="Q484" s="360"/>
      <c r="R484" s="221"/>
      <c r="S484" s="28"/>
      <c r="T484" s="28"/>
      <c r="U484" s="30"/>
      <c r="V484" s="561"/>
      <c r="W484" s="391"/>
      <c r="X484" s="886"/>
      <c r="Y484" s="891"/>
      <c r="Z484" s="390"/>
      <c r="AA484" s="892"/>
      <c r="AB484" s="900"/>
      <c r="AC484" s="505"/>
      <c r="AD484" s="1571"/>
      <c r="AE484" s="495"/>
      <c r="AF484" s="496"/>
      <c r="AG484" s="535"/>
    </row>
    <row r="485" spans="1:33" ht="13.5" customHeight="1" x14ac:dyDescent="0.25">
      <c r="A485" s="2055"/>
      <c r="B485" s="237">
        <v>169.68</v>
      </c>
      <c r="C485" s="2549"/>
      <c r="D485" s="236" t="s">
        <v>301</v>
      </c>
      <c r="E485" s="236" t="s">
        <v>22</v>
      </c>
      <c r="F485" s="1222">
        <f t="shared" si="27"/>
        <v>169.68</v>
      </c>
      <c r="G485" s="2645"/>
      <c r="H485" s="2647"/>
      <c r="I485" s="516"/>
      <c r="J485" s="2668"/>
      <c r="K485" s="2666"/>
      <c r="L485" s="1483">
        <f t="shared" si="28"/>
        <v>169.68</v>
      </c>
      <c r="M485" s="2585"/>
      <c r="N485" s="2588"/>
      <c r="O485" s="364"/>
      <c r="P485" s="581"/>
      <c r="Q485" s="360"/>
      <c r="R485" s="221"/>
      <c r="S485" s="28"/>
      <c r="T485" s="28"/>
      <c r="U485" s="30"/>
      <c r="V485" s="561"/>
      <c r="W485" s="391"/>
      <c r="X485" s="886"/>
      <c r="Y485" s="891"/>
      <c r="Z485" s="390"/>
      <c r="AA485" s="892"/>
      <c r="AB485" s="900"/>
      <c r="AC485" s="505"/>
      <c r="AD485" s="1571"/>
      <c r="AE485" s="495"/>
      <c r="AF485" s="496"/>
      <c r="AG485" s="535"/>
    </row>
    <row r="486" spans="1:33" ht="13.5" customHeight="1" x14ac:dyDescent="0.25">
      <c r="A486" s="2055"/>
      <c r="B486" s="237">
        <v>100</v>
      </c>
      <c r="C486" s="2549"/>
      <c r="D486" s="236" t="s">
        <v>301</v>
      </c>
      <c r="E486" s="236" t="s">
        <v>22</v>
      </c>
      <c r="F486" s="1222">
        <f t="shared" si="27"/>
        <v>100</v>
      </c>
      <c r="G486" s="2645"/>
      <c r="H486" s="2647"/>
      <c r="I486" s="516"/>
      <c r="J486" s="2668"/>
      <c r="K486" s="2666"/>
      <c r="L486" s="1483">
        <f t="shared" si="28"/>
        <v>100</v>
      </c>
      <c r="M486" s="2585"/>
      <c r="N486" s="2588"/>
      <c r="O486" s="364"/>
      <c r="P486" s="581"/>
      <c r="Q486" s="360"/>
      <c r="R486" s="221"/>
      <c r="S486" s="28"/>
      <c r="T486" s="28"/>
      <c r="U486" s="30"/>
      <c r="V486" s="561"/>
      <c r="W486" s="391"/>
      <c r="X486" s="886"/>
      <c r="Y486" s="891"/>
      <c r="Z486" s="390"/>
      <c r="AA486" s="892"/>
      <c r="AB486" s="900"/>
      <c r="AC486" s="505"/>
      <c r="AD486" s="1571"/>
      <c r="AE486" s="495"/>
      <c r="AF486" s="496"/>
      <c r="AG486" s="535"/>
    </row>
    <row r="487" spans="1:33" ht="13.5" customHeight="1" x14ac:dyDescent="0.25">
      <c r="A487" s="2055"/>
      <c r="B487" s="237">
        <v>118.34</v>
      </c>
      <c r="C487" s="2549"/>
      <c r="D487" s="236" t="s">
        <v>301</v>
      </c>
      <c r="E487" s="236" t="s">
        <v>22</v>
      </c>
      <c r="F487" s="1222">
        <f t="shared" si="27"/>
        <v>118.34</v>
      </c>
      <c r="G487" s="2645"/>
      <c r="H487" s="2647"/>
      <c r="I487" s="516"/>
      <c r="J487" s="2668"/>
      <c r="K487" s="2666"/>
      <c r="L487" s="1483">
        <f t="shared" si="28"/>
        <v>118.34</v>
      </c>
      <c r="M487" s="2585"/>
      <c r="N487" s="2588"/>
      <c r="O487" s="364"/>
      <c r="P487" s="581"/>
      <c r="Q487" s="360"/>
      <c r="R487" s="221"/>
      <c r="S487" s="28"/>
      <c r="T487" s="28"/>
      <c r="U487" s="30"/>
      <c r="V487" s="561"/>
      <c r="W487" s="391"/>
      <c r="X487" s="886"/>
      <c r="Y487" s="891"/>
      <c r="Z487" s="390"/>
      <c r="AA487" s="892"/>
      <c r="AB487" s="900"/>
      <c r="AC487" s="505"/>
      <c r="AD487" s="1571"/>
      <c r="AE487" s="495"/>
      <c r="AF487" s="496"/>
      <c r="AG487" s="535"/>
    </row>
    <row r="488" spans="1:33" ht="13.5" customHeight="1" x14ac:dyDescent="0.25">
      <c r="A488" s="2055"/>
      <c r="B488" s="237">
        <v>137.22</v>
      </c>
      <c r="C488" s="2549"/>
      <c r="D488" s="236" t="s">
        <v>301</v>
      </c>
      <c r="E488" s="236" t="s">
        <v>22</v>
      </c>
      <c r="F488" s="1222">
        <f t="shared" si="27"/>
        <v>137.22</v>
      </c>
      <c r="G488" s="2645"/>
      <c r="H488" s="2647"/>
      <c r="I488" s="516"/>
      <c r="J488" s="2668"/>
      <c r="K488" s="2666"/>
      <c r="L488" s="1483">
        <f t="shared" si="28"/>
        <v>137.22</v>
      </c>
      <c r="M488" s="2585"/>
      <c r="N488" s="2588"/>
      <c r="O488" s="364"/>
      <c r="P488" s="581"/>
      <c r="Q488" s="360"/>
      <c r="R488" s="221"/>
      <c r="S488" s="28"/>
      <c r="T488" s="28"/>
      <c r="U488" s="30"/>
      <c r="V488" s="561"/>
      <c r="W488" s="391"/>
      <c r="X488" s="886"/>
      <c r="Y488" s="891"/>
      <c r="Z488" s="390"/>
      <c r="AA488" s="892"/>
      <c r="AB488" s="900"/>
      <c r="AC488" s="505"/>
      <c r="AD488" s="1571"/>
      <c r="AE488" s="495"/>
      <c r="AF488" s="496"/>
      <c r="AG488" s="535"/>
    </row>
    <row r="489" spans="1:33" ht="13.5" customHeight="1" x14ac:dyDescent="0.25">
      <c r="A489" s="2055"/>
      <c r="B489" s="237">
        <v>12.21</v>
      </c>
      <c r="C489" s="2549"/>
      <c r="D489" s="236" t="s">
        <v>301</v>
      </c>
      <c r="E489" s="236" t="s">
        <v>22</v>
      </c>
      <c r="F489" s="1222">
        <f t="shared" si="27"/>
        <v>12.21</v>
      </c>
      <c r="G489" s="2645"/>
      <c r="H489" s="2647"/>
      <c r="I489" s="516"/>
      <c r="J489" s="2668"/>
      <c r="K489" s="2666"/>
      <c r="L489" s="1483">
        <f t="shared" si="28"/>
        <v>12.21</v>
      </c>
      <c r="M489" s="2585"/>
      <c r="N489" s="2588"/>
      <c r="O489" s="364"/>
      <c r="P489" s="581"/>
      <c r="Q489" s="360"/>
      <c r="R489" s="221"/>
      <c r="S489" s="28"/>
      <c r="T489" s="28"/>
      <c r="U489" s="30"/>
      <c r="V489" s="561"/>
      <c r="W489" s="391"/>
      <c r="X489" s="886"/>
      <c r="Y489" s="891"/>
      <c r="Z489" s="390"/>
      <c r="AA489" s="892"/>
      <c r="AB489" s="900"/>
      <c r="AC489" s="505"/>
      <c r="AD489" s="1571"/>
      <c r="AE489" s="495"/>
      <c r="AF489" s="496"/>
      <c r="AG489" s="535"/>
    </row>
    <row r="490" spans="1:33" ht="13.5" customHeight="1" x14ac:dyDescent="0.25">
      <c r="A490" s="2055"/>
      <c r="B490" s="237">
        <v>77.31</v>
      </c>
      <c r="C490" s="2549"/>
      <c r="D490" s="236" t="s">
        <v>301</v>
      </c>
      <c r="E490" s="236" t="s">
        <v>22</v>
      </c>
      <c r="F490" s="1222">
        <f t="shared" si="27"/>
        <v>77.31</v>
      </c>
      <c r="G490" s="2645"/>
      <c r="H490" s="2647"/>
      <c r="I490" s="516"/>
      <c r="J490" s="2668"/>
      <c r="K490" s="2666"/>
      <c r="L490" s="1483">
        <f t="shared" si="28"/>
        <v>77.31</v>
      </c>
      <c r="M490" s="2585"/>
      <c r="N490" s="2588"/>
      <c r="O490" s="364"/>
      <c r="P490" s="581"/>
      <c r="Q490" s="360"/>
      <c r="R490" s="221"/>
      <c r="S490" s="28"/>
      <c r="T490" s="28"/>
      <c r="U490" s="30"/>
      <c r="V490" s="561"/>
      <c r="W490" s="391"/>
      <c r="X490" s="886"/>
      <c r="Y490" s="891"/>
      <c r="Z490" s="390"/>
      <c r="AA490" s="892"/>
      <c r="AB490" s="900"/>
      <c r="AC490" s="505"/>
      <c r="AD490" s="1571"/>
      <c r="AE490" s="495"/>
      <c r="AF490" s="496"/>
      <c r="AG490" s="535"/>
    </row>
    <row r="491" spans="1:33" ht="13.5" customHeight="1" x14ac:dyDescent="0.25">
      <c r="A491" s="2055"/>
      <c r="B491" s="237">
        <v>479.85</v>
      </c>
      <c r="C491" s="2549"/>
      <c r="D491" s="236" t="s">
        <v>301</v>
      </c>
      <c r="E491" s="236" t="s">
        <v>22</v>
      </c>
      <c r="F491" s="1222">
        <f t="shared" si="27"/>
        <v>479.85</v>
      </c>
      <c r="G491" s="2645"/>
      <c r="H491" s="2647"/>
      <c r="I491" s="516"/>
      <c r="J491" s="2668"/>
      <c r="K491" s="2666"/>
      <c r="L491" s="1483">
        <f t="shared" si="28"/>
        <v>479.85</v>
      </c>
      <c r="M491" s="2585"/>
      <c r="N491" s="2588"/>
      <c r="O491" s="364"/>
      <c r="P491" s="581"/>
      <c r="Q491" s="360"/>
      <c r="R491" s="221"/>
      <c r="S491" s="28"/>
      <c r="T491" s="28"/>
      <c r="U491" s="30"/>
      <c r="V491" s="561"/>
      <c r="W491" s="391"/>
      <c r="X491" s="886"/>
      <c r="Y491" s="891"/>
      <c r="Z491" s="390"/>
      <c r="AA491" s="892"/>
      <c r="AB491" s="900"/>
      <c r="AC491" s="505"/>
      <c r="AD491" s="1571"/>
      <c r="AE491" s="495"/>
      <c r="AF491" s="496"/>
      <c r="AG491" s="535"/>
    </row>
    <row r="492" spans="1:33" ht="13.5" customHeight="1" x14ac:dyDescent="0.25">
      <c r="A492" s="2055"/>
      <c r="B492" s="237">
        <v>625</v>
      </c>
      <c r="C492" s="2549"/>
      <c r="D492" s="236" t="s">
        <v>301</v>
      </c>
      <c r="E492" s="236" t="s">
        <v>22</v>
      </c>
      <c r="F492" s="1222">
        <f t="shared" si="27"/>
        <v>625</v>
      </c>
      <c r="G492" s="2645"/>
      <c r="H492" s="2647"/>
      <c r="I492" s="516"/>
      <c r="J492" s="2668"/>
      <c r="K492" s="2666"/>
      <c r="L492" s="1483">
        <f t="shared" si="28"/>
        <v>625</v>
      </c>
      <c r="M492" s="2585"/>
      <c r="N492" s="2588"/>
      <c r="O492" s="364"/>
      <c r="P492" s="581"/>
      <c r="Q492" s="360"/>
      <c r="R492" s="221"/>
      <c r="S492" s="28"/>
      <c r="T492" s="28"/>
      <c r="U492" s="30"/>
      <c r="V492" s="561"/>
      <c r="W492" s="391"/>
      <c r="X492" s="886"/>
      <c r="Y492" s="891"/>
      <c r="Z492" s="390"/>
      <c r="AA492" s="892"/>
      <c r="AB492" s="900"/>
      <c r="AC492" s="505"/>
      <c r="AD492" s="1571"/>
      <c r="AE492" s="495"/>
      <c r="AF492" s="496"/>
      <c r="AG492" s="535"/>
    </row>
    <row r="493" spans="1:33" ht="13.5" customHeight="1" x14ac:dyDescent="0.25">
      <c r="A493" s="2055"/>
      <c r="B493" s="237">
        <v>53.86</v>
      </c>
      <c r="C493" s="2549"/>
      <c r="D493" s="236" t="s">
        <v>301</v>
      </c>
      <c r="E493" s="236" t="s">
        <v>22</v>
      </c>
      <c r="F493" s="1222">
        <f t="shared" si="27"/>
        <v>53.86</v>
      </c>
      <c r="G493" s="2645"/>
      <c r="H493" s="2647"/>
      <c r="I493" s="516"/>
      <c r="J493" s="2668"/>
      <c r="K493" s="2666"/>
      <c r="L493" s="1483">
        <f t="shared" si="28"/>
        <v>53.86</v>
      </c>
      <c r="M493" s="2585"/>
      <c r="N493" s="2588"/>
      <c r="O493" s="364"/>
      <c r="P493" s="581"/>
      <c r="Q493" s="360"/>
      <c r="R493" s="221"/>
      <c r="S493" s="28"/>
      <c r="T493" s="28"/>
      <c r="U493" s="30"/>
      <c r="V493" s="561"/>
      <c r="W493" s="391"/>
      <c r="X493" s="886"/>
      <c r="Y493" s="891"/>
      <c r="Z493" s="390"/>
      <c r="AA493" s="892"/>
      <c r="AB493" s="900"/>
      <c r="AC493" s="505"/>
      <c r="AD493" s="1571"/>
      <c r="AE493" s="495"/>
      <c r="AF493" s="496"/>
      <c r="AG493" s="535"/>
    </row>
    <row r="494" spans="1:33" ht="13.5" customHeight="1" x14ac:dyDescent="0.25">
      <c r="A494" s="2055"/>
      <c r="B494" s="237">
        <v>93.7</v>
      </c>
      <c r="C494" s="2549"/>
      <c r="D494" s="236" t="s">
        <v>301</v>
      </c>
      <c r="E494" s="236" t="s">
        <v>22</v>
      </c>
      <c r="F494" s="1222">
        <f t="shared" si="27"/>
        <v>93.7</v>
      </c>
      <c r="G494" s="2645"/>
      <c r="H494" s="2647"/>
      <c r="I494" s="516"/>
      <c r="J494" s="2668"/>
      <c r="K494" s="2666"/>
      <c r="L494" s="1483">
        <f t="shared" si="28"/>
        <v>93.7</v>
      </c>
      <c r="M494" s="2585"/>
      <c r="N494" s="2588"/>
      <c r="O494" s="364"/>
      <c r="P494" s="581"/>
      <c r="Q494" s="360"/>
      <c r="R494" s="221"/>
      <c r="S494" s="28"/>
      <c r="T494" s="28"/>
      <c r="U494" s="30"/>
      <c r="V494" s="561"/>
      <c r="W494" s="391"/>
      <c r="X494" s="886"/>
      <c r="Y494" s="891"/>
      <c r="Z494" s="390"/>
      <c r="AA494" s="892"/>
      <c r="AB494" s="900"/>
      <c r="AC494" s="505"/>
      <c r="AD494" s="1571"/>
      <c r="AE494" s="495"/>
      <c r="AF494" s="496"/>
      <c r="AG494" s="535"/>
    </row>
    <row r="495" spans="1:33" ht="13.5" customHeight="1" x14ac:dyDescent="0.25">
      <c r="A495" s="2055"/>
      <c r="B495" s="237">
        <v>196.66</v>
      </c>
      <c r="C495" s="2549"/>
      <c r="D495" s="236" t="s">
        <v>301</v>
      </c>
      <c r="E495" s="236" t="s">
        <v>22</v>
      </c>
      <c r="F495" s="1222">
        <f t="shared" si="27"/>
        <v>196.66</v>
      </c>
      <c r="G495" s="2645"/>
      <c r="H495" s="2647"/>
      <c r="I495" s="516"/>
      <c r="J495" s="2668"/>
      <c r="K495" s="2666"/>
      <c r="L495" s="1483">
        <f t="shared" si="28"/>
        <v>196.66</v>
      </c>
      <c r="M495" s="2585"/>
      <c r="N495" s="2588"/>
      <c r="O495" s="364"/>
      <c r="P495" s="581"/>
      <c r="Q495" s="360"/>
      <c r="R495" s="221"/>
      <c r="S495" s="28"/>
      <c r="T495" s="28"/>
      <c r="U495" s="30"/>
      <c r="V495" s="561"/>
      <c r="W495" s="391"/>
      <c r="X495" s="886"/>
      <c r="Y495" s="891"/>
      <c r="Z495" s="390"/>
      <c r="AA495" s="892"/>
      <c r="AB495" s="900"/>
      <c r="AC495" s="505"/>
      <c r="AD495" s="1571"/>
      <c r="AE495" s="495"/>
      <c r="AF495" s="496"/>
      <c r="AG495" s="535"/>
    </row>
    <row r="496" spans="1:33" ht="13.5" customHeight="1" x14ac:dyDescent="0.25">
      <c r="A496" s="2055"/>
      <c r="B496" s="237">
        <v>39.700000000000003</v>
      </c>
      <c r="C496" s="2549"/>
      <c r="D496" s="236" t="s">
        <v>301</v>
      </c>
      <c r="E496" s="236" t="s">
        <v>22</v>
      </c>
      <c r="F496" s="1222">
        <f t="shared" si="27"/>
        <v>39.700000000000003</v>
      </c>
      <c r="G496" s="2645"/>
      <c r="H496" s="2647"/>
      <c r="I496" s="516"/>
      <c r="J496" s="2668"/>
      <c r="K496" s="2666"/>
      <c r="L496" s="1483">
        <f t="shared" si="28"/>
        <v>39.700000000000003</v>
      </c>
      <c r="M496" s="2585"/>
      <c r="N496" s="2588"/>
      <c r="O496" s="364"/>
      <c r="P496" s="581"/>
      <c r="Q496" s="360"/>
      <c r="R496" s="221"/>
      <c r="S496" s="28"/>
      <c r="T496" s="28"/>
      <c r="U496" s="30"/>
      <c r="V496" s="561"/>
      <c r="W496" s="391"/>
      <c r="X496" s="886"/>
      <c r="Y496" s="891"/>
      <c r="Z496" s="390"/>
      <c r="AA496" s="892"/>
      <c r="AB496" s="900"/>
      <c r="AC496" s="505"/>
      <c r="AD496" s="1571"/>
      <c r="AE496" s="495"/>
      <c r="AF496" s="496"/>
      <c r="AG496" s="535"/>
    </row>
    <row r="497" spans="1:33" ht="13.5" customHeight="1" x14ac:dyDescent="0.25">
      <c r="A497" s="2055"/>
      <c r="B497" s="237">
        <v>57.63</v>
      </c>
      <c r="C497" s="2549"/>
      <c r="D497" s="236" t="s">
        <v>301</v>
      </c>
      <c r="E497" s="236" t="s">
        <v>22</v>
      </c>
      <c r="F497" s="823"/>
      <c r="G497" s="2645"/>
      <c r="H497" s="2647"/>
      <c r="I497" s="816">
        <f>B497</f>
        <v>57.63</v>
      </c>
      <c r="J497" s="2668"/>
      <c r="K497" s="2666"/>
      <c r="L497" s="1483">
        <f t="shared" si="28"/>
        <v>0</v>
      </c>
      <c r="M497" s="2585"/>
      <c r="N497" s="2588"/>
      <c r="O497" s="364"/>
      <c r="P497" s="581"/>
      <c r="Q497" s="360"/>
      <c r="R497" s="221"/>
      <c r="S497" s="28"/>
      <c r="T497" s="28"/>
      <c r="U497" s="30"/>
      <c r="V497" s="561"/>
      <c r="W497" s="391"/>
      <c r="X497" s="886"/>
      <c r="Y497" s="891"/>
      <c r="Z497" s="390"/>
      <c r="AA497" s="892"/>
      <c r="AB497" s="900"/>
      <c r="AC497" s="505"/>
      <c r="AD497" s="1571"/>
      <c r="AE497" s="495"/>
      <c r="AF497" s="496"/>
      <c r="AG497" s="535"/>
    </row>
    <row r="498" spans="1:33" ht="13.5" customHeight="1" x14ac:dyDescent="0.25">
      <c r="A498" s="2055"/>
      <c r="B498" s="237">
        <v>891.41</v>
      </c>
      <c r="C498" s="2549"/>
      <c r="D498" s="236" t="s">
        <v>301</v>
      </c>
      <c r="E498" s="236" t="s">
        <v>22</v>
      </c>
      <c r="F498" s="1222">
        <f t="shared" si="27"/>
        <v>891.41</v>
      </c>
      <c r="G498" s="2645"/>
      <c r="H498" s="2647"/>
      <c r="I498" s="516"/>
      <c r="J498" s="2668"/>
      <c r="K498" s="2666"/>
      <c r="L498" s="1483">
        <f t="shared" si="28"/>
        <v>891.41</v>
      </c>
      <c r="M498" s="2585"/>
      <c r="N498" s="2588"/>
      <c r="O498" s="364"/>
      <c r="P498" s="581"/>
      <c r="Q498" s="360"/>
      <c r="R498" s="221"/>
      <c r="S498" s="28"/>
      <c r="T498" s="28"/>
      <c r="U498" s="30"/>
      <c r="V498" s="561"/>
      <c r="W498" s="391"/>
      <c r="X498" s="886"/>
      <c r="Y498" s="891"/>
      <c r="Z498" s="390"/>
      <c r="AA498" s="892"/>
      <c r="AB498" s="900"/>
      <c r="AC498" s="505"/>
      <c r="AD498" s="1571"/>
      <c r="AE498" s="495"/>
      <c r="AF498" s="496"/>
      <c r="AG498" s="535"/>
    </row>
    <row r="499" spans="1:33" ht="13.5" customHeight="1" x14ac:dyDescent="0.25">
      <c r="A499" s="2055"/>
      <c r="B499" s="237">
        <v>1058.6600000000001</v>
      </c>
      <c r="C499" s="2549"/>
      <c r="D499" s="236" t="s">
        <v>301</v>
      </c>
      <c r="E499" s="236" t="s">
        <v>12</v>
      </c>
      <c r="F499" s="823"/>
      <c r="G499" s="2645"/>
      <c r="H499" s="2647"/>
      <c r="I499" s="816">
        <f>B499</f>
        <v>1058.6600000000001</v>
      </c>
      <c r="J499" s="2668"/>
      <c r="K499" s="2666"/>
      <c r="L499" s="1483">
        <f t="shared" si="28"/>
        <v>0</v>
      </c>
      <c r="M499" s="2585"/>
      <c r="N499" s="2588"/>
      <c r="O499" s="364"/>
      <c r="P499" s="581"/>
      <c r="Q499" s="360"/>
      <c r="R499" s="221"/>
      <c r="S499" s="28"/>
      <c r="T499" s="28"/>
      <c r="U499" s="30"/>
      <c r="V499" s="561"/>
      <c r="W499" s="391"/>
      <c r="X499" s="886"/>
      <c r="Y499" s="891"/>
      <c r="Z499" s="390"/>
      <c r="AA499" s="892"/>
      <c r="AB499" s="900"/>
      <c r="AC499" s="505"/>
      <c r="AD499" s="1571"/>
      <c r="AE499" s="495"/>
      <c r="AF499" s="496"/>
      <c r="AG499" s="535"/>
    </row>
    <row r="500" spans="1:33" ht="13.5" customHeight="1" x14ac:dyDescent="0.25">
      <c r="A500" s="2055"/>
      <c r="B500" s="237">
        <v>14.86</v>
      </c>
      <c r="C500" s="2549"/>
      <c r="D500" s="236" t="s">
        <v>301</v>
      </c>
      <c r="E500" s="236" t="s">
        <v>22</v>
      </c>
      <c r="F500" s="1222">
        <f t="shared" si="27"/>
        <v>14.86</v>
      </c>
      <c r="G500" s="2645"/>
      <c r="H500" s="2647"/>
      <c r="I500" s="516"/>
      <c r="J500" s="2668"/>
      <c r="K500" s="2666"/>
      <c r="L500" s="1483">
        <f t="shared" si="28"/>
        <v>14.86</v>
      </c>
      <c r="M500" s="2586"/>
      <c r="N500" s="2589"/>
      <c r="O500" s="364"/>
      <c r="P500" s="581"/>
      <c r="Q500" s="360"/>
      <c r="R500" s="221"/>
      <c r="S500" s="28"/>
      <c r="T500" s="28"/>
      <c r="U500" s="30"/>
      <c r="V500" s="561"/>
      <c r="W500" s="391"/>
      <c r="X500" s="886"/>
      <c r="Y500" s="891"/>
      <c r="Z500" s="390"/>
      <c r="AA500" s="892"/>
      <c r="AB500" s="900"/>
      <c r="AC500" s="505"/>
      <c r="AD500" s="1571"/>
      <c r="AE500" s="495"/>
      <c r="AF500" s="496"/>
      <c r="AG500" s="535"/>
    </row>
    <row r="501" spans="1:33" ht="13.5" customHeight="1" x14ac:dyDescent="0.25">
      <c r="A501" s="2055"/>
      <c r="B501" s="237">
        <v>17.05</v>
      </c>
      <c r="C501" s="2549"/>
      <c r="D501" s="236" t="s">
        <v>301</v>
      </c>
      <c r="E501" s="236" t="s">
        <v>22</v>
      </c>
      <c r="F501" s="823"/>
      <c r="G501" s="214"/>
      <c r="H501" s="834"/>
      <c r="I501" s="516"/>
      <c r="J501" s="517"/>
      <c r="K501" s="518"/>
      <c r="L501" s="1484"/>
      <c r="M501" s="962"/>
      <c r="N501" s="1485"/>
      <c r="O501" s="1509">
        <f>B501</f>
        <v>17.05</v>
      </c>
      <c r="P501" s="2528">
        <v>2</v>
      </c>
      <c r="Q501" s="2559">
        <f>SUM(O501:O503)*P501</f>
        <v>952.58</v>
      </c>
      <c r="R501" s="221"/>
      <c r="S501" s="28"/>
      <c r="T501" s="28"/>
      <c r="U501" s="30"/>
      <c r="V501" s="556"/>
      <c r="W501" s="32"/>
      <c r="X501" s="979"/>
      <c r="Y501" s="880">
        <f>B501</f>
        <v>17.05</v>
      </c>
      <c r="Z501" s="2557">
        <v>5</v>
      </c>
      <c r="AA501" s="2581">
        <f>SUM(Y501:Y503)*Z501</f>
        <v>2381.4500000000003</v>
      </c>
      <c r="AB501" s="900"/>
      <c r="AC501" s="505"/>
      <c r="AD501" s="1571"/>
      <c r="AE501" s="495"/>
      <c r="AF501" s="496"/>
      <c r="AG501" s="535"/>
    </row>
    <row r="502" spans="1:33" ht="13.5" customHeight="1" x14ac:dyDescent="0.25">
      <c r="A502" s="2055"/>
      <c r="B502" s="237">
        <v>432.7</v>
      </c>
      <c r="C502" s="2549"/>
      <c r="D502" s="236" t="s">
        <v>301</v>
      </c>
      <c r="E502" s="236" t="s">
        <v>22</v>
      </c>
      <c r="F502" s="823"/>
      <c r="G502" s="214"/>
      <c r="H502" s="834"/>
      <c r="I502" s="516"/>
      <c r="J502" s="517"/>
      <c r="K502" s="518"/>
      <c r="L502" s="1484"/>
      <c r="M502" s="962"/>
      <c r="N502" s="1485"/>
      <c r="O502" s="1509">
        <f t="shared" ref="O502:O503" si="29">B502</f>
        <v>432.7</v>
      </c>
      <c r="P502" s="2528"/>
      <c r="Q502" s="2559"/>
      <c r="R502" s="221"/>
      <c r="S502" s="28"/>
      <c r="T502" s="28"/>
      <c r="U502" s="30"/>
      <c r="V502" s="556"/>
      <c r="W502" s="32"/>
      <c r="X502" s="979"/>
      <c r="Y502" s="880">
        <f t="shared" ref="Y502:Y503" si="30">B502</f>
        <v>432.7</v>
      </c>
      <c r="Z502" s="2557"/>
      <c r="AA502" s="2581"/>
      <c r="AB502" s="900"/>
      <c r="AC502" s="505"/>
      <c r="AD502" s="1571"/>
      <c r="AE502" s="495"/>
      <c r="AF502" s="496"/>
      <c r="AG502" s="535"/>
    </row>
    <row r="503" spans="1:33" ht="13.5" customHeight="1" thickBot="1" x14ac:dyDescent="0.3">
      <c r="A503" s="2290"/>
      <c r="B503" s="416">
        <v>26.54</v>
      </c>
      <c r="C503" s="2527"/>
      <c r="D503" s="405" t="s">
        <v>301</v>
      </c>
      <c r="E503" s="405" t="s">
        <v>22</v>
      </c>
      <c r="F503" s="575"/>
      <c r="G503" s="918"/>
      <c r="H503" s="919"/>
      <c r="I503" s="522"/>
      <c r="J503" s="523"/>
      <c r="K503" s="524"/>
      <c r="L503" s="1486"/>
      <c r="M503" s="964"/>
      <c r="N503" s="1487"/>
      <c r="O503" s="566">
        <f t="shared" si="29"/>
        <v>26.54</v>
      </c>
      <c r="P503" s="2529"/>
      <c r="Q503" s="2604"/>
      <c r="R503" s="115"/>
      <c r="S503" s="65"/>
      <c r="T503" s="65"/>
      <c r="U503" s="94"/>
      <c r="V503" s="1532">
        <v>26.54</v>
      </c>
      <c r="W503" s="546">
        <v>1</v>
      </c>
      <c r="X503" s="1529">
        <f>V503*W503</f>
        <v>26.54</v>
      </c>
      <c r="Y503" s="881">
        <f t="shared" si="30"/>
        <v>26.54</v>
      </c>
      <c r="Z503" s="2558"/>
      <c r="AA503" s="2617"/>
      <c r="AB503" s="901"/>
      <c r="AC503" s="533"/>
      <c r="AD503" s="1572"/>
      <c r="AE503" s="498"/>
      <c r="AF503" s="499"/>
      <c r="AG503" s="1139"/>
    </row>
    <row r="504" spans="1:33" ht="13.5" customHeight="1" x14ac:dyDescent="0.25">
      <c r="A504" s="2054" t="s">
        <v>383</v>
      </c>
      <c r="B504" s="415">
        <v>2385.6999999999998</v>
      </c>
      <c r="C504" s="2526">
        <f>SUM(B504:B505)</f>
        <v>2436.5</v>
      </c>
      <c r="D504" s="278" t="s">
        <v>301</v>
      </c>
      <c r="E504" s="278" t="s">
        <v>384</v>
      </c>
      <c r="F504" s="2554">
        <f>C504</f>
        <v>2436.5</v>
      </c>
      <c r="G504" s="2532">
        <v>5</v>
      </c>
      <c r="H504" s="2646">
        <f>G504*F504</f>
        <v>12182.5</v>
      </c>
      <c r="I504" s="513"/>
      <c r="J504" s="514"/>
      <c r="K504" s="515"/>
      <c r="L504" s="2620">
        <f>C504</f>
        <v>2436.5</v>
      </c>
      <c r="M504" s="2592">
        <v>2</v>
      </c>
      <c r="N504" s="2590">
        <f>M504*L504</f>
        <v>4873</v>
      </c>
      <c r="O504" s="342"/>
      <c r="P504" s="343"/>
      <c r="Q504" s="344"/>
      <c r="R504" s="87"/>
      <c r="S504" s="84"/>
      <c r="T504" s="88"/>
      <c r="U504" s="89"/>
      <c r="V504" s="90"/>
      <c r="W504" s="85"/>
      <c r="X504" s="885"/>
      <c r="Y504" s="91"/>
      <c r="Z504" s="86"/>
      <c r="AA504" s="890"/>
      <c r="AB504" s="899"/>
      <c r="AC504" s="532"/>
      <c r="AD504" s="1570"/>
      <c r="AE504" s="492"/>
      <c r="AF504" s="493"/>
      <c r="AG504" s="1135"/>
    </row>
    <row r="505" spans="1:33" ht="13.5" customHeight="1" thickBot="1" x14ac:dyDescent="0.3">
      <c r="A505" s="2290"/>
      <c r="B505" s="416">
        <v>50.8</v>
      </c>
      <c r="C505" s="2527"/>
      <c r="D505" s="405" t="s">
        <v>301</v>
      </c>
      <c r="E505" s="405" t="s">
        <v>384</v>
      </c>
      <c r="F505" s="2656"/>
      <c r="G505" s="2566"/>
      <c r="H505" s="2655"/>
      <c r="I505" s="522"/>
      <c r="J505" s="523"/>
      <c r="K505" s="524"/>
      <c r="L505" s="2682"/>
      <c r="M505" s="2593"/>
      <c r="N505" s="2591"/>
      <c r="O505" s="345"/>
      <c r="P505" s="346"/>
      <c r="Q505" s="347"/>
      <c r="R505" s="92"/>
      <c r="S505" s="65"/>
      <c r="T505" s="93"/>
      <c r="U505" s="94"/>
      <c r="V505" s="95"/>
      <c r="W505" s="66"/>
      <c r="X505" s="888"/>
      <c r="Y505" s="96"/>
      <c r="Z505" s="67"/>
      <c r="AA505" s="894"/>
      <c r="AB505" s="901"/>
      <c r="AC505" s="533"/>
      <c r="AD505" s="1572"/>
      <c r="AE505" s="498"/>
      <c r="AF505" s="499"/>
      <c r="AG505" s="1139"/>
    </row>
    <row r="506" spans="1:33" ht="13.5" customHeight="1" thickBot="1" x14ac:dyDescent="0.3">
      <c r="A506" s="277" t="s">
        <v>385</v>
      </c>
      <c r="B506" s="654">
        <v>79.819999999999993</v>
      </c>
      <c r="C506" s="654">
        <f>B506</f>
        <v>79.819999999999993</v>
      </c>
      <c r="D506" s="277" t="s">
        <v>301</v>
      </c>
      <c r="E506" s="277" t="s">
        <v>22</v>
      </c>
      <c r="F506" s="134">
        <f>B506</f>
        <v>79.819999999999993</v>
      </c>
      <c r="G506" s="166">
        <v>5</v>
      </c>
      <c r="H506" s="997">
        <f>F506*G506</f>
        <v>399.09999999999997</v>
      </c>
      <c r="I506" s="910"/>
      <c r="J506" s="911"/>
      <c r="K506" s="912"/>
      <c r="L506" s="1215">
        <f>C506</f>
        <v>79.819999999999993</v>
      </c>
      <c r="M506" s="133">
        <v>2</v>
      </c>
      <c r="N506" s="171">
        <f>L506*M506</f>
        <v>159.63999999999999</v>
      </c>
      <c r="O506" s="340"/>
      <c r="P506" s="341"/>
      <c r="Q506" s="335"/>
      <c r="R506" s="76"/>
      <c r="S506" s="77"/>
      <c r="T506" s="78"/>
      <c r="U506" s="1358"/>
      <c r="V506" s="80"/>
      <c r="W506" s="81"/>
      <c r="X506" s="1533"/>
      <c r="Y506" s="82"/>
      <c r="Z506" s="83"/>
      <c r="AA506" s="1553"/>
      <c r="AB506" s="1577"/>
      <c r="AC506" s="1321"/>
      <c r="AD506" s="1578"/>
      <c r="AE506" s="1274"/>
      <c r="AF506" s="1275"/>
      <c r="AG506" s="1276"/>
    </row>
    <row r="507" spans="1:33" ht="13.5" customHeight="1" x14ac:dyDescent="0.25">
      <c r="A507" s="2774" t="s">
        <v>386</v>
      </c>
      <c r="B507" s="415">
        <v>4908.8599999999997</v>
      </c>
      <c r="C507" s="2526">
        <f>SUM(B507:B520)</f>
        <v>13462.560000000001</v>
      </c>
      <c r="D507" s="2054" t="s">
        <v>301</v>
      </c>
      <c r="E507" s="2054" t="s">
        <v>387</v>
      </c>
      <c r="F507" s="2554">
        <f>SUM(B507:B514)</f>
        <v>13043.83</v>
      </c>
      <c r="G507" s="2815">
        <v>5</v>
      </c>
      <c r="H507" s="2646">
        <f>F507*G507</f>
        <v>65219.15</v>
      </c>
      <c r="I507" s="513"/>
      <c r="J507" s="514"/>
      <c r="K507" s="515"/>
      <c r="L507" s="2677">
        <f>F507</f>
        <v>13043.83</v>
      </c>
      <c r="M507" s="2674">
        <v>2</v>
      </c>
      <c r="N507" s="2671">
        <f>L507*M507</f>
        <v>26087.66</v>
      </c>
      <c r="O507" s="342"/>
      <c r="P507" s="371"/>
      <c r="Q507" s="344"/>
      <c r="R507" s="220"/>
      <c r="S507" s="84"/>
      <c r="T507" s="84"/>
      <c r="U507" s="89"/>
      <c r="V507" s="378"/>
      <c r="W507" s="85"/>
      <c r="X507" s="583"/>
      <c r="Y507" s="216"/>
      <c r="Z507" s="86"/>
      <c r="AA507" s="896"/>
      <c r="AB507" s="831"/>
      <c r="AC507" s="532"/>
      <c r="AD507" s="1570"/>
      <c r="AE507" s="492"/>
      <c r="AF507" s="493"/>
      <c r="AG507" s="1135"/>
    </row>
    <row r="508" spans="1:33" ht="13.5" customHeight="1" x14ac:dyDescent="0.25">
      <c r="A508" s="2776"/>
      <c r="B508" s="237">
        <v>1727.08</v>
      </c>
      <c r="C508" s="2549"/>
      <c r="D508" s="2055"/>
      <c r="E508" s="2055"/>
      <c r="F508" s="2555"/>
      <c r="G508" s="2816"/>
      <c r="H508" s="2647"/>
      <c r="I508" s="516"/>
      <c r="J508" s="517"/>
      <c r="K508" s="518"/>
      <c r="L508" s="2800"/>
      <c r="M508" s="2675"/>
      <c r="N508" s="2672"/>
      <c r="O508" s="348"/>
      <c r="P508" s="372"/>
      <c r="Q508" s="350"/>
      <c r="R508" s="221"/>
      <c r="S508" s="28"/>
      <c r="T508" s="28"/>
      <c r="U508" s="30"/>
      <c r="V508" s="556"/>
      <c r="W508" s="32"/>
      <c r="X508" s="979"/>
      <c r="Y508" s="217"/>
      <c r="Z508" s="144"/>
      <c r="AA508" s="897"/>
      <c r="AB508" s="1592"/>
      <c r="AC508" s="505"/>
      <c r="AD508" s="1571"/>
      <c r="AE508" s="495"/>
      <c r="AF508" s="496"/>
      <c r="AG508" s="535"/>
    </row>
    <row r="509" spans="1:33" ht="13.5" customHeight="1" x14ac:dyDescent="0.25">
      <c r="A509" s="2776"/>
      <c r="B509" s="237">
        <v>1364.83</v>
      </c>
      <c r="C509" s="2549"/>
      <c r="D509" s="2055"/>
      <c r="E509" s="2055"/>
      <c r="F509" s="2555"/>
      <c r="G509" s="2816"/>
      <c r="H509" s="2647"/>
      <c r="I509" s="516"/>
      <c r="J509" s="517"/>
      <c r="K509" s="518"/>
      <c r="L509" s="2800"/>
      <c r="M509" s="2675"/>
      <c r="N509" s="2672"/>
      <c r="O509" s="348"/>
      <c r="P509" s="372"/>
      <c r="Q509" s="350"/>
      <c r="R509" s="221"/>
      <c r="S509" s="28"/>
      <c r="T509" s="28"/>
      <c r="U509" s="30"/>
      <c r="V509" s="556"/>
      <c r="W509" s="32"/>
      <c r="X509" s="979"/>
      <c r="Y509" s="217"/>
      <c r="Z509" s="144"/>
      <c r="AA509" s="897"/>
      <c r="AB509" s="1592"/>
      <c r="AC509" s="505"/>
      <c r="AD509" s="1571"/>
      <c r="AE509" s="495"/>
      <c r="AF509" s="496"/>
      <c r="AG509" s="535"/>
    </row>
    <row r="510" spans="1:33" ht="13.5" customHeight="1" x14ac:dyDescent="0.25">
      <c r="A510" s="2776"/>
      <c r="B510" s="237">
        <v>3235.35</v>
      </c>
      <c r="C510" s="2549"/>
      <c r="D510" s="2055"/>
      <c r="E510" s="2055"/>
      <c r="F510" s="2555"/>
      <c r="G510" s="2816"/>
      <c r="H510" s="2647"/>
      <c r="I510" s="516"/>
      <c r="J510" s="517"/>
      <c r="K510" s="518"/>
      <c r="L510" s="2800"/>
      <c r="M510" s="2675"/>
      <c r="N510" s="2672"/>
      <c r="O510" s="348"/>
      <c r="P510" s="372"/>
      <c r="Q510" s="350"/>
      <c r="R510" s="221"/>
      <c r="S510" s="28"/>
      <c r="T510" s="28"/>
      <c r="U510" s="30"/>
      <c r="V510" s="556"/>
      <c r="W510" s="32"/>
      <c r="X510" s="979"/>
      <c r="Y510" s="217"/>
      <c r="Z510" s="144"/>
      <c r="AA510" s="897"/>
      <c r="AB510" s="1592"/>
      <c r="AC510" s="505"/>
      <c r="AD510" s="1571"/>
      <c r="AE510" s="495"/>
      <c r="AF510" s="496"/>
      <c r="AG510" s="535"/>
    </row>
    <row r="511" spans="1:33" ht="13.5" customHeight="1" x14ac:dyDescent="0.25">
      <c r="A511" s="2776"/>
      <c r="B511" s="237">
        <v>279.64</v>
      </c>
      <c r="C511" s="2549"/>
      <c r="D511" s="2055"/>
      <c r="E511" s="2055"/>
      <c r="F511" s="2555"/>
      <c r="G511" s="2816"/>
      <c r="H511" s="2647"/>
      <c r="I511" s="516"/>
      <c r="J511" s="517"/>
      <c r="K511" s="518"/>
      <c r="L511" s="2800"/>
      <c r="M511" s="2675"/>
      <c r="N511" s="2672"/>
      <c r="O511" s="348"/>
      <c r="P511" s="372"/>
      <c r="Q511" s="350"/>
      <c r="R511" s="221"/>
      <c r="S511" s="28"/>
      <c r="T511" s="28"/>
      <c r="U511" s="30"/>
      <c r="V511" s="556"/>
      <c r="W511" s="32"/>
      <c r="X511" s="979"/>
      <c r="Y511" s="217"/>
      <c r="Z511" s="144"/>
      <c r="AA511" s="897"/>
      <c r="AB511" s="1592"/>
      <c r="AC511" s="505"/>
      <c r="AD511" s="1571"/>
      <c r="AE511" s="495"/>
      <c r="AF511" s="496"/>
      <c r="AG511" s="535"/>
    </row>
    <row r="512" spans="1:33" ht="13.5" customHeight="1" x14ac:dyDescent="0.25">
      <c r="A512" s="2776"/>
      <c r="B512" s="237">
        <v>507.25</v>
      </c>
      <c r="C512" s="2549"/>
      <c r="D512" s="2055"/>
      <c r="E512" s="2055"/>
      <c r="F512" s="2555"/>
      <c r="G512" s="2816"/>
      <c r="H512" s="2647"/>
      <c r="I512" s="516"/>
      <c r="J512" s="517"/>
      <c r="K512" s="518"/>
      <c r="L512" s="2800"/>
      <c r="M512" s="2675"/>
      <c r="N512" s="2672"/>
      <c r="O512" s="348"/>
      <c r="P512" s="372"/>
      <c r="Q512" s="350"/>
      <c r="R512" s="221"/>
      <c r="S512" s="28"/>
      <c r="T512" s="28"/>
      <c r="U512" s="30"/>
      <c r="V512" s="556"/>
      <c r="W512" s="32"/>
      <c r="X512" s="979"/>
      <c r="Y512" s="217"/>
      <c r="Z512" s="144"/>
      <c r="AA512" s="897"/>
      <c r="AB512" s="1592"/>
      <c r="AC512" s="505"/>
      <c r="AD512" s="1571"/>
      <c r="AE512" s="495"/>
      <c r="AF512" s="496"/>
      <c r="AG512" s="535"/>
    </row>
    <row r="513" spans="1:33" ht="13.5" customHeight="1" x14ac:dyDescent="0.25">
      <c r="A513" s="2776"/>
      <c r="B513" s="237">
        <v>306.79000000000002</v>
      </c>
      <c r="C513" s="2549"/>
      <c r="D513" s="2055"/>
      <c r="E513" s="2055"/>
      <c r="F513" s="2555"/>
      <c r="G513" s="2816"/>
      <c r="H513" s="2647"/>
      <c r="I513" s="516"/>
      <c r="J513" s="517"/>
      <c r="K513" s="518"/>
      <c r="L513" s="2800"/>
      <c r="M513" s="2675"/>
      <c r="N513" s="2672"/>
      <c r="O513" s="348"/>
      <c r="P513" s="372"/>
      <c r="Q513" s="350"/>
      <c r="R513" s="221"/>
      <c r="S513" s="28"/>
      <c r="T513" s="28"/>
      <c r="U513" s="30"/>
      <c r="V513" s="556"/>
      <c r="W513" s="32"/>
      <c r="X513" s="979"/>
      <c r="Y513" s="217"/>
      <c r="Z513" s="144"/>
      <c r="AA513" s="897"/>
      <c r="AB513" s="1592"/>
      <c r="AC513" s="505"/>
      <c r="AD513" s="1571"/>
      <c r="AE513" s="495"/>
      <c r="AF513" s="496"/>
      <c r="AG513" s="535"/>
    </row>
    <row r="514" spans="1:33" ht="13.5" customHeight="1" x14ac:dyDescent="0.25">
      <c r="A514" s="2776"/>
      <c r="B514" s="237">
        <v>714.03</v>
      </c>
      <c r="C514" s="2549"/>
      <c r="D514" s="2055"/>
      <c r="E514" s="2055"/>
      <c r="F514" s="2555"/>
      <c r="G514" s="2816"/>
      <c r="H514" s="2647"/>
      <c r="I514" s="516"/>
      <c r="J514" s="517"/>
      <c r="K514" s="518"/>
      <c r="L514" s="2800"/>
      <c r="M514" s="2675"/>
      <c r="N514" s="2672"/>
      <c r="O514" s="348"/>
      <c r="P514" s="372"/>
      <c r="Q514" s="350"/>
      <c r="R514" s="221"/>
      <c r="S514" s="28"/>
      <c r="T514" s="28"/>
      <c r="U514" s="30"/>
      <c r="V514" s="556"/>
      <c r="W514" s="32"/>
      <c r="X514" s="979"/>
      <c r="Y514" s="217"/>
      <c r="Z514" s="144"/>
      <c r="AA514" s="897"/>
      <c r="AB514" s="1592"/>
      <c r="AC514" s="505"/>
      <c r="AD514" s="1571"/>
      <c r="AE514" s="495"/>
      <c r="AF514" s="496"/>
      <c r="AG514" s="535"/>
    </row>
    <row r="515" spans="1:33" ht="13.5" customHeight="1" x14ac:dyDescent="0.25">
      <c r="A515" s="2776"/>
      <c r="B515" s="237">
        <v>110.19</v>
      </c>
      <c r="C515" s="2549"/>
      <c r="D515" s="2055"/>
      <c r="E515" s="2055"/>
      <c r="F515" s="158"/>
      <c r="G515" s="946"/>
      <c r="H515" s="973"/>
      <c r="I515" s="516"/>
      <c r="J515" s="517"/>
      <c r="K515" s="518"/>
      <c r="L515" s="924"/>
      <c r="M515" s="150"/>
      <c r="N515" s="151"/>
      <c r="O515" s="1509">
        <f>B515</f>
        <v>110.19</v>
      </c>
      <c r="P515" s="2528">
        <v>2</v>
      </c>
      <c r="Q515" s="2858">
        <f>SUM(O517:O520)*P515</f>
        <v>693.3</v>
      </c>
      <c r="R515" s="221"/>
      <c r="S515" s="28"/>
      <c r="T515" s="28"/>
      <c r="U515" s="30"/>
      <c r="V515" s="921">
        <f>B515</f>
        <v>110.19</v>
      </c>
      <c r="W515" s="2576">
        <v>1</v>
      </c>
      <c r="X515" s="2569">
        <f>SUM(V517:V520)*W515</f>
        <v>269.85000000000002</v>
      </c>
      <c r="Y515" s="880">
        <f>V515</f>
        <v>110.19</v>
      </c>
      <c r="Z515" s="2557">
        <v>5</v>
      </c>
      <c r="AA515" s="2567">
        <f>SUM(Y517:Y520)*Z515</f>
        <v>1349.25</v>
      </c>
      <c r="AB515" s="1592"/>
      <c r="AC515" s="505"/>
      <c r="AD515" s="1571"/>
      <c r="AE515" s="495"/>
      <c r="AF515" s="496"/>
      <c r="AG515" s="535"/>
    </row>
    <row r="516" spans="1:33" ht="13.5" customHeight="1" x14ac:dyDescent="0.25">
      <c r="A516" s="2776"/>
      <c r="B516" s="237">
        <v>38.69</v>
      </c>
      <c r="C516" s="2549"/>
      <c r="D516" s="2055"/>
      <c r="E516" s="2055"/>
      <c r="F516" s="158"/>
      <c r="G516" s="946"/>
      <c r="H516" s="973"/>
      <c r="I516" s="516"/>
      <c r="J516" s="517"/>
      <c r="K516" s="518"/>
      <c r="L516" s="924"/>
      <c r="M516" s="150"/>
      <c r="N516" s="151"/>
      <c r="O516" s="1509">
        <f t="shared" ref="O516:O517" si="31">B516</f>
        <v>38.69</v>
      </c>
      <c r="P516" s="2528"/>
      <c r="Q516" s="2858"/>
      <c r="R516" s="221"/>
      <c r="S516" s="28"/>
      <c r="T516" s="28"/>
      <c r="U516" s="30"/>
      <c r="V516" s="921">
        <f t="shared" ref="V516:V520" si="32">B516</f>
        <v>38.69</v>
      </c>
      <c r="W516" s="2576"/>
      <c r="X516" s="2569"/>
      <c r="Y516" s="880">
        <f t="shared" ref="Y516:Y520" si="33">V516</f>
        <v>38.69</v>
      </c>
      <c r="Z516" s="2557"/>
      <c r="AA516" s="2567"/>
      <c r="AB516" s="1592"/>
      <c r="AC516" s="505"/>
      <c r="AD516" s="1571"/>
      <c r="AE516" s="495"/>
      <c r="AF516" s="496"/>
      <c r="AG516" s="535"/>
    </row>
    <row r="517" spans="1:33" ht="13.5" customHeight="1" x14ac:dyDescent="0.25">
      <c r="A517" s="2776"/>
      <c r="B517" s="237">
        <v>116.29</v>
      </c>
      <c r="C517" s="2549"/>
      <c r="D517" s="2055"/>
      <c r="E517" s="2055"/>
      <c r="F517" s="823"/>
      <c r="G517" s="842"/>
      <c r="H517" s="834"/>
      <c r="I517" s="516"/>
      <c r="J517" s="517"/>
      <c r="K517" s="518"/>
      <c r="L517" s="1480"/>
      <c r="M517" s="843"/>
      <c r="N517" s="1488"/>
      <c r="O517" s="1509">
        <f t="shared" si="31"/>
        <v>116.29</v>
      </c>
      <c r="P517" s="2528"/>
      <c r="Q517" s="2858"/>
      <c r="R517" s="221"/>
      <c r="S517" s="28"/>
      <c r="T517" s="28"/>
      <c r="U517" s="30"/>
      <c r="V517" s="921">
        <f t="shared" si="32"/>
        <v>116.29</v>
      </c>
      <c r="W517" s="2576"/>
      <c r="X517" s="2569"/>
      <c r="Y517" s="880">
        <f t="shared" si="33"/>
        <v>116.29</v>
      </c>
      <c r="Z517" s="2557"/>
      <c r="AA517" s="2567"/>
      <c r="AB517" s="1592"/>
      <c r="AC517" s="505"/>
      <c r="AD517" s="1571"/>
      <c r="AE517" s="495"/>
      <c r="AF517" s="496"/>
      <c r="AG517" s="535"/>
    </row>
    <row r="518" spans="1:33" ht="13.5" customHeight="1" x14ac:dyDescent="0.25">
      <c r="A518" s="2776"/>
      <c r="B518" s="237">
        <v>15.29</v>
      </c>
      <c r="C518" s="2549"/>
      <c r="D518" s="2055"/>
      <c r="E518" s="2055"/>
      <c r="F518" s="823"/>
      <c r="G518" s="842"/>
      <c r="H518" s="834"/>
      <c r="I518" s="516"/>
      <c r="J518" s="517"/>
      <c r="K518" s="518"/>
      <c r="L518" s="1480"/>
      <c r="M518" s="843"/>
      <c r="N518" s="1488"/>
      <c r="O518" s="1509">
        <f>2*(1.2*15)+B518</f>
        <v>51.29</v>
      </c>
      <c r="P518" s="2528"/>
      <c r="Q518" s="2858"/>
      <c r="R518" s="221"/>
      <c r="S518" s="28"/>
      <c r="T518" s="28"/>
      <c r="U518" s="30"/>
      <c r="V518" s="921">
        <f t="shared" si="32"/>
        <v>15.29</v>
      </c>
      <c r="W518" s="2576"/>
      <c r="X518" s="2569"/>
      <c r="Y518" s="880">
        <f t="shared" si="33"/>
        <v>15.29</v>
      </c>
      <c r="Z518" s="2557"/>
      <c r="AA518" s="2567"/>
      <c r="AB518" s="1592"/>
      <c r="AC518" s="505"/>
      <c r="AD518" s="1571"/>
      <c r="AE518" s="495"/>
      <c r="AF518" s="496"/>
      <c r="AG518" s="535"/>
    </row>
    <row r="519" spans="1:33" ht="13.5" customHeight="1" x14ac:dyDescent="0.25">
      <c r="A519" s="2776"/>
      <c r="B519" s="237">
        <v>17.8</v>
      </c>
      <c r="C519" s="2549"/>
      <c r="D519" s="2055"/>
      <c r="E519" s="2055"/>
      <c r="F519" s="823"/>
      <c r="G519" s="842"/>
      <c r="H519" s="834"/>
      <c r="I519" s="516"/>
      <c r="J519" s="517"/>
      <c r="K519" s="518"/>
      <c r="L519" s="1480"/>
      <c r="M519" s="843"/>
      <c r="N519" s="1488"/>
      <c r="O519" s="1509">
        <f>2*(1.2*17)+B519</f>
        <v>58.599999999999994</v>
      </c>
      <c r="P519" s="2528"/>
      <c r="Q519" s="2858"/>
      <c r="R519" s="221"/>
      <c r="S519" s="28"/>
      <c r="T519" s="28"/>
      <c r="U519" s="30"/>
      <c r="V519" s="921">
        <f t="shared" si="32"/>
        <v>17.8</v>
      </c>
      <c r="W519" s="2576"/>
      <c r="X519" s="2569"/>
      <c r="Y519" s="880">
        <f t="shared" si="33"/>
        <v>17.8</v>
      </c>
      <c r="Z519" s="2557"/>
      <c r="AA519" s="2567"/>
      <c r="AB519" s="1592"/>
      <c r="AC519" s="505"/>
      <c r="AD519" s="1571"/>
      <c r="AE519" s="495"/>
      <c r="AF519" s="496"/>
      <c r="AG519" s="535"/>
    </row>
    <row r="520" spans="1:33" ht="13.5" customHeight="1" thickBot="1" x14ac:dyDescent="0.3">
      <c r="A520" s="2775"/>
      <c r="B520" s="416">
        <v>120.47</v>
      </c>
      <c r="C520" s="2527"/>
      <c r="D520" s="2290"/>
      <c r="E520" s="2290"/>
      <c r="F520" s="575"/>
      <c r="G520" s="1359"/>
      <c r="H520" s="580"/>
      <c r="I520" s="522"/>
      <c r="J520" s="523"/>
      <c r="K520" s="524"/>
      <c r="L520" s="1489"/>
      <c r="M520" s="1360"/>
      <c r="N520" s="1490"/>
      <c r="O520" s="566">
        <f>B520</f>
        <v>120.47</v>
      </c>
      <c r="P520" s="2529"/>
      <c r="Q520" s="2859"/>
      <c r="R520" s="115"/>
      <c r="S520" s="65"/>
      <c r="T520" s="65"/>
      <c r="U520" s="94"/>
      <c r="V520" s="922">
        <f t="shared" si="32"/>
        <v>120.47</v>
      </c>
      <c r="W520" s="2860"/>
      <c r="X520" s="2570"/>
      <c r="Y520" s="881">
        <f t="shared" si="33"/>
        <v>120.47</v>
      </c>
      <c r="Z520" s="2558"/>
      <c r="AA520" s="2568"/>
      <c r="AB520" s="832"/>
      <c r="AC520" s="533"/>
      <c r="AD520" s="1572"/>
      <c r="AE520" s="498"/>
      <c r="AF520" s="499"/>
      <c r="AG520" s="1139"/>
    </row>
    <row r="521" spans="1:33" ht="13.5" customHeight="1" thickBot="1" x14ac:dyDescent="0.3">
      <c r="A521" s="244" t="s">
        <v>388</v>
      </c>
      <c r="B521" s="594">
        <v>37.67</v>
      </c>
      <c r="C521" s="594">
        <f>B521</f>
        <v>37.67</v>
      </c>
      <c r="D521" s="244" t="s">
        <v>298</v>
      </c>
      <c r="E521" s="244" t="s">
        <v>292</v>
      </c>
      <c r="F521" s="120">
        <f>C521</f>
        <v>37.67</v>
      </c>
      <c r="G521" s="161">
        <v>5</v>
      </c>
      <c r="H521" s="853">
        <f>G521*F521</f>
        <v>188.35000000000002</v>
      </c>
      <c r="I521" s="799"/>
      <c r="J521" s="800"/>
      <c r="K521" s="536"/>
      <c r="L521" s="1491">
        <f>F521</f>
        <v>37.67</v>
      </c>
      <c r="M521" s="97">
        <v>2</v>
      </c>
      <c r="N521" s="155">
        <f>M521*L521</f>
        <v>75.34</v>
      </c>
      <c r="O521" s="351"/>
      <c r="P521" s="352"/>
      <c r="Q521" s="353"/>
      <c r="R521" s="99"/>
      <c r="S521" s="100"/>
      <c r="T521" s="101"/>
      <c r="U521" s="102"/>
      <c r="V521" s="105"/>
      <c r="W521" s="106"/>
      <c r="X521" s="1405"/>
      <c r="Y521" s="107"/>
      <c r="Z521" s="108"/>
      <c r="AA521" s="895"/>
      <c r="AB521" s="852"/>
      <c r="AC521" s="537"/>
      <c r="AD521" s="1576"/>
      <c r="AE521" s="1317"/>
      <c r="AF521" s="1318"/>
      <c r="AG521" s="1319"/>
    </row>
    <row r="522" spans="1:33" ht="13.5" customHeight="1" thickBot="1" x14ac:dyDescent="0.3">
      <c r="A522" s="244" t="s">
        <v>389</v>
      </c>
      <c r="B522" s="594">
        <v>878.02</v>
      </c>
      <c r="C522" s="594">
        <f>B522</f>
        <v>878.02</v>
      </c>
      <c r="D522" s="244" t="s">
        <v>298</v>
      </c>
      <c r="E522" s="244" t="s">
        <v>292</v>
      </c>
      <c r="F522" s="120">
        <f>C522</f>
        <v>878.02</v>
      </c>
      <c r="G522" s="161">
        <v>5</v>
      </c>
      <c r="H522" s="853">
        <f>G522*F522</f>
        <v>4390.1000000000004</v>
      </c>
      <c r="I522" s="799"/>
      <c r="J522" s="800"/>
      <c r="K522" s="536"/>
      <c r="L522" s="1491">
        <f>F522</f>
        <v>878.02</v>
      </c>
      <c r="M522" s="97">
        <v>2</v>
      </c>
      <c r="N522" s="155">
        <f>M522*L522</f>
        <v>1756.04</v>
      </c>
      <c r="O522" s="351"/>
      <c r="P522" s="352"/>
      <c r="Q522" s="353"/>
      <c r="R522" s="99"/>
      <c r="S522" s="100"/>
      <c r="T522" s="101"/>
      <c r="U522" s="102"/>
      <c r="V522" s="105"/>
      <c r="W522" s="106"/>
      <c r="X522" s="1405"/>
      <c r="Y522" s="107"/>
      <c r="Z522" s="108"/>
      <c r="AA522" s="895"/>
      <c r="AB522" s="852"/>
      <c r="AC522" s="537"/>
      <c r="AD522" s="1576"/>
      <c r="AE522" s="1317"/>
      <c r="AF522" s="1318"/>
      <c r="AG522" s="1319"/>
    </row>
    <row r="523" spans="1:33" ht="13.5" customHeight="1" thickBot="1" x14ac:dyDescent="0.3">
      <c r="A523" s="274" t="s">
        <v>390</v>
      </c>
      <c r="B523" s="414">
        <v>233.59</v>
      </c>
      <c r="C523" s="414">
        <v>233.59</v>
      </c>
      <c r="D523" s="274" t="s">
        <v>298</v>
      </c>
      <c r="E523" s="274" t="s">
        <v>292</v>
      </c>
      <c r="F523" s="139">
        <f>C523</f>
        <v>233.59</v>
      </c>
      <c r="G523" s="160">
        <v>5</v>
      </c>
      <c r="H523" s="1214">
        <f>G523*F523</f>
        <v>1167.95</v>
      </c>
      <c r="I523" s="796"/>
      <c r="J523" s="797"/>
      <c r="K523" s="798"/>
      <c r="L523" s="1250">
        <f>F523</f>
        <v>233.59</v>
      </c>
      <c r="M523" s="135">
        <v>2</v>
      </c>
      <c r="N523" s="508">
        <f>M523*L523</f>
        <v>467.18</v>
      </c>
      <c r="O523" s="334"/>
      <c r="P523" s="1306"/>
      <c r="Q523" s="336"/>
      <c r="R523" s="17"/>
      <c r="S523" s="18"/>
      <c r="T523" s="1307"/>
      <c r="U523" s="19"/>
      <c r="V523" s="64"/>
      <c r="W523" s="63"/>
      <c r="X523" s="1332"/>
      <c r="Y523" s="62"/>
      <c r="Z523" s="60"/>
      <c r="AA523" s="1548"/>
      <c r="AB523" s="1310"/>
      <c r="AC523" s="558"/>
      <c r="AD523" s="1573"/>
      <c r="AE523" s="1311"/>
      <c r="AF523" s="1312"/>
      <c r="AG523" s="1313"/>
    </row>
    <row r="524" spans="1:33" ht="13.5" customHeight="1" x14ac:dyDescent="0.25">
      <c r="A524" s="2070" t="s">
        <v>391</v>
      </c>
      <c r="B524" s="415">
        <v>17.059999999999999</v>
      </c>
      <c r="C524" s="2520">
        <f>SUM(B524:B526)</f>
        <v>82.100000000000009</v>
      </c>
      <c r="D524" s="278" t="s">
        <v>298</v>
      </c>
      <c r="E524" s="278" t="s">
        <v>292</v>
      </c>
      <c r="F524" s="2554">
        <f>C524</f>
        <v>82.100000000000009</v>
      </c>
      <c r="G524" s="2532">
        <v>5</v>
      </c>
      <c r="H524" s="2646">
        <f>G524*F524</f>
        <v>410.50000000000006</v>
      </c>
      <c r="I524" s="513"/>
      <c r="J524" s="514"/>
      <c r="K524" s="515"/>
      <c r="L524" s="2799">
        <f>F524</f>
        <v>82.100000000000009</v>
      </c>
      <c r="M524" s="2592">
        <v>2</v>
      </c>
      <c r="N524" s="2590">
        <f>M524*L524</f>
        <v>164.20000000000002</v>
      </c>
      <c r="O524" s="342"/>
      <c r="P524" s="343"/>
      <c r="Q524" s="344"/>
      <c r="R524" s="87"/>
      <c r="S524" s="84"/>
      <c r="T524" s="88"/>
      <c r="U524" s="89"/>
      <c r="V524" s="90"/>
      <c r="W524" s="85"/>
      <c r="X524" s="583"/>
      <c r="Y524" s="91"/>
      <c r="Z524" s="86"/>
      <c r="AA524" s="896"/>
      <c r="AB524" s="899"/>
      <c r="AC524" s="532"/>
      <c r="AD524" s="1570"/>
      <c r="AE524" s="492"/>
      <c r="AF524" s="493"/>
      <c r="AG524" s="1135"/>
    </row>
    <row r="525" spans="1:33" ht="13.5" customHeight="1" x14ac:dyDescent="0.25">
      <c r="A525" s="2071"/>
      <c r="B525" s="237">
        <v>36.53</v>
      </c>
      <c r="C525" s="2521"/>
      <c r="D525" s="236" t="s">
        <v>298</v>
      </c>
      <c r="E525" s="236" t="s">
        <v>292</v>
      </c>
      <c r="F525" s="2555"/>
      <c r="G525" s="2533"/>
      <c r="H525" s="2647"/>
      <c r="I525" s="516"/>
      <c r="J525" s="517"/>
      <c r="K525" s="518"/>
      <c r="L525" s="2737"/>
      <c r="M525" s="2594"/>
      <c r="N525" s="2630"/>
      <c r="O525" s="348"/>
      <c r="P525" s="349"/>
      <c r="Q525" s="350"/>
      <c r="R525" s="27"/>
      <c r="S525" s="28"/>
      <c r="T525" s="29"/>
      <c r="U525" s="30"/>
      <c r="V525" s="31"/>
      <c r="W525" s="32"/>
      <c r="X525" s="979"/>
      <c r="Y525" s="143"/>
      <c r="Z525" s="144"/>
      <c r="AA525" s="897"/>
      <c r="AB525" s="900"/>
      <c r="AC525" s="505"/>
      <c r="AD525" s="1571"/>
      <c r="AE525" s="495"/>
      <c r="AF525" s="496"/>
      <c r="AG525" s="535"/>
    </row>
    <row r="526" spans="1:33" ht="13.5" customHeight="1" x14ac:dyDescent="0.25">
      <c r="A526" s="2071"/>
      <c r="B526" s="237">
        <v>28.51</v>
      </c>
      <c r="C526" s="2521"/>
      <c r="D526" s="236" t="s">
        <v>298</v>
      </c>
      <c r="E526" s="238" t="s">
        <v>292</v>
      </c>
      <c r="F526" s="2556"/>
      <c r="G526" s="2533"/>
      <c r="H526" s="2720"/>
      <c r="I526" s="525"/>
      <c r="J526" s="526"/>
      <c r="K526" s="527"/>
      <c r="L526" s="2801"/>
      <c r="M526" s="2595"/>
      <c r="N526" s="2839"/>
      <c r="O526" s="354"/>
      <c r="P526" s="355"/>
      <c r="Q526" s="356"/>
      <c r="R526" s="21"/>
      <c r="S526" s="22"/>
      <c r="T526" s="23"/>
      <c r="U526" s="24"/>
      <c r="V526" s="25"/>
      <c r="W526" s="26"/>
      <c r="X526" s="980"/>
      <c r="Y526" s="61"/>
      <c r="Z526" s="59"/>
      <c r="AA526" s="983"/>
      <c r="AB526" s="1574"/>
      <c r="AC526" s="507"/>
      <c r="AD526" s="1575"/>
      <c r="AE526" s="495"/>
      <c r="AF526" s="496"/>
      <c r="AG526" s="535"/>
    </row>
    <row r="527" spans="1:33" ht="13.5" customHeight="1" x14ac:dyDescent="0.25">
      <c r="A527" s="2071"/>
      <c r="B527" s="237">
        <v>20.86</v>
      </c>
      <c r="C527" s="2521"/>
      <c r="D527" s="236" t="s">
        <v>298</v>
      </c>
      <c r="E527" s="238" t="s">
        <v>292</v>
      </c>
      <c r="F527" s="158"/>
      <c r="G527" s="167"/>
      <c r="H527" s="973"/>
      <c r="I527" s="516"/>
      <c r="J527" s="517"/>
      <c r="K527" s="518"/>
      <c r="L527" s="975"/>
      <c r="M527" s="968"/>
      <c r="N527" s="976"/>
      <c r="O527" s="1103">
        <f>2*(14.2*1.2)+B527</f>
        <v>54.94</v>
      </c>
      <c r="P527" s="2522">
        <v>2</v>
      </c>
      <c r="Q527" s="993">
        <f>O527*P527</f>
        <v>109.88</v>
      </c>
      <c r="R527" s="17"/>
      <c r="S527" s="18"/>
      <c r="T527" s="1307"/>
      <c r="U527" s="19"/>
      <c r="V527" s="64"/>
      <c r="W527" s="63"/>
      <c r="X527" s="1332"/>
      <c r="Y527" s="880">
        <f>B527</f>
        <v>20.86</v>
      </c>
      <c r="Z527" s="2524">
        <v>2</v>
      </c>
      <c r="AA527" s="1226">
        <f>Y527*Z527</f>
        <v>41.72</v>
      </c>
      <c r="AB527" s="1310"/>
      <c r="AC527" s="558"/>
      <c r="AD527" s="1573"/>
      <c r="AE527" s="495"/>
      <c r="AF527" s="496"/>
      <c r="AG527" s="535"/>
    </row>
    <row r="528" spans="1:33" ht="13.5" customHeight="1" x14ac:dyDescent="0.25">
      <c r="A528" s="2071"/>
      <c r="B528" s="237">
        <v>21.53</v>
      </c>
      <c r="C528" s="2521"/>
      <c r="D528" s="236" t="s">
        <v>298</v>
      </c>
      <c r="E528" s="238" t="s">
        <v>292</v>
      </c>
      <c r="F528" s="158"/>
      <c r="G528" s="167"/>
      <c r="H528" s="973"/>
      <c r="I528" s="516"/>
      <c r="J528" s="517"/>
      <c r="K528" s="518"/>
      <c r="L528" s="975"/>
      <c r="M528" s="968"/>
      <c r="N528" s="976"/>
      <c r="O528" s="1103">
        <f>2*(18.56*1.2)+B528</f>
        <v>66.073999999999998</v>
      </c>
      <c r="P528" s="2523"/>
      <c r="Q528" s="993">
        <f>O528*P527</f>
        <v>132.148</v>
      </c>
      <c r="R528" s="17"/>
      <c r="S528" s="18"/>
      <c r="T528" s="1307"/>
      <c r="U528" s="19"/>
      <c r="V528" s="64"/>
      <c r="W528" s="63"/>
      <c r="X528" s="1332"/>
      <c r="Y528" s="880">
        <f t="shared" ref="Y528:Y529" si="34">B528</f>
        <v>21.53</v>
      </c>
      <c r="Z528" s="2525"/>
      <c r="AA528" s="1226">
        <f>Y528*Z527</f>
        <v>43.06</v>
      </c>
      <c r="AB528" s="1310"/>
      <c r="AC528" s="558"/>
      <c r="AD528" s="1573"/>
      <c r="AE528" s="495"/>
      <c r="AF528" s="496"/>
      <c r="AG528" s="535"/>
    </row>
    <row r="529" spans="1:33" ht="13.5" customHeight="1" thickBot="1" x14ac:dyDescent="0.3">
      <c r="A529" s="2072"/>
      <c r="B529" s="416">
        <v>12.65</v>
      </c>
      <c r="C529" s="2550"/>
      <c r="D529" s="405" t="s">
        <v>298</v>
      </c>
      <c r="E529" s="405" t="s">
        <v>292</v>
      </c>
      <c r="F529" s="156"/>
      <c r="G529" s="163"/>
      <c r="H529" s="814"/>
      <c r="I529" s="522"/>
      <c r="J529" s="523"/>
      <c r="K529" s="524"/>
      <c r="L529" s="977"/>
      <c r="M529" s="141"/>
      <c r="N529" s="978"/>
      <c r="O529" s="940">
        <f>2*(15.19*1.2)+B529</f>
        <v>49.105999999999995</v>
      </c>
      <c r="P529" s="2545"/>
      <c r="Q529" s="509">
        <f>O529*P527</f>
        <v>98.211999999999989</v>
      </c>
      <c r="R529" s="68"/>
      <c r="S529" s="69"/>
      <c r="T529" s="70"/>
      <c r="U529" s="71"/>
      <c r="V529" s="72"/>
      <c r="W529" s="73"/>
      <c r="X529" s="1111"/>
      <c r="Y529" s="881">
        <f t="shared" si="34"/>
        <v>12.65</v>
      </c>
      <c r="Z529" s="2546"/>
      <c r="AA529" s="1227">
        <f>Y529*Z527</f>
        <v>25.3</v>
      </c>
      <c r="AB529" s="1309"/>
      <c r="AC529" s="906"/>
      <c r="AD529" s="1590"/>
      <c r="AE529" s="498"/>
      <c r="AF529" s="499"/>
      <c r="AG529" s="1139"/>
    </row>
    <row r="530" spans="1:33" ht="13.5" customHeight="1" thickBot="1" x14ac:dyDescent="0.3">
      <c r="A530" s="244" t="s">
        <v>392</v>
      </c>
      <c r="B530" s="594">
        <v>73</v>
      </c>
      <c r="C530" s="594">
        <f>B530</f>
        <v>73</v>
      </c>
      <c r="D530" s="244" t="s">
        <v>308</v>
      </c>
      <c r="E530" s="244" t="s">
        <v>22</v>
      </c>
      <c r="F530" s="120">
        <f>C530</f>
        <v>73</v>
      </c>
      <c r="G530" s="161">
        <v>5</v>
      </c>
      <c r="H530" s="853">
        <f>F530*G530</f>
        <v>365</v>
      </c>
      <c r="I530" s="799"/>
      <c r="J530" s="800"/>
      <c r="K530" s="536"/>
      <c r="L530" s="1456">
        <f>F530</f>
        <v>73</v>
      </c>
      <c r="M530" s="97">
        <v>2</v>
      </c>
      <c r="N530" s="155">
        <f>L530*M530</f>
        <v>146</v>
      </c>
      <c r="O530" s="351"/>
      <c r="P530" s="352"/>
      <c r="Q530" s="353"/>
      <c r="R530" s="99"/>
      <c r="S530" s="100"/>
      <c r="T530" s="101"/>
      <c r="U530" s="102"/>
      <c r="V530" s="105"/>
      <c r="W530" s="106"/>
      <c r="X530" s="1405"/>
      <c r="Y530" s="107"/>
      <c r="Z530" s="108"/>
      <c r="AA530" s="895"/>
      <c r="AB530" s="1579"/>
      <c r="AC530" s="537"/>
      <c r="AD530" s="1576"/>
      <c r="AE530" s="1317"/>
      <c r="AF530" s="1318"/>
      <c r="AG530" s="1319"/>
    </row>
    <row r="531" spans="1:33" ht="13.5" customHeight="1" x14ac:dyDescent="0.25">
      <c r="A531" s="2070">
        <v>771</v>
      </c>
      <c r="B531" s="415">
        <v>24.72</v>
      </c>
      <c r="C531" s="2520">
        <f>SUM(B531:B532)</f>
        <v>58.66</v>
      </c>
      <c r="D531" s="278" t="s">
        <v>308</v>
      </c>
      <c r="E531" s="278" t="s">
        <v>22</v>
      </c>
      <c r="F531" s="159"/>
      <c r="G531" s="168"/>
      <c r="H531" s="1433"/>
      <c r="I531" s="513"/>
      <c r="J531" s="514"/>
      <c r="K531" s="515"/>
      <c r="L531" s="1492"/>
      <c r="M531" s="114"/>
      <c r="N531" s="1362"/>
      <c r="O531" s="2866">
        <f>C531</f>
        <v>58.66</v>
      </c>
      <c r="P531" s="2631">
        <v>2</v>
      </c>
      <c r="Q531" s="2632">
        <f>SUM(O531:O532)*P531</f>
        <v>117.32</v>
      </c>
      <c r="R531" s="87"/>
      <c r="S531" s="84"/>
      <c r="T531" s="88"/>
      <c r="U531" s="89"/>
      <c r="V531" s="2864">
        <f>C531</f>
        <v>58.66</v>
      </c>
      <c r="W531" s="2862">
        <v>1</v>
      </c>
      <c r="X531" s="2636">
        <f>V531*W531</f>
        <v>58.66</v>
      </c>
      <c r="Y531" s="2571">
        <f>C531</f>
        <v>58.66</v>
      </c>
      <c r="Z531" s="2654">
        <v>5</v>
      </c>
      <c r="AA531" s="2573">
        <f>Y531*Z531</f>
        <v>293.29999999999995</v>
      </c>
      <c r="AB531" s="899"/>
      <c r="AC531" s="532"/>
      <c r="AD531" s="1570"/>
      <c r="AE531" s="492"/>
      <c r="AF531" s="493"/>
      <c r="AG531" s="1135"/>
    </row>
    <row r="532" spans="1:33" ht="13.5" customHeight="1" thickBot="1" x14ac:dyDescent="0.3">
      <c r="A532" s="2072"/>
      <c r="B532" s="416">
        <v>33.94</v>
      </c>
      <c r="C532" s="2550"/>
      <c r="D532" s="405" t="s">
        <v>308</v>
      </c>
      <c r="E532" s="405" t="s">
        <v>22</v>
      </c>
      <c r="F532" s="156"/>
      <c r="G532" s="163"/>
      <c r="H532" s="814"/>
      <c r="I532" s="522"/>
      <c r="J532" s="523"/>
      <c r="K532" s="524"/>
      <c r="L532" s="977"/>
      <c r="M532" s="141"/>
      <c r="N532" s="978"/>
      <c r="O532" s="2867"/>
      <c r="P532" s="2545"/>
      <c r="Q532" s="2633"/>
      <c r="R532" s="92"/>
      <c r="S532" s="65"/>
      <c r="T532" s="93"/>
      <c r="U532" s="94"/>
      <c r="V532" s="2865"/>
      <c r="W532" s="2863"/>
      <c r="X532" s="2637"/>
      <c r="Y532" s="2572"/>
      <c r="Z532" s="2546"/>
      <c r="AA532" s="2574"/>
      <c r="AB532" s="901"/>
      <c r="AC532" s="533"/>
      <c r="AD532" s="1572"/>
      <c r="AE532" s="498"/>
      <c r="AF532" s="499"/>
      <c r="AG532" s="1139"/>
    </row>
    <row r="533" spans="1:33" ht="13.5" customHeight="1" x14ac:dyDescent="0.25">
      <c r="A533" s="2070" t="s">
        <v>393</v>
      </c>
      <c r="B533" s="415">
        <v>318.3</v>
      </c>
      <c r="C533" s="2520">
        <f>SUM(B533:B546)</f>
        <v>1874.41</v>
      </c>
      <c r="D533" s="278" t="s">
        <v>394</v>
      </c>
      <c r="E533" s="278" t="s">
        <v>395</v>
      </c>
      <c r="F533" s="2554">
        <f>SUM(B533:B540)</f>
        <v>1676.48</v>
      </c>
      <c r="G533" s="2618">
        <v>5</v>
      </c>
      <c r="H533" s="2646">
        <f>G533*F533</f>
        <v>8382.4</v>
      </c>
      <c r="I533" s="513"/>
      <c r="J533" s="514"/>
      <c r="K533" s="515"/>
      <c r="L533" s="2868">
        <f>F533</f>
        <v>1676.48</v>
      </c>
      <c r="M533" s="2592">
        <v>2</v>
      </c>
      <c r="N533" s="2542">
        <f>M533*L533</f>
        <v>3352.96</v>
      </c>
      <c r="O533" s="342"/>
      <c r="P533" s="343"/>
      <c r="Q533" s="344"/>
      <c r="R533" s="87"/>
      <c r="S533" s="84"/>
      <c r="T533" s="88"/>
      <c r="U533" s="89"/>
      <c r="V533" s="90"/>
      <c r="W533" s="85"/>
      <c r="X533" s="583"/>
      <c r="Y533" s="91"/>
      <c r="Z533" s="86"/>
      <c r="AA533" s="896"/>
      <c r="AB533" s="899"/>
      <c r="AC533" s="532"/>
      <c r="AD533" s="1570"/>
      <c r="AE533" s="492"/>
      <c r="AF533" s="493"/>
      <c r="AG533" s="1135"/>
    </row>
    <row r="534" spans="1:33" ht="13.5" customHeight="1" x14ac:dyDescent="0.25">
      <c r="A534" s="2071"/>
      <c r="B534" s="237">
        <v>304.14</v>
      </c>
      <c r="C534" s="2521"/>
      <c r="D534" s="236" t="s">
        <v>394</v>
      </c>
      <c r="E534" s="236" t="s">
        <v>395</v>
      </c>
      <c r="F534" s="2555"/>
      <c r="G534" s="2645"/>
      <c r="H534" s="2647"/>
      <c r="I534" s="516"/>
      <c r="J534" s="517"/>
      <c r="K534" s="518"/>
      <c r="L534" s="2746"/>
      <c r="M534" s="2594"/>
      <c r="N534" s="2543"/>
      <c r="O534" s="348"/>
      <c r="P534" s="349"/>
      <c r="Q534" s="350"/>
      <c r="R534" s="27"/>
      <c r="S534" s="28"/>
      <c r="T534" s="29"/>
      <c r="U534" s="30"/>
      <c r="V534" s="31"/>
      <c r="W534" s="32"/>
      <c r="X534" s="979"/>
      <c r="Y534" s="143"/>
      <c r="Z534" s="144"/>
      <c r="AA534" s="897"/>
      <c r="AB534" s="900"/>
      <c r="AC534" s="505"/>
      <c r="AD534" s="1571"/>
      <c r="AE534" s="495"/>
      <c r="AF534" s="496"/>
      <c r="AG534" s="535"/>
    </row>
    <row r="535" spans="1:33" ht="13.5" customHeight="1" x14ac:dyDescent="0.25">
      <c r="A535" s="2071"/>
      <c r="B535" s="237">
        <v>394.97</v>
      </c>
      <c r="C535" s="2521"/>
      <c r="D535" s="236" t="s">
        <v>394</v>
      </c>
      <c r="E535" s="236" t="s">
        <v>395</v>
      </c>
      <c r="F535" s="2555"/>
      <c r="G535" s="2645"/>
      <c r="H535" s="2647"/>
      <c r="I535" s="516"/>
      <c r="J535" s="517"/>
      <c r="K535" s="518"/>
      <c r="L535" s="2746"/>
      <c r="M535" s="2594"/>
      <c r="N535" s="2543"/>
      <c r="O535" s="348"/>
      <c r="P535" s="349"/>
      <c r="Q535" s="350"/>
      <c r="R535" s="27"/>
      <c r="S535" s="28"/>
      <c r="T535" s="29"/>
      <c r="U535" s="30"/>
      <c r="V535" s="31"/>
      <c r="W535" s="32"/>
      <c r="X535" s="979"/>
      <c r="Y535" s="143"/>
      <c r="Z535" s="144"/>
      <c r="AA535" s="897"/>
      <c r="AB535" s="900"/>
      <c r="AC535" s="505"/>
      <c r="AD535" s="1571"/>
      <c r="AE535" s="495"/>
      <c r="AF535" s="496"/>
      <c r="AG535" s="535"/>
    </row>
    <row r="536" spans="1:33" ht="13.5" customHeight="1" x14ac:dyDescent="0.25">
      <c r="A536" s="2071"/>
      <c r="B536" s="237">
        <v>28.77</v>
      </c>
      <c r="C536" s="2521"/>
      <c r="D536" s="236" t="s">
        <v>394</v>
      </c>
      <c r="E536" s="236" t="s">
        <v>395</v>
      </c>
      <c r="F536" s="2555"/>
      <c r="G536" s="2645"/>
      <c r="H536" s="2647"/>
      <c r="I536" s="516"/>
      <c r="J536" s="517"/>
      <c r="K536" s="518"/>
      <c r="L536" s="2746"/>
      <c r="M536" s="2594"/>
      <c r="N536" s="2543"/>
      <c r="O536" s="348"/>
      <c r="P536" s="349"/>
      <c r="Q536" s="350"/>
      <c r="R536" s="27"/>
      <c r="S536" s="28"/>
      <c r="T536" s="29"/>
      <c r="U536" s="30"/>
      <c r="V536" s="31"/>
      <c r="W536" s="32"/>
      <c r="X536" s="979"/>
      <c r="Y536" s="143"/>
      <c r="Z536" s="144"/>
      <c r="AA536" s="897"/>
      <c r="AB536" s="900"/>
      <c r="AC536" s="505"/>
      <c r="AD536" s="1571"/>
      <c r="AE536" s="495"/>
      <c r="AF536" s="496"/>
      <c r="AG536" s="535"/>
    </row>
    <row r="537" spans="1:33" ht="13.5" customHeight="1" x14ac:dyDescent="0.25">
      <c r="A537" s="2071"/>
      <c r="B537" s="237">
        <v>16.04</v>
      </c>
      <c r="C537" s="2521"/>
      <c r="D537" s="236" t="s">
        <v>394</v>
      </c>
      <c r="E537" s="236" t="s">
        <v>395</v>
      </c>
      <c r="F537" s="2555"/>
      <c r="G537" s="2645"/>
      <c r="H537" s="2647"/>
      <c r="I537" s="516"/>
      <c r="J537" s="517"/>
      <c r="K537" s="518"/>
      <c r="L537" s="2746"/>
      <c r="M537" s="2594"/>
      <c r="N537" s="2543"/>
      <c r="O537" s="348"/>
      <c r="P537" s="349"/>
      <c r="Q537" s="350"/>
      <c r="R537" s="27"/>
      <c r="S537" s="28"/>
      <c r="T537" s="29"/>
      <c r="U537" s="30"/>
      <c r="V537" s="31"/>
      <c r="W537" s="32"/>
      <c r="X537" s="979"/>
      <c r="Y537" s="143"/>
      <c r="Z537" s="144"/>
      <c r="AA537" s="897"/>
      <c r="AB537" s="900"/>
      <c r="AC537" s="505"/>
      <c r="AD537" s="1571"/>
      <c r="AE537" s="495"/>
      <c r="AF537" s="496"/>
      <c r="AG537" s="535"/>
    </row>
    <row r="538" spans="1:33" ht="13.5" customHeight="1" x14ac:dyDescent="0.25">
      <c r="A538" s="2071"/>
      <c r="B538" s="237">
        <v>459.36</v>
      </c>
      <c r="C538" s="2521"/>
      <c r="D538" s="236" t="s">
        <v>394</v>
      </c>
      <c r="E538" s="236" t="s">
        <v>395</v>
      </c>
      <c r="F538" s="2555"/>
      <c r="G538" s="2645"/>
      <c r="H538" s="2647"/>
      <c r="I538" s="516"/>
      <c r="J538" s="517"/>
      <c r="K538" s="518"/>
      <c r="L538" s="2746"/>
      <c r="M538" s="2594"/>
      <c r="N538" s="2543"/>
      <c r="O538" s="348"/>
      <c r="P538" s="349"/>
      <c r="Q538" s="350"/>
      <c r="R538" s="27"/>
      <c r="S538" s="28"/>
      <c r="T538" s="29"/>
      <c r="U538" s="30"/>
      <c r="V538" s="31"/>
      <c r="W538" s="32"/>
      <c r="X538" s="979"/>
      <c r="Y538" s="143"/>
      <c r="Z538" s="144"/>
      <c r="AA538" s="897"/>
      <c r="AB538" s="900"/>
      <c r="AC538" s="505"/>
      <c r="AD538" s="1571"/>
      <c r="AE538" s="495"/>
      <c r="AF538" s="496"/>
      <c r="AG538" s="535"/>
    </row>
    <row r="539" spans="1:33" ht="13.5" customHeight="1" x14ac:dyDescent="0.25">
      <c r="A539" s="2071"/>
      <c r="B539" s="237">
        <v>25.68</v>
      </c>
      <c r="C539" s="2521"/>
      <c r="D539" s="236" t="s">
        <v>394</v>
      </c>
      <c r="E539" s="236" t="s">
        <v>395</v>
      </c>
      <c r="F539" s="2555"/>
      <c r="G539" s="2645"/>
      <c r="H539" s="2647"/>
      <c r="I539" s="516"/>
      <c r="J539" s="517"/>
      <c r="K539" s="518"/>
      <c r="L539" s="2746"/>
      <c r="M539" s="2594"/>
      <c r="N539" s="2543"/>
      <c r="O539" s="354"/>
      <c r="P539" s="355"/>
      <c r="Q539" s="356"/>
      <c r="R539" s="21"/>
      <c r="S539" s="22"/>
      <c r="T539" s="23"/>
      <c r="U539" s="24"/>
      <c r="V539" s="25"/>
      <c r="W539" s="26"/>
      <c r="X539" s="980"/>
      <c r="Y539" s="61"/>
      <c r="Z539" s="59"/>
      <c r="AA539" s="983"/>
      <c r="AB539" s="900"/>
      <c r="AC539" s="505"/>
      <c r="AD539" s="1571"/>
      <c r="AE539" s="495"/>
      <c r="AF539" s="496"/>
      <c r="AG539" s="535"/>
    </row>
    <row r="540" spans="1:33" ht="13.5" customHeight="1" x14ac:dyDescent="0.25">
      <c r="A540" s="2071"/>
      <c r="B540" s="237">
        <v>129.22</v>
      </c>
      <c r="C540" s="2521"/>
      <c r="D540" s="236" t="s">
        <v>394</v>
      </c>
      <c r="E540" s="236" t="s">
        <v>395</v>
      </c>
      <c r="F540" s="2555"/>
      <c r="G540" s="2645"/>
      <c r="H540" s="2647"/>
      <c r="I540" s="516"/>
      <c r="J540" s="517"/>
      <c r="K540" s="518"/>
      <c r="L540" s="2869"/>
      <c r="M540" s="2594"/>
      <c r="N540" s="2544"/>
      <c r="O540" s="354"/>
      <c r="P540" s="355"/>
      <c r="Q540" s="356"/>
      <c r="R540" s="21"/>
      <c r="S540" s="22"/>
      <c r="T540" s="23"/>
      <c r="U540" s="24"/>
      <c r="V540" s="25"/>
      <c r="W540" s="26"/>
      <c r="X540" s="980"/>
      <c r="Y540" s="61"/>
      <c r="Z540" s="59"/>
      <c r="AA540" s="983"/>
      <c r="AB540" s="900"/>
      <c r="AC540" s="505"/>
      <c r="AD540" s="1571"/>
      <c r="AE540" s="495"/>
      <c r="AF540" s="496"/>
      <c r="AG540" s="535"/>
    </row>
    <row r="541" spans="1:33" ht="13.5" customHeight="1" x14ac:dyDescent="0.25">
      <c r="A541" s="2071"/>
      <c r="B541" s="239">
        <v>42.82</v>
      </c>
      <c r="C541" s="2521"/>
      <c r="D541" s="238" t="s">
        <v>394</v>
      </c>
      <c r="E541" s="238" t="s">
        <v>395</v>
      </c>
      <c r="F541" s="812"/>
      <c r="G541" s="813"/>
      <c r="H541" s="965"/>
      <c r="I541" s="525"/>
      <c r="J541" s="526"/>
      <c r="K541" s="527"/>
      <c r="L541" s="974"/>
      <c r="M541" s="935"/>
      <c r="N541" s="934"/>
      <c r="O541" s="963">
        <f>2*(52.04*1.2)+B541</f>
        <v>167.71599999999998</v>
      </c>
      <c r="P541" s="2522">
        <v>2</v>
      </c>
      <c r="Q541" s="2612">
        <f>SUM(O541:O542)*P541</f>
        <v>500.572</v>
      </c>
      <c r="R541" s="21"/>
      <c r="S541" s="22"/>
      <c r="T541" s="23"/>
      <c r="U541" s="24"/>
      <c r="V541" s="966">
        <f>B541</f>
        <v>42.82</v>
      </c>
      <c r="W541" s="2605">
        <v>1</v>
      </c>
      <c r="X541" s="2607">
        <f>SUM(V541:V542)*W541</f>
        <v>83.990000000000009</v>
      </c>
      <c r="Y541" s="967">
        <f>B541</f>
        <v>42.82</v>
      </c>
      <c r="Z541" s="2524">
        <v>5</v>
      </c>
      <c r="AA541" s="2582">
        <f>SUM(Y541:Y542)*Z541</f>
        <v>419.95000000000005</v>
      </c>
      <c r="AB541" s="1574"/>
      <c r="AC541" s="507"/>
      <c r="AD541" s="1575"/>
      <c r="AE541" s="495"/>
      <c r="AF541" s="496"/>
      <c r="AG541" s="535"/>
    </row>
    <row r="542" spans="1:33" ht="13.5" customHeight="1" x14ac:dyDescent="0.25">
      <c r="A542" s="2071"/>
      <c r="B542" s="239">
        <v>41.17</v>
      </c>
      <c r="C542" s="2521"/>
      <c r="D542" s="238" t="s">
        <v>394</v>
      </c>
      <c r="E542" s="238" t="s">
        <v>395</v>
      </c>
      <c r="F542" s="812"/>
      <c r="G542" s="813"/>
      <c r="H542" s="965"/>
      <c r="I542" s="525"/>
      <c r="J542" s="526"/>
      <c r="K542" s="527"/>
      <c r="L542" s="975"/>
      <c r="M542" s="968"/>
      <c r="N542" s="976"/>
      <c r="O542" s="963">
        <f>(27.6*1.5)+B542</f>
        <v>82.570000000000007</v>
      </c>
      <c r="P542" s="2611"/>
      <c r="Q542" s="2613"/>
      <c r="R542" s="21"/>
      <c r="S542" s="22"/>
      <c r="T542" s="23"/>
      <c r="U542" s="24"/>
      <c r="V542" s="966">
        <f>B542</f>
        <v>41.17</v>
      </c>
      <c r="W542" s="2606"/>
      <c r="X542" s="2608"/>
      <c r="Y542" s="967">
        <f>V542</f>
        <v>41.17</v>
      </c>
      <c r="Z542" s="2609"/>
      <c r="AA542" s="2610"/>
      <c r="AB542" s="1574"/>
      <c r="AC542" s="507"/>
      <c r="AD542" s="1575"/>
      <c r="AE542" s="495"/>
      <c r="AF542" s="496"/>
      <c r="AG542" s="535"/>
    </row>
    <row r="543" spans="1:33" ht="13.5" customHeight="1" x14ac:dyDescent="0.25">
      <c r="A543" s="2071"/>
      <c r="B543" s="237">
        <v>29.94</v>
      </c>
      <c r="C543" s="2521"/>
      <c r="D543" s="238" t="s">
        <v>394</v>
      </c>
      <c r="E543" s="238" t="s">
        <v>395</v>
      </c>
      <c r="F543" s="158"/>
      <c r="G543" s="167"/>
      <c r="H543" s="973"/>
      <c r="I543" s="516"/>
      <c r="J543" s="517"/>
      <c r="K543" s="518"/>
      <c r="L543" s="975"/>
      <c r="M543" s="968"/>
      <c r="N543" s="976"/>
      <c r="O543" s="348"/>
      <c r="P543" s="372"/>
      <c r="Q543" s="350"/>
      <c r="R543" s="221"/>
      <c r="S543" s="28"/>
      <c r="T543" s="28"/>
      <c r="U543" s="30"/>
      <c r="V543" s="981"/>
      <c r="W543" s="391"/>
      <c r="X543" s="886"/>
      <c r="Y543" s="984"/>
      <c r="Z543" s="390"/>
      <c r="AA543" s="892"/>
      <c r="AB543" s="971">
        <f>B543</f>
        <v>29.94</v>
      </c>
      <c r="AC543" s="2600">
        <v>5</v>
      </c>
      <c r="AD543" s="2598">
        <f>SUM(AB543:AB546)*AC543</f>
        <v>569.70000000000005</v>
      </c>
      <c r="AE543" s="495"/>
      <c r="AF543" s="496"/>
      <c r="AG543" s="535"/>
    </row>
    <row r="544" spans="1:33" ht="13.5" customHeight="1" x14ac:dyDescent="0.25">
      <c r="A544" s="2071"/>
      <c r="B544" s="237">
        <v>21.76</v>
      </c>
      <c r="C544" s="2521"/>
      <c r="D544" s="238" t="s">
        <v>394</v>
      </c>
      <c r="E544" s="238" t="s">
        <v>395</v>
      </c>
      <c r="F544" s="158"/>
      <c r="G544" s="167"/>
      <c r="H544" s="973"/>
      <c r="I544" s="516"/>
      <c r="J544" s="517"/>
      <c r="K544" s="518"/>
      <c r="L544" s="975"/>
      <c r="M544" s="968"/>
      <c r="N544" s="976"/>
      <c r="O544" s="348"/>
      <c r="P544" s="372"/>
      <c r="Q544" s="350"/>
      <c r="R544" s="221"/>
      <c r="S544" s="28"/>
      <c r="T544" s="28"/>
      <c r="U544" s="30"/>
      <c r="V544" s="981"/>
      <c r="W544" s="391"/>
      <c r="X544" s="886"/>
      <c r="Y544" s="984"/>
      <c r="Z544" s="390"/>
      <c r="AA544" s="892"/>
      <c r="AB544" s="971">
        <f t="shared" ref="AB544:AB546" si="35">B544</f>
        <v>21.76</v>
      </c>
      <c r="AC544" s="2601"/>
      <c r="AD544" s="2599"/>
      <c r="AE544" s="495"/>
      <c r="AF544" s="496"/>
      <c r="AG544" s="535"/>
    </row>
    <row r="545" spans="1:33" ht="13.5" customHeight="1" x14ac:dyDescent="0.25">
      <c r="A545" s="2071"/>
      <c r="B545" s="237">
        <v>21.85</v>
      </c>
      <c r="C545" s="2521"/>
      <c r="D545" s="238" t="s">
        <v>394</v>
      </c>
      <c r="E545" s="238" t="s">
        <v>395</v>
      </c>
      <c r="F545" s="158"/>
      <c r="G545" s="167"/>
      <c r="H545" s="973"/>
      <c r="I545" s="516"/>
      <c r="J545" s="517"/>
      <c r="K545" s="518"/>
      <c r="L545" s="975"/>
      <c r="M545" s="968"/>
      <c r="N545" s="976"/>
      <c r="O545" s="348"/>
      <c r="P545" s="372"/>
      <c r="Q545" s="350"/>
      <c r="R545" s="221"/>
      <c r="S545" s="28"/>
      <c r="T545" s="28"/>
      <c r="U545" s="30"/>
      <c r="V545" s="981"/>
      <c r="W545" s="391"/>
      <c r="X545" s="886"/>
      <c r="Y545" s="984"/>
      <c r="Z545" s="390"/>
      <c r="AA545" s="892"/>
      <c r="AB545" s="971">
        <f t="shared" si="35"/>
        <v>21.85</v>
      </c>
      <c r="AC545" s="2601"/>
      <c r="AD545" s="2599"/>
      <c r="AE545" s="495"/>
      <c r="AF545" s="496"/>
      <c r="AG545" s="535"/>
    </row>
    <row r="546" spans="1:33" ht="13.5" customHeight="1" thickBot="1" x14ac:dyDescent="0.3">
      <c r="A546" s="2072"/>
      <c r="B546" s="416">
        <v>40.39</v>
      </c>
      <c r="C546" s="2550"/>
      <c r="D546" s="405" t="s">
        <v>394</v>
      </c>
      <c r="E546" s="405" t="s">
        <v>395</v>
      </c>
      <c r="F546" s="156"/>
      <c r="G546" s="163"/>
      <c r="H546" s="814"/>
      <c r="I546" s="522"/>
      <c r="J546" s="523"/>
      <c r="K546" s="524"/>
      <c r="L546" s="977"/>
      <c r="M546" s="141"/>
      <c r="N546" s="978"/>
      <c r="O546" s="345"/>
      <c r="P546" s="373"/>
      <c r="Q546" s="347"/>
      <c r="R546" s="115"/>
      <c r="S546" s="65"/>
      <c r="T546" s="65"/>
      <c r="U546" s="94"/>
      <c r="V546" s="982"/>
      <c r="W546" s="392"/>
      <c r="X546" s="888"/>
      <c r="Y546" s="985"/>
      <c r="Z546" s="893"/>
      <c r="AA546" s="894"/>
      <c r="AB546" s="972">
        <f t="shared" si="35"/>
        <v>40.39</v>
      </c>
      <c r="AC546" s="2602"/>
      <c r="AD546" s="2603"/>
      <c r="AE546" s="498"/>
      <c r="AF546" s="499"/>
      <c r="AG546" s="1139"/>
    </row>
    <row r="547" spans="1:33" ht="13.5" customHeight="1" x14ac:dyDescent="0.25">
      <c r="A547" s="2070">
        <v>789</v>
      </c>
      <c r="B547" s="415">
        <v>79.91</v>
      </c>
      <c r="C547" s="2526">
        <f>SUM(B547:B549)</f>
        <v>153.51</v>
      </c>
      <c r="D547" s="278" t="s">
        <v>308</v>
      </c>
      <c r="E547" s="278" t="s">
        <v>396</v>
      </c>
      <c r="F547" s="1434">
        <f>B547</f>
        <v>79.91</v>
      </c>
      <c r="G547" s="807">
        <v>5</v>
      </c>
      <c r="H547" s="1435">
        <f>G547*F547</f>
        <v>399.54999999999995</v>
      </c>
      <c r="I547" s="513"/>
      <c r="J547" s="514"/>
      <c r="K547" s="515"/>
      <c r="L547" s="1454">
        <f>F547</f>
        <v>79.91</v>
      </c>
      <c r="M547" s="136">
        <v>2</v>
      </c>
      <c r="N547" s="172">
        <f>M547*L547</f>
        <v>159.82</v>
      </c>
      <c r="O547" s="342"/>
      <c r="P547" s="371"/>
      <c r="Q547" s="344"/>
      <c r="R547" s="220"/>
      <c r="S547" s="84"/>
      <c r="T547" s="84"/>
      <c r="U547" s="89"/>
      <c r="V547" s="378"/>
      <c r="W547" s="85"/>
      <c r="X547" s="583"/>
      <c r="Y547" s="216"/>
      <c r="Z547" s="86"/>
      <c r="AA547" s="896"/>
      <c r="AB547" s="970"/>
      <c r="AC547" s="532"/>
      <c r="AD547" s="1570"/>
      <c r="AE547" s="492"/>
      <c r="AF547" s="493"/>
      <c r="AG547" s="1135"/>
    </row>
    <row r="548" spans="1:33" ht="13.5" customHeight="1" x14ac:dyDescent="0.25">
      <c r="A548" s="2071"/>
      <c r="B548" s="237">
        <v>42.59</v>
      </c>
      <c r="C548" s="2549"/>
      <c r="D548" s="236" t="s">
        <v>308</v>
      </c>
      <c r="E548" s="236" t="s">
        <v>395</v>
      </c>
      <c r="F548" s="1436"/>
      <c r="G548" s="969"/>
      <c r="H548" s="1437"/>
      <c r="I548" s="516"/>
      <c r="J548" s="517"/>
      <c r="K548" s="518"/>
      <c r="L548" s="924"/>
      <c r="M548" s="150"/>
      <c r="N548" s="857"/>
      <c r="O548" s="348"/>
      <c r="P548" s="372"/>
      <c r="Q548" s="350"/>
      <c r="R548" s="221"/>
      <c r="S548" s="28"/>
      <c r="T548" s="28"/>
      <c r="U548" s="30"/>
      <c r="V548" s="556"/>
      <c r="W548" s="32"/>
      <c r="X548" s="979"/>
      <c r="Y548" s="217"/>
      <c r="Z548" s="144"/>
      <c r="AA548" s="897"/>
      <c r="AB548" s="971">
        <f>B548</f>
        <v>42.59</v>
      </c>
      <c r="AC548" s="2600">
        <v>5</v>
      </c>
      <c r="AD548" s="2598">
        <f>SUM(AB548:AB549)*AC548</f>
        <v>368.00000000000006</v>
      </c>
      <c r="AE548" s="495"/>
      <c r="AF548" s="496"/>
      <c r="AG548" s="535"/>
    </row>
    <row r="549" spans="1:33" ht="13.5" customHeight="1" thickBot="1" x14ac:dyDescent="0.3">
      <c r="A549" s="2071"/>
      <c r="B549" s="239">
        <v>31.01</v>
      </c>
      <c r="C549" s="2563"/>
      <c r="D549" s="238" t="s">
        <v>308</v>
      </c>
      <c r="E549" s="238" t="s">
        <v>395</v>
      </c>
      <c r="F549" s="1438"/>
      <c r="G549" s="986"/>
      <c r="H549" s="1439"/>
      <c r="I549" s="525"/>
      <c r="J549" s="526"/>
      <c r="K549" s="527"/>
      <c r="L549" s="926"/>
      <c r="M549" s="927"/>
      <c r="N549" s="928"/>
      <c r="O549" s="354"/>
      <c r="P549" s="374"/>
      <c r="Q549" s="356"/>
      <c r="R549" s="222"/>
      <c r="S549" s="22"/>
      <c r="T549" s="22"/>
      <c r="U549" s="24"/>
      <c r="V549" s="1526"/>
      <c r="W549" s="26"/>
      <c r="X549" s="980"/>
      <c r="Y549" s="218"/>
      <c r="Z549" s="59"/>
      <c r="AA549" s="983"/>
      <c r="AB549" s="1363">
        <f>B549</f>
        <v>31.01</v>
      </c>
      <c r="AC549" s="2601"/>
      <c r="AD549" s="2599"/>
      <c r="AE549" s="552"/>
      <c r="AF549" s="553"/>
      <c r="AG549" s="1269"/>
    </row>
    <row r="550" spans="1:33" ht="13.5" customHeight="1" x14ac:dyDescent="0.25">
      <c r="A550" s="2054">
        <v>810</v>
      </c>
      <c r="B550" s="415">
        <v>2989.36</v>
      </c>
      <c r="C550" s="2526">
        <f>SUM(B550:B552)</f>
        <v>3063.9700000000003</v>
      </c>
      <c r="D550" s="278" t="s">
        <v>397</v>
      </c>
      <c r="E550" s="278" t="s">
        <v>12</v>
      </c>
      <c r="F550" s="137">
        <f>C550</f>
        <v>3063.9700000000003</v>
      </c>
      <c r="G550" s="162">
        <v>5</v>
      </c>
      <c r="H550" s="936">
        <f>G550*F550</f>
        <v>15319.850000000002</v>
      </c>
      <c r="I550" s="513"/>
      <c r="J550" s="514"/>
      <c r="K550" s="515"/>
      <c r="L550" s="1475">
        <f>F550</f>
        <v>3063.9700000000003</v>
      </c>
      <c r="M550" s="136">
        <v>2</v>
      </c>
      <c r="N550" s="172">
        <f>L550*M550</f>
        <v>6127.9400000000005</v>
      </c>
      <c r="O550" s="342"/>
      <c r="P550" s="371"/>
      <c r="Q550" s="344"/>
      <c r="R550" s="220"/>
      <c r="S550" s="84"/>
      <c r="T550" s="84"/>
      <c r="U550" s="89"/>
      <c r="V550" s="378"/>
      <c r="W550" s="85"/>
      <c r="X550" s="583"/>
      <c r="Y550" s="216"/>
      <c r="Z550" s="86"/>
      <c r="AA550" s="896"/>
      <c r="AB550" s="899"/>
      <c r="AC550" s="532"/>
      <c r="AD550" s="1570"/>
      <c r="AE550" s="492"/>
      <c r="AF550" s="493"/>
      <c r="AG550" s="1135"/>
    </row>
    <row r="551" spans="1:33" ht="13.5" customHeight="1" x14ac:dyDescent="0.25">
      <c r="A551" s="2055"/>
      <c r="B551" s="237">
        <v>11.56</v>
      </c>
      <c r="C551" s="2549"/>
      <c r="D551" s="236" t="s">
        <v>397</v>
      </c>
      <c r="E551" s="236" t="s">
        <v>12</v>
      </c>
      <c r="F551" s="823"/>
      <c r="G551" s="214"/>
      <c r="H551" s="834"/>
      <c r="I551" s="516"/>
      <c r="J551" s="517"/>
      <c r="K551" s="518"/>
      <c r="L551" s="1473"/>
      <c r="M551" s="150"/>
      <c r="N551" s="857"/>
      <c r="O551" s="1509">
        <f>B551</f>
        <v>11.56</v>
      </c>
      <c r="P551" s="2528">
        <v>2</v>
      </c>
      <c r="Q551" s="2559">
        <f>SUM(O551:O552)*P551</f>
        <v>149.22</v>
      </c>
      <c r="R551" s="221"/>
      <c r="S551" s="28"/>
      <c r="T551" s="28"/>
      <c r="U551" s="30"/>
      <c r="V551" s="556"/>
      <c r="W551" s="32"/>
      <c r="X551" s="979"/>
      <c r="Y551" s="217"/>
      <c r="Z551" s="144"/>
      <c r="AA551" s="897"/>
      <c r="AB551" s="900"/>
      <c r="AC551" s="505"/>
      <c r="AD551" s="1571"/>
      <c r="AE551" s="495"/>
      <c r="AF551" s="496"/>
      <c r="AG551" s="535"/>
    </row>
    <row r="552" spans="1:33" ht="13.5" customHeight="1" thickBot="1" x14ac:dyDescent="0.3">
      <c r="A552" s="2290"/>
      <c r="B552" s="416">
        <v>63.05</v>
      </c>
      <c r="C552" s="2527"/>
      <c r="D552" s="405" t="s">
        <v>397</v>
      </c>
      <c r="E552" s="405" t="s">
        <v>12</v>
      </c>
      <c r="F552" s="859"/>
      <c r="G552" s="918"/>
      <c r="H552" s="919"/>
      <c r="I552" s="522"/>
      <c r="J552" s="523"/>
      <c r="K552" s="524"/>
      <c r="L552" s="1474"/>
      <c r="M552" s="148"/>
      <c r="N552" s="1220"/>
      <c r="O552" s="566">
        <f>B552</f>
        <v>63.05</v>
      </c>
      <c r="P552" s="2529"/>
      <c r="Q552" s="2604"/>
      <c r="R552" s="115"/>
      <c r="S552" s="65"/>
      <c r="T552" s="65"/>
      <c r="U552" s="94"/>
      <c r="V552" s="116"/>
      <c r="W552" s="66"/>
      <c r="X552" s="1404"/>
      <c r="Y552" s="113"/>
      <c r="Z552" s="67"/>
      <c r="AA552" s="898"/>
      <c r="AB552" s="901"/>
      <c r="AC552" s="533"/>
      <c r="AD552" s="1572"/>
      <c r="AE552" s="498"/>
      <c r="AF552" s="499"/>
      <c r="AG552" s="1139"/>
    </row>
    <row r="553" spans="1:33" ht="13.5" customHeight="1" thickBot="1" x14ac:dyDescent="0.3">
      <c r="A553" s="277">
        <v>813</v>
      </c>
      <c r="B553" s="654">
        <v>18.27</v>
      </c>
      <c r="C553" s="654">
        <f>B553</f>
        <v>18.27</v>
      </c>
      <c r="D553" s="277" t="s">
        <v>397</v>
      </c>
      <c r="E553" s="277" t="s">
        <v>12</v>
      </c>
      <c r="F553" s="861"/>
      <c r="G553" s="817"/>
      <c r="H553" s="1422"/>
      <c r="I553" s="910"/>
      <c r="J553" s="911"/>
      <c r="K553" s="912"/>
      <c r="L553" s="1476"/>
      <c r="M553" s="152"/>
      <c r="N553" s="223"/>
      <c r="O553" s="945">
        <f>C553</f>
        <v>18.27</v>
      </c>
      <c r="P553" s="1224">
        <v>2</v>
      </c>
      <c r="Q553" s="491">
        <f>O553*P553</f>
        <v>36.54</v>
      </c>
      <c r="R553" s="219"/>
      <c r="S553" s="77"/>
      <c r="T553" s="77"/>
      <c r="U553" s="79"/>
      <c r="V553" s="941"/>
      <c r="W553" s="81"/>
      <c r="X553" s="942"/>
      <c r="Y553" s="215"/>
      <c r="Z553" s="83"/>
      <c r="AA553" s="1547"/>
      <c r="AB553" s="1577"/>
      <c r="AC553" s="1321"/>
      <c r="AD553" s="1578"/>
      <c r="AE553" s="1274"/>
      <c r="AF553" s="1275"/>
      <c r="AG553" s="1276"/>
    </row>
    <row r="554" spans="1:33" ht="13.5" customHeight="1" x14ac:dyDescent="0.25">
      <c r="A554" s="2054">
        <v>109</v>
      </c>
      <c r="B554" s="415">
        <v>908.64</v>
      </c>
      <c r="C554" s="2526">
        <f>SUM(B554:B555)</f>
        <v>935.34</v>
      </c>
      <c r="D554" s="278" t="s">
        <v>397</v>
      </c>
      <c r="E554" s="278" t="s">
        <v>12</v>
      </c>
      <c r="F554" s="2554">
        <f>C554</f>
        <v>935.34</v>
      </c>
      <c r="G554" s="2618">
        <v>5</v>
      </c>
      <c r="H554" s="2646">
        <f>F554*G554</f>
        <v>4676.7</v>
      </c>
      <c r="I554" s="513"/>
      <c r="J554" s="514"/>
      <c r="K554" s="515"/>
      <c r="L554" s="2677">
        <f>C554</f>
        <v>935.34</v>
      </c>
      <c r="M554" s="2674">
        <v>2</v>
      </c>
      <c r="N554" s="2692">
        <f>L554*M554</f>
        <v>1870.68</v>
      </c>
      <c r="O554" s="342"/>
      <c r="P554" s="371"/>
      <c r="Q554" s="344"/>
      <c r="R554" s="220"/>
      <c r="S554" s="84"/>
      <c r="T554" s="84"/>
      <c r="U554" s="89"/>
      <c r="V554" s="378"/>
      <c r="W554" s="85"/>
      <c r="X554" s="583"/>
      <c r="Y554" s="216"/>
      <c r="Z554" s="86"/>
      <c r="AA554" s="896"/>
      <c r="AB554" s="899"/>
      <c r="AC554" s="532"/>
      <c r="AD554" s="1570"/>
      <c r="AE554" s="492"/>
      <c r="AF554" s="493"/>
      <c r="AG554" s="1135"/>
    </row>
    <row r="555" spans="1:33" ht="13.5" customHeight="1" thickBot="1" x14ac:dyDescent="0.3">
      <c r="A555" s="2290"/>
      <c r="B555" s="416">
        <v>26.7</v>
      </c>
      <c r="C555" s="2527"/>
      <c r="D555" s="405" t="s">
        <v>397</v>
      </c>
      <c r="E555" s="405" t="s">
        <v>12</v>
      </c>
      <c r="F555" s="2656"/>
      <c r="G555" s="2619"/>
      <c r="H555" s="2655"/>
      <c r="I555" s="522"/>
      <c r="J555" s="523"/>
      <c r="K555" s="524"/>
      <c r="L555" s="2861"/>
      <c r="M555" s="2676"/>
      <c r="N555" s="2694"/>
      <c r="O555" s="345"/>
      <c r="P555" s="373"/>
      <c r="Q555" s="347"/>
      <c r="R555" s="115"/>
      <c r="S555" s="65"/>
      <c r="T555" s="65"/>
      <c r="U555" s="94"/>
      <c r="V555" s="116"/>
      <c r="W555" s="66"/>
      <c r="X555" s="1404"/>
      <c r="Y555" s="113"/>
      <c r="Z555" s="67"/>
      <c r="AA555" s="898"/>
      <c r="AB555" s="901"/>
      <c r="AC555" s="533"/>
      <c r="AD555" s="1572"/>
      <c r="AE555" s="498"/>
      <c r="AF555" s="499"/>
      <c r="AG555" s="1139"/>
    </row>
    <row r="556" spans="1:33" s="246" customFormat="1" ht="13.5" customHeight="1" x14ac:dyDescent="0.25">
      <c r="A556" s="2054">
        <v>110</v>
      </c>
      <c r="B556" s="415">
        <v>747.26</v>
      </c>
      <c r="C556" s="2526">
        <f>SUM(B556:B557)</f>
        <v>963.61</v>
      </c>
      <c r="D556" s="278" t="s">
        <v>397</v>
      </c>
      <c r="E556" s="278" t="s">
        <v>12</v>
      </c>
      <c r="F556" s="1176">
        <f>B556</f>
        <v>747.26</v>
      </c>
      <c r="G556" s="1120">
        <v>2</v>
      </c>
      <c r="H556" s="1440">
        <f>F556*G556</f>
        <v>1494.52</v>
      </c>
      <c r="I556" s="1182"/>
      <c r="J556" s="1121"/>
      <c r="K556" s="1451"/>
      <c r="L556" s="424"/>
      <c r="M556" s="422"/>
      <c r="N556" s="465"/>
      <c r="O556" s="342"/>
      <c r="P556" s="371"/>
      <c r="Q556" s="344"/>
      <c r="R556" s="1517"/>
      <c r="S556" s="1122"/>
      <c r="T556" s="1122"/>
      <c r="U556" s="1518"/>
      <c r="V556" s="1534"/>
      <c r="W556" s="1123"/>
      <c r="X556" s="1535"/>
      <c r="Y556" s="1554"/>
      <c r="Z556" s="1124"/>
      <c r="AA556" s="1555"/>
      <c r="AB556" s="1593"/>
      <c r="AC556" s="1125"/>
      <c r="AD556" s="1594"/>
      <c r="AE556" s="1364"/>
      <c r="AF556" s="1365"/>
      <c r="AG556" s="1366"/>
    </row>
    <row r="557" spans="1:33" s="246" customFormat="1" ht="13.5" customHeight="1" thickBot="1" x14ac:dyDescent="0.3">
      <c r="A557" s="2290"/>
      <c r="B557" s="416">
        <v>216.35</v>
      </c>
      <c r="C557" s="2527"/>
      <c r="D557" s="405" t="s">
        <v>397</v>
      </c>
      <c r="E557" s="405" t="s">
        <v>12</v>
      </c>
      <c r="F557" s="1177">
        <f>B557</f>
        <v>216.35</v>
      </c>
      <c r="G557" s="1126">
        <v>5</v>
      </c>
      <c r="H557" s="1441">
        <f>F557*G557</f>
        <v>1081.75</v>
      </c>
      <c r="I557" s="1452"/>
      <c r="J557" s="1127"/>
      <c r="K557" s="1453"/>
      <c r="L557" s="1493">
        <f>F557</f>
        <v>216.35</v>
      </c>
      <c r="M557" s="989">
        <v>2</v>
      </c>
      <c r="N557" s="1494">
        <f>L557*M557</f>
        <v>432.7</v>
      </c>
      <c r="O557" s="345"/>
      <c r="P557" s="373"/>
      <c r="Q557" s="347"/>
      <c r="R557" s="1519"/>
      <c r="S557" s="1128"/>
      <c r="T557" s="1128"/>
      <c r="U557" s="1520"/>
      <c r="V557" s="1536"/>
      <c r="W557" s="1129"/>
      <c r="X557" s="1537"/>
      <c r="Y557" s="1556"/>
      <c r="Z557" s="1130"/>
      <c r="AA557" s="1557"/>
      <c r="AB557" s="1595"/>
      <c r="AC557" s="1131"/>
      <c r="AD557" s="1596"/>
      <c r="AE557" s="1367"/>
      <c r="AF557" s="1368"/>
      <c r="AG557" s="1369"/>
    </row>
    <row r="558" spans="1:33" s="246" customFormat="1" ht="13.5" customHeight="1" thickBot="1" x14ac:dyDescent="0.3">
      <c r="A558" s="244">
        <v>111</v>
      </c>
      <c r="B558" s="594">
        <v>288.83999999999997</v>
      </c>
      <c r="C558" s="594">
        <f>B558</f>
        <v>288.83999999999997</v>
      </c>
      <c r="D558" s="244" t="s">
        <v>397</v>
      </c>
      <c r="E558" s="244" t="s">
        <v>12</v>
      </c>
      <c r="F558" s="257">
        <f>B558</f>
        <v>288.83999999999997</v>
      </c>
      <c r="G558" s="487">
        <v>5</v>
      </c>
      <c r="H558" s="1442">
        <f>F558*G558</f>
        <v>1444.1999999999998</v>
      </c>
      <c r="I558" s="1372"/>
      <c r="J558" s="648"/>
      <c r="K558" s="1373"/>
      <c r="L558" s="634">
        <f>B558</f>
        <v>288.83999999999997</v>
      </c>
      <c r="M558" s="632">
        <v>2</v>
      </c>
      <c r="N558" s="1374">
        <f>L558*M558</f>
        <v>577.67999999999995</v>
      </c>
      <c r="O558" s="351"/>
      <c r="P558" s="352"/>
      <c r="Q558" s="353"/>
      <c r="R558" s="1375"/>
      <c r="S558" s="1147"/>
      <c r="T558" s="1376"/>
      <c r="U558" s="1377"/>
      <c r="V558" s="1378"/>
      <c r="W558" s="1148"/>
      <c r="X558" s="1538"/>
      <c r="Y558" s="1379"/>
      <c r="Z558" s="1149"/>
      <c r="AA558" s="1558"/>
      <c r="AB558" s="1597"/>
      <c r="AC558" s="1150"/>
      <c r="AD558" s="1598"/>
      <c r="AE558" s="1380"/>
      <c r="AF558" s="1381"/>
      <c r="AG558" s="1382"/>
    </row>
    <row r="559" spans="1:33" s="246" customFormat="1" ht="13.5" customHeight="1" thickBot="1" x14ac:dyDescent="0.3">
      <c r="A559" s="274">
        <v>113</v>
      </c>
      <c r="B559" s="414">
        <v>951.16</v>
      </c>
      <c r="C559" s="414">
        <f>B559</f>
        <v>951.16</v>
      </c>
      <c r="D559" s="274" t="s">
        <v>397</v>
      </c>
      <c r="E559" s="274" t="s">
        <v>12</v>
      </c>
      <c r="F559" s="990">
        <f>C559</f>
        <v>951.16</v>
      </c>
      <c r="G559" s="998">
        <v>2</v>
      </c>
      <c r="H559" s="1443">
        <f>F559*G559</f>
        <v>1902.32</v>
      </c>
      <c r="I559" s="1180"/>
      <c r="J559" s="1383"/>
      <c r="K559" s="1384"/>
      <c r="L559" s="1174"/>
      <c r="M559" s="1173"/>
      <c r="N559" s="1370"/>
      <c r="O559" s="334"/>
      <c r="P559" s="1306"/>
      <c r="Q559" s="336"/>
      <c r="R559" s="1113"/>
      <c r="S559" s="1114"/>
      <c r="T559" s="1371"/>
      <c r="U559" s="1115"/>
      <c r="V559" s="1116"/>
      <c r="W559" s="1117"/>
      <c r="X559" s="1539"/>
      <c r="Y559" s="1118"/>
      <c r="Z559" s="1119"/>
      <c r="AA559" s="1559"/>
      <c r="AB559" s="1599"/>
      <c r="AC559" s="1385"/>
      <c r="AD559" s="1600"/>
      <c r="AE559" s="1386"/>
      <c r="AF559" s="1387"/>
      <c r="AG559" s="1388"/>
    </row>
    <row r="560" spans="1:33" s="246" customFormat="1" ht="13.5" customHeight="1" x14ac:dyDescent="0.25">
      <c r="A560" s="2054">
        <v>114</v>
      </c>
      <c r="B560" s="415">
        <v>73.5</v>
      </c>
      <c r="C560" s="2526">
        <f>SUM(B560:B562)</f>
        <v>511.46999999999997</v>
      </c>
      <c r="D560" s="278" t="s">
        <v>397</v>
      </c>
      <c r="E560" s="278" t="s">
        <v>12</v>
      </c>
      <c r="F560" s="2111">
        <f>C560</f>
        <v>511.46999999999997</v>
      </c>
      <c r="G560" s="2901">
        <v>2</v>
      </c>
      <c r="H560" s="2870">
        <f>F560*G560</f>
        <v>1022.9399999999999</v>
      </c>
      <c r="I560" s="1182"/>
      <c r="J560" s="1121"/>
      <c r="K560" s="1451"/>
      <c r="L560" s="424"/>
      <c r="M560" s="422"/>
      <c r="N560" s="465"/>
      <c r="O560" s="342"/>
      <c r="P560" s="371"/>
      <c r="Q560" s="344"/>
      <c r="R560" s="1517"/>
      <c r="S560" s="1122"/>
      <c r="T560" s="1122"/>
      <c r="U560" s="1518"/>
      <c r="V560" s="1534"/>
      <c r="W560" s="1123"/>
      <c r="X560" s="1535"/>
      <c r="Y560" s="1554"/>
      <c r="Z560" s="1124"/>
      <c r="AA560" s="1555"/>
      <c r="AB560" s="1593"/>
      <c r="AC560" s="1125"/>
      <c r="AD560" s="1594"/>
      <c r="AE560" s="1364"/>
      <c r="AF560" s="1365"/>
      <c r="AG560" s="1366"/>
    </row>
    <row r="561" spans="1:33" s="246" customFormat="1" ht="13.5" customHeight="1" x14ac:dyDescent="0.25">
      <c r="A561" s="2055"/>
      <c r="B561" s="237">
        <v>102.39</v>
      </c>
      <c r="C561" s="2549"/>
      <c r="D561" s="236" t="s">
        <v>397</v>
      </c>
      <c r="E561" s="236" t="s">
        <v>12</v>
      </c>
      <c r="F561" s="2112"/>
      <c r="G561" s="2902"/>
      <c r="H561" s="2871"/>
      <c r="I561" s="519"/>
      <c r="J561" s="520"/>
      <c r="K561" s="521"/>
      <c r="L561" s="1495"/>
      <c r="M561" s="1389"/>
      <c r="N561" s="1496"/>
      <c r="O561" s="348"/>
      <c r="P561" s="372"/>
      <c r="Q561" s="350"/>
      <c r="R561" s="1521"/>
      <c r="S561" s="1390"/>
      <c r="T561" s="1390"/>
      <c r="U561" s="1522"/>
      <c r="V561" s="1540"/>
      <c r="W561" s="1391"/>
      <c r="X561" s="1541"/>
      <c r="Y561" s="1560"/>
      <c r="Z561" s="1392"/>
      <c r="AA561" s="1561"/>
      <c r="AB561" s="1601"/>
      <c r="AC561" s="506"/>
      <c r="AD561" s="1602"/>
      <c r="AE561" s="1136"/>
      <c r="AF561" s="1137"/>
      <c r="AG561" s="1138"/>
    </row>
    <row r="562" spans="1:33" s="246" customFormat="1" ht="13.5" customHeight="1" thickBot="1" x14ac:dyDescent="0.3">
      <c r="A562" s="2290"/>
      <c r="B562" s="416">
        <v>335.58</v>
      </c>
      <c r="C562" s="2527"/>
      <c r="D562" s="405" t="s">
        <v>397</v>
      </c>
      <c r="E562" s="405" t="s">
        <v>12</v>
      </c>
      <c r="F562" s="2113"/>
      <c r="G562" s="2903"/>
      <c r="H562" s="2872"/>
      <c r="I562" s="1452"/>
      <c r="J562" s="1127"/>
      <c r="K562" s="1453"/>
      <c r="L562" s="1497"/>
      <c r="M562" s="1393"/>
      <c r="N562" s="1498"/>
      <c r="O562" s="345"/>
      <c r="P562" s="373"/>
      <c r="Q562" s="347"/>
      <c r="R562" s="1519"/>
      <c r="S562" s="1128"/>
      <c r="T562" s="1128"/>
      <c r="U562" s="1520"/>
      <c r="V562" s="1536"/>
      <c r="W562" s="1129"/>
      <c r="X562" s="1537"/>
      <c r="Y562" s="1556"/>
      <c r="Z562" s="1130"/>
      <c r="AA562" s="1557"/>
      <c r="AB562" s="1595"/>
      <c r="AC562" s="1131"/>
      <c r="AD562" s="1596"/>
      <c r="AE562" s="1367"/>
      <c r="AF562" s="1368"/>
      <c r="AG562" s="1369"/>
    </row>
    <row r="563" spans="1:33" s="246" customFormat="1" ht="13.5" customHeight="1" thickBot="1" x14ac:dyDescent="0.3">
      <c r="A563" s="277">
        <v>115</v>
      </c>
      <c r="B563" s="654">
        <v>1114.8599999999999</v>
      </c>
      <c r="C563" s="654">
        <f>B563</f>
        <v>1114.8599999999999</v>
      </c>
      <c r="D563" s="277" t="s">
        <v>397</v>
      </c>
      <c r="E563" s="277" t="s">
        <v>12</v>
      </c>
      <c r="F563" s="421">
        <f>C563</f>
        <v>1114.8599999999999</v>
      </c>
      <c r="G563" s="477">
        <v>2</v>
      </c>
      <c r="H563" s="1444">
        <f>F563*G563</f>
        <v>2229.7199999999998</v>
      </c>
      <c r="I563" s="1179"/>
      <c r="J563" s="651"/>
      <c r="K563" s="1395"/>
      <c r="L563" s="419"/>
      <c r="M563" s="418"/>
      <c r="N563" s="478"/>
      <c r="O563" s="340"/>
      <c r="P563" s="341"/>
      <c r="Q563" s="335"/>
      <c r="R563" s="479"/>
      <c r="S563" s="480"/>
      <c r="T563" s="481"/>
      <c r="U563" s="482"/>
      <c r="V563" s="483"/>
      <c r="W563" s="484"/>
      <c r="X563" s="467"/>
      <c r="Y563" s="485"/>
      <c r="Z563" s="486"/>
      <c r="AA563" s="1562"/>
      <c r="AB563" s="1603"/>
      <c r="AC563" s="1153"/>
      <c r="AD563" s="1604"/>
      <c r="AE563" s="1396"/>
      <c r="AF563" s="1397"/>
      <c r="AG563" s="1398"/>
    </row>
    <row r="564" spans="1:33" s="246" customFormat="1" ht="13.5" customHeight="1" x14ac:dyDescent="0.25">
      <c r="A564" s="2054">
        <v>901</v>
      </c>
      <c r="B564" s="415">
        <v>478.99</v>
      </c>
      <c r="C564" s="2526">
        <f>SUM(B564:B566)</f>
        <v>631.12</v>
      </c>
      <c r="D564" s="278" t="s">
        <v>397</v>
      </c>
      <c r="E564" s="278" t="s">
        <v>12</v>
      </c>
      <c r="F564" s="2111">
        <f>C564</f>
        <v>631.12</v>
      </c>
      <c r="G564" s="2901">
        <v>2</v>
      </c>
      <c r="H564" s="2870">
        <f>F564*G564</f>
        <v>1262.24</v>
      </c>
      <c r="I564" s="1182"/>
      <c r="J564" s="1121"/>
      <c r="K564" s="1451"/>
      <c r="L564" s="424"/>
      <c r="M564" s="422"/>
      <c r="N564" s="465"/>
      <c r="O564" s="342"/>
      <c r="P564" s="371"/>
      <c r="Q564" s="344"/>
      <c r="R564" s="1517"/>
      <c r="S564" s="1122"/>
      <c r="T564" s="1122"/>
      <c r="U564" s="1518"/>
      <c r="V564" s="1534"/>
      <c r="W564" s="1123"/>
      <c r="X564" s="1535"/>
      <c r="Y564" s="1554"/>
      <c r="Z564" s="1124"/>
      <c r="AA564" s="1555"/>
      <c r="AB564" s="1593"/>
      <c r="AC564" s="1125"/>
      <c r="AD564" s="1594"/>
      <c r="AE564" s="1364"/>
      <c r="AF564" s="1365"/>
      <c r="AG564" s="1366"/>
    </row>
    <row r="565" spans="1:33" s="246" customFormat="1" ht="13.5" customHeight="1" x14ac:dyDescent="0.25">
      <c r="A565" s="2055"/>
      <c r="B565" s="237">
        <v>108.64</v>
      </c>
      <c r="C565" s="2549"/>
      <c r="D565" s="236" t="s">
        <v>397</v>
      </c>
      <c r="E565" s="236" t="s">
        <v>12</v>
      </c>
      <c r="F565" s="2112"/>
      <c r="G565" s="2902"/>
      <c r="H565" s="2871"/>
      <c r="I565" s="519"/>
      <c r="J565" s="520"/>
      <c r="K565" s="521"/>
      <c r="L565" s="1495"/>
      <c r="M565" s="1389"/>
      <c r="N565" s="1496"/>
      <c r="O565" s="348"/>
      <c r="P565" s="372"/>
      <c r="Q565" s="350"/>
      <c r="R565" s="1521"/>
      <c r="S565" s="1390"/>
      <c r="T565" s="1390"/>
      <c r="U565" s="1522"/>
      <c r="V565" s="1540"/>
      <c r="W565" s="1391"/>
      <c r="X565" s="1541"/>
      <c r="Y565" s="1560"/>
      <c r="Z565" s="1392"/>
      <c r="AA565" s="1561"/>
      <c r="AB565" s="1601"/>
      <c r="AC565" s="506"/>
      <c r="AD565" s="1602"/>
      <c r="AE565" s="1136"/>
      <c r="AF565" s="1137"/>
      <c r="AG565" s="1138"/>
    </row>
    <row r="566" spans="1:33" s="246" customFormat="1" ht="13.5" customHeight="1" thickBot="1" x14ac:dyDescent="0.3">
      <c r="A566" s="2290"/>
      <c r="B566" s="416">
        <v>43.49</v>
      </c>
      <c r="C566" s="2527"/>
      <c r="D566" s="405" t="s">
        <v>397</v>
      </c>
      <c r="E566" s="405" t="s">
        <v>12</v>
      </c>
      <c r="F566" s="2113"/>
      <c r="G566" s="2903"/>
      <c r="H566" s="2872"/>
      <c r="I566" s="1452"/>
      <c r="J566" s="1127"/>
      <c r="K566" s="1453"/>
      <c r="L566" s="1497"/>
      <c r="M566" s="1393"/>
      <c r="N566" s="1498"/>
      <c r="O566" s="345"/>
      <c r="P566" s="373"/>
      <c r="Q566" s="347"/>
      <c r="R566" s="1519"/>
      <c r="S566" s="1128"/>
      <c r="T566" s="1128"/>
      <c r="U566" s="1520"/>
      <c r="V566" s="1536"/>
      <c r="W566" s="1129"/>
      <c r="X566" s="1537"/>
      <c r="Y566" s="1556"/>
      <c r="Z566" s="1130"/>
      <c r="AA566" s="1557"/>
      <c r="AB566" s="1595"/>
      <c r="AC566" s="1131"/>
      <c r="AD566" s="1596"/>
      <c r="AE566" s="1367"/>
      <c r="AF566" s="1368"/>
      <c r="AG566" s="1369"/>
    </row>
    <row r="567" spans="1:33" s="246" customFormat="1" ht="13.5" customHeight="1" thickBot="1" x14ac:dyDescent="0.3">
      <c r="A567" s="274" t="s">
        <v>398</v>
      </c>
      <c r="B567" s="414">
        <v>3109.48</v>
      </c>
      <c r="C567" s="414">
        <f>B567</f>
        <v>3109.48</v>
      </c>
      <c r="D567" s="274" t="s">
        <v>397</v>
      </c>
      <c r="E567" s="274" t="s">
        <v>399</v>
      </c>
      <c r="F567" s="1399"/>
      <c r="G567" s="1400"/>
      <c r="H567" s="1445"/>
      <c r="I567" s="1180"/>
      <c r="J567" s="1383"/>
      <c r="K567" s="1384"/>
      <c r="L567" s="1174"/>
      <c r="M567" s="1173"/>
      <c r="N567" s="1370"/>
      <c r="O567" s="334"/>
      <c r="P567" s="826"/>
      <c r="Q567" s="336"/>
      <c r="R567" s="1523"/>
      <c r="S567" s="1114"/>
      <c r="T567" s="1114"/>
      <c r="U567" s="1115"/>
      <c r="V567" s="1542"/>
      <c r="W567" s="1117"/>
      <c r="X567" s="1539"/>
      <c r="Y567" s="1563"/>
      <c r="Z567" s="1119"/>
      <c r="AA567" s="1559"/>
      <c r="AB567" s="1599"/>
      <c r="AC567" s="1385"/>
      <c r="AD567" s="1600"/>
      <c r="AE567" s="1612">
        <f>C567</f>
        <v>3109.48</v>
      </c>
      <c r="AF567" s="1401">
        <v>1</v>
      </c>
      <c r="AG567" s="1402">
        <f>AE567*AF567</f>
        <v>3109.48</v>
      </c>
    </row>
    <row r="568" spans="1:33" s="246" customFormat="1" ht="13.5" customHeight="1" thickBot="1" x14ac:dyDescent="0.3">
      <c r="A568" s="244" t="s">
        <v>400</v>
      </c>
      <c r="B568" s="654">
        <v>1233.5</v>
      </c>
      <c r="C568" s="594">
        <f>B568</f>
        <v>1233.5</v>
      </c>
      <c r="D568" s="277" t="s">
        <v>397</v>
      </c>
      <c r="E568" s="277" t="s">
        <v>399</v>
      </c>
      <c r="F568" s="1145"/>
      <c r="G568" s="1146"/>
      <c r="H568" s="1446"/>
      <c r="I568" s="1372"/>
      <c r="J568" s="648"/>
      <c r="K568" s="1373"/>
      <c r="L568" s="259"/>
      <c r="M568" s="260"/>
      <c r="N568" s="1394"/>
      <c r="O568" s="351"/>
      <c r="P568" s="368"/>
      <c r="Q568" s="353"/>
      <c r="R568" s="1524"/>
      <c r="S568" s="1147"/>
      <c r="T568" s="1147"/>
      <c r="U568" s="1377"/>
      <c r="V568" s="1543"/>
      <c r="W568" s="1148"/>
      <c r="X568" s="1538"/>
      <c r="Y568" s="1564"/>
      <c r="Z568" s="1149"/>
      <c r="AA568" s="1558"/>
      <c r="AB568" s="1597"/>
      <c r="AC568" s="1150"/>
      <c r="AD568" s="1598"/>
      <c r="AE568" s="1613">
        <f>C568</f>
        <v>1233.5</v>
      </c>
      <c r="AF568" s="1151">
        <v>1</v>
      </c>
      <c r="AG568" s="1152">
        <f>AE568*AF568</f>
        <v>1233.5</v>
      </c>
    </row>
    <row r="569" spans="1:33" ht="13.5" customHeight="1" thickBot="1" x14ac:dyDescent="0.3">
      <c r="A569" s="277">
        <v>743</v>
      </c>
      <c r="B569" s="654">
        <v>2039.3</v>
      </c>
      <c r="C569" s="654">
        <v>2039.3</v>
      </c>
      <c r="D569" s="277" t="s">
        <v>401</v>
      </c>
      <c r="E569" s="277" t="s">
        <v>70</v>
      </c>
      <c r="F569" s="139">
        <f>C569</f>
        <v>2039.3</v>
      </c>
      <c r="G569" s="160">
        <v>5</v>
      </c>
      <c r="H569" s="1214">
        <f>G569*F569</f>
        <v>10196.5</v>
      </c>
      <c r="I569" s="796"/>
      <c r="J569" s="797"/>
      <c r="K569" s="798"/>
      <c r="L569" s="1250">
        <f>F569</f>
        <v>2039.3</v>
      </c>
      <c r="M569" s="135">
        <v>2</v>
      </c>
      <c r="N569" s="508">
        <f>L569*M569</f>
        <v>4078.6</v>
      </c>
      <c r="O569" s="334"/>
      <c r="P569" s="1306"/>
      <c r="Q569" s="336"/>
      <c r="R569" s="17"/>
      <c r="S569" s="18"/>
      <c r="T569" s="1307"/>
      <c r="U569" s="19"/>
      <c r="V569" s="64"/>
      <c r="W569" s="63"/>
      <c r="X569" s="1332"/>
      <c r="Y569" s="62"/>
      <c r="Z569" s="60"/>
      <c r="AA569" s="1548"/>
      <c r="AB569" s="1310"/>
      <c r="AC569" s="558"/>
      <c r="AD569" s="1573"/>
      <c r="AE569" s="1311"/>
      <c r="AF569" s="1312"/>
      <c r="AG569" s="1313"/>
    </row>
    <row r="570" spans="1:33" ht="13.5" customHeight="1" x14ac:dyDescent="0.25">
      <c r="A570" s="2054" t="s">
        <v>402</v>
      </c>
      <c r="B570" s="415">
        <v>678.59</v>
      </c>
      <c r="C570" s="2526">
        <f>B570+B571</f>
        <v>1024.8400000000001</v>
      </c>
      <c r="D570" s="278" t="s">
        <v>401</v>
      </c>
      <c r="E570" s="278" t="s">
        <v>403</v>
      </c>
      <c r="F570" s="2554">
        <f>C570</f>
        <v>1024.8400000000001</v>
      </c>
      <c r="G570" s="2532">
        <v>5</v>
      </c>
      <c r="H570" s="2646">
        <f>G570*F570</f>
        <v>5124.2000000000007</v>
      </c>
      <c r="I570" s="513"/>
      <c r="J570" s="514"/>
      <c r="K570" s="515"/>
      <c r="L570" s="2799">
        <f>F570</f>
        <v>1024.8400000000001</v>
      </c>
      <c r="M570" s="2592">
        <v>2</v>
      </c>
      <c r="N570" s="2590">
        <f>M570*L570</f>
        <v>2049.6800000000003</v>
      </c>
      <c r="O570" s="342"/>
      <c r="P570" s="343"/>
      <c r="Q570" s="344"/>
      <c r="R570" s="87"/>
      <c r="S570" s="84"/>
      <c r="T570" s="88"/>
      <c r="U570" s="89"/>
      <c r="V570" s="90"/>
      <c r="W570" s="85"/>
      <c r="X570" s="583"/>
      <c r="Y570" s="91"/>
      <c r="Z570" s="86"/>
      <c r="AA570" s="896"/>
      <c r="AB570" s="899"/>
      <c r="AC570" s="532"/>
      <c r="AD570" s="1570"/>
      <c r="AE570" s="492"/>
      <c r="AF570" s="493"/>
      <c r="AG570" s="1135"/>
    </row>
    <row r="571" spans="1:33" ht="13.5" customHeight="1" thickBot="1" x14ac:dyDescent="0.3">
      <c r="A571" s="2290"/>
      <c r="B571" s="416">
        <v>346.25</v>
      </c>
      <c r="C571" s="2527"/>
      <c r="D571" s="405" t="s">
        <v>401</v>
      </c>
      <c r="E571" s="405" t="s">
        <v>403</v>
      </c>
      <c r="F571" s="2656"/>
      <c r="G571" s="2566"/>
      <c r="H571" s="2655"/>
      <c r="I571" s="522"/>
      <c r="J571" s="523"/>
      <c r="K571" s="524"/>
      <c r="L571" s="2682"/>
      <c r="M571" s="2593"/>
      <c r="N571" s="2591"/>
      <c r="O571" s="345"/>
      <c r="P571" s="346"/>
      <c r="Q571" s="347"/>
      <c r="R571" s="92"/>
      <c r="S571" s="65"/>
      <c r="T571" s="93"/>
      <c r="U571" s="94"/>
      <c r="V571" s="95"/>
      <c r="W571" s="66"/>
      <c r="X571" s="1404"/>
      <c r="Y571" s="96"/>
      <c r="Z571" s="67"/>
      <c r="AA571" s="898"/>
      <c r="AB571" s="901"/>
      <c r="AC571" s="533"/>
      <c r="AD571" s="1572"/>
      <c r="AE571" s="498"/>
      <c r="AF571" s="499"/>
      <c r="AG571" s="1139"/>
    </row>
    <row r="572" spans="1:33" ht="13.5" customHeight="1" thickBot="1" x14ac:dyDescent="0.3">
      <c r="A572" s="244" t="s">
        <v>404</v>
      </c>
      <c r="B572" s="594">
        <v>687.35</v>
      </c>
      <c r="C572" s="594">
        <v>687.35</v>
      </c>
      <c r="D572" s="244" t="s">
        <v>401</v>
      </c>
      <c r="E572" s="244" t="s">
        <v>403</v>
      </c>
      <c r="F572" s="120">
        <f>C572</f>
        <v>687.35</v>
      </c>
      <c r="G572" s="161">
        <v>5</v>
      </c>
      <c r="H572" s="853">
        <f>G572*F572</f>
        <v>3436.75</v>
      </c>
      <c r="I572" s="799"/>
      <c r="J572" s="800"/>
      <c r="K572" s="536"/>
      <c r="L572" s="1491">
        <f>F572</f>
        <v>687.35</v>
      </c>
      <c r="M572" s="97">
        <v>2</v>
      </c>
      <c r="N572" s="155">
        <f>L572*M572</f>
        <v>1374.7</v>
      </c>
      <c r="O572" s="351"/>
      <c r="P572" s="352"/>
      <c r="Q572" s="353"/>
      <c r="R572" s="99"/>
      <c r="S572" s="100"/>
      <c r="T572" s="101"/>
      <c r="U572" s="102"/>
      <c r="V572" s="105"/>
      <c r="W572" s="106"/>
      <c r="X572" s="1405"/>
      <c r="Y572" s="107"/>
      <c r="Z572" s="108"/>
      <c r="AA572" s="895"/>
      <c r="AB572" s="852"/>
      <c r="AC572" s="537"/>
      <c r="AD572" s="1576"/>
      <c r="AE572" s="1317"/>
      <c r="AF572" s="1318"/>
      <c r="AG572" s="1319"/>
    </row>
    <row r="573" spans="1:33" ht="13.5" customHeight="1" x14ac:dyDescent="0.25">
      <c r="A573" s="2070">
        <v>419</v>
      </c>
      <c r="B573" s="415">
        <v>135.28</v>
      </c>
      <c r="C573" s="2520">
        <f>SUM(B573:B579)</f>
        <v>950.45</v>
      </c>
      <c r="D573" s="278" t="s">
        <v>317</v>
      </c>
      <c r="E573" s="278" t="s">
        <v>22</v>
      </c>
      <c r="F573" s="2530">
        <f>SUM(B573:B577)</f>
        <v>921.6</v>
      </c>
      <c r="G573" s="2532">
        <v>5</v>
      </c>
      <c r="H573" s="2534">
        <f>G573*F573</f>
        <v>4608</v>
      </c>
      <c r="I573" s="513"/>
      <c r="J573" s="514"/>
      <c r="K573" s="515"/>
      <c r="L573" s="2752">
        <f>F573</f>
        <v>921.6</v>
      </c>
      <c r="M573" s="2738">
        <v>2</v>
      </c>
      <c r="N573" s="2687">
        <f>L573*M573</f>
        <v>1843.2</v>
      </c>
      <c r="O573" s="342"/>
      <c r="P573" s="343"/>
      <c r="Q573" s="358"/>
      <c r="R573" s="87"/>
      <c r="S573" s="84"/>
      <c r="T573" s="88"/>
      <c r="U573" s="89"/>
      <c r="V573" s="90"/>
      <c r="W573" s="85"/>
      <c r="X573" s="583"/>
      <c r="Y573" s="91"/>
      <c r="Z573" s="86"/>
      <c r="AA573" s="896"/>
      <c r="AB573" s="899"/>
      <c r="AC573" s="532"/>
      <c r="AD573" s="1570"/>
      <c r="AE573" s="492"/>
      <c r="AF573" s="493"/>
      <c r="AG573" s="1135"/>
    </row>
    <row r="574" spans="1:33" ht="13.5" customHeight="1" x14ac:dyDescent="0.25">
      <c r="A574" s="2071"/>
      <c r="B574" s="237">
        <v>211.92</v>
      </c>
      <c r="C574" s="2521"/>
      <c r="D574" s="236" t="s">
        <v>317</v>
      </c>
      <c r="E574" s="236" t="s">
        <v>22</v>
      </c>
      <c r="F574" s="2531"/>
      <c r="G574" s="2533"/>
      <c r="H574" s="2535"/>
      <c r="I574" s="516"/>
      <c r="J574" s="517"/>
      <c r="K574" s="518"/>
      <c r="L574" s="2755"/>
      <c r="M574" s="2754"/>
      <c r="N574" s="2688"/>
      <c r="O574" s="348"/>
      <c r="P574" s="349"/>
      <c r="Q574" s="360"/>
      <c r="R574" s="27"/>
      <c r="S574" s="28"/>
      <c r="T574" s="29"/>
      <c r="U574" s="30"/>
      <c r="V574" s="31"/>
      <c r="W574" s="32"/>
      <c r="X574" s="979"/>
      <c r="Y574" s="143"/>
      <c r="Z574" s="144"/>
      <c r="AA574" s="897"/>
      <c r="AB574" s="900"/>
      <c r="AC574" s="505"/>
      <c r="AD574" s="1571"/>
      <c r="AE574" s="495"/>
      <c r="AF574" s="496"/>
      <c r="AG574" s="535"/>
    </row>
    <row r="575" spans="1:33" ht="13.5" customHeight="1" x14ac:dyDescent="0.25">
      <c r="A575" s="2071"/>
      <c r="B575" s="237">
        <v>132.84</v>
      </c>
      <c r="C575" s="2521"/>
      <c r="D575" s="236" t="s">
        <v>317</v>
      </c>
      <c r="E575" s="236" t="s">
        <v>22</v>
      </c>
      <c r="F575" s="2531"/>
      <c r="G575" s="2533"/>
      <c r="H575" s="2535"/>
      <c r="I575" s="516"/>
      <c r="J575" s="517"/>
      <c r="K575" s="518"/>
      <c r="L575" s="2755"/>
      <c r="M575" s="2754"/>
      <c r="N575" s="2688"/>
      <c r="O575" s="348"/>
      <c r="P575" s="349"/>
      <c r="Q575" s="350"/>
      <c r="R575" s="27"/>
      <c r="S575" s="28"/>
      <c r="T575" s="29"/>
      <c r="U575" s="30"/>
      <c r="V575" s="31"/>
      <c r="W575" s="32"/>
      <c r="X575" s="979"/>
      <c r="Y575" s="143"/>
      <c r="Z575" s="144"/>
      <c r="AA575" s="897"/>
      <c r="AB575" s="900"/>
      <c r="AC575" s="505"/>
      <c r="AD575" s="1571"/>
      <c r="AE575" s="495"/>
      <c r="AF575" s="496"/>
      <c r="AG575" s="535"/>
    </row>
    <row r="576" spans="1:33" ht="13.5" customHeight="1" x14ac:dyDescent="0.25">
      <c r="A576" s="2071"/>
      <c r="B576" s="237">
        <v>260.92</v>
      </c>
      <c r="C576" s="2521"/>
      <c r="D576" s="236" t="s">
        <v>317</v>
      </c>
      <c r="E576" s="236" t="s">
        <v>22</v>
      </c>
      <c r="F576" s="2531"/>
      <c r="G576" s="2533"/>
      <c r="H576" s="2535"/>
      <c r="I576" s="525"/>
      <c r="J576" s="526"/>
      <c r="K576" s="527"/>
      <c r="L576" s="2755"/>
      <c r="M576" s="2754"/>
      <c r="N576" s="2688"/>
      <c r="O576" s="354"/>
      <c r="P576" s="355"/>
      <c r="Q576" s="356"/>
      <c r="R576" s="21"/>
      <c r="S576" s="22"/>
      <c r="T576" s="23"/>
      <c r="U576" s="24"/>
      <c r="V576" s="25"/>
      <c r="W576" s="26"/>
      <c r="X576" s="980"/>
      <c r="Y576" s="61"/>
      <c r="Z576" s="59"/>
      <c r="AA576" s="983"/>
      <c r="AB576" s="1574"/>
      <c r="AC576" s="507"/>
      <c r="AD576" s="1575"/>
      <c r="AE576" s="495"/>
      <c r="AF576" s="496"/>
      <c r="AG576" s="535"/>
    </row>
    <row r="577" spans="1:33" ht="13.5" customHeight="1" x14ac:dyDescent="0.25">
      <c r="A577" s="2071"/>
      <c r="B577" s="237">
        <v>180.64</v>
      </c>
      <c r="C577" s="2521"/>
      <c r="D577" s="238" t="s">
        <v>317</v>
      </c>
      <c r="E577" s="238" t="s">
        <v>22</v>
      </c>
      <c r="F577" s="2531"/>
      <c r="G577" s="2533"/>
      <c r="H577" s="2535"/>
      <c r="I577" s="525"/>
      <c r="J577" s="526"/>
      <c r="K577" s="527"/>
      <c r="L577" s="2755"/>
      <c r="M577" s="2754"/>
      <c r="N577" s="2688"/>
      <c r="O577" s="354"/>
      <c r="P577" s="355"/>
      <c r="Q577" s="356"/>
      <c r="R577" s="21"/>
      <c r="S577" s="22"/>
      <c r="T577" s="23"/>
      <c r="U577" s="24"/>
      <c r="V577" s="25"/>
      <c r="W577" s="26"/>
      <c r="X577" s="980"/>
      <c r="Y577" s="61"/>
      <c r="Z577" s="59"/>
      <c r="AA577" s="983"/>
      <c r="AB577" s="1574"/>
      <c r="AC577" s="507"/>
      <c r="AD577" s="1575"/>
      <c r="AE577" s="495"/>
      <c r="AF577" s="496"/>
      <c r="AG577" s="535"/>
    </row>
    <row r="578" spans="1:33" ht="13.5" customHeight="1" x14ac:dyDescent="0.25">
      <c r="A578" s="2071"/>
      <c r="B578" s="237">
        <v>4.8499999999999996</v>
      </c>
      <c r="C578" s="2521"/>
      <c r="D578" s="238" t="s">
        <v>317</v>
      </c>
      <c r="E578" s="238" t="s">
        <v>22</v>
      </c>
      <c r="F578" s="823"/>
      <c r="G578" s="214"/>
      <c r="H578" s="834"/>
      <c r="I578" s="525"/>
      <c r="J578" s="526"/>
      <c r="K578" s="527"/>
      <c r="L578" s="1484"/>
      <c r="M578" s="962"/>
      <c r="N578" s="1499"/>
      <c r="O578" s="1512"/>
      <c r="P578" s="355"/>
      <c r="Q578" s="356"/>
      <c r="R578" s="21"/>
      <c r="S578" s="22"/>
      <c r="T578" s="23"/>
      <c r="U578" s="24"/>
      <c r="V578" s="25"/>
      <c r="W578" s="26"/>
      <c r="X578" s="980"/>
      <c r="Y578" s="61"/>
      <c r="Z578" s="59"/>
      <c r="AA578" s="983"/>
      <c r="AB578" s="1363">
        <f>B578</f>
        <v>4.8499999999999996</v>
      </c>
      <c r="AC578" s="933">
        <v>5</v>
      </c>
      <c r="AD578" s="1589">
        <f>AB578*AC578</f>
        <v>24.25</v>
      </c>
      <c r="AE578" s="495"/>
      <c r="AF578" s="496"/>
      <c r="AG578" s="535"/>
    </row>
    <row r="579" spans="1:33" ht="13.5" customHeight="1" thickBot="1" x14ac:dyDescent="0.3">
      <c r="A579" s="2072"/>
      <c r="B579" s="416">
        <v>24</v>
      </c>
      <c r="C579" s="2550"/>
      <c r="D579" s="405" t="s">
        <v>317</v>
      </c>
      <c r="E579" s="405" t="s">
        <v>22</v>
      </c>
      <c r="F579" s="859"/>
      <c r="G579" s="918"/>
      <c r="H579" s="919"/>
      <c r="I579" s="522"/>
      <c r="J579" s="523"/>
      <c r="K579" s="524"/>
      <c r="L579" s="1486"/>
      <c r="M579" s="964"/>
      <c r="N579" s="1500"/>
      <c r="O579" s="940">
        <f>2*(15*1.2)+B579</f>
        <v>60</v>
      </c>
      <c r="P579" s="830">
        <v>2</v>
      </c>
      <c r="Q579" s="509">
        <f>O579*P579</f>
        <v>120</v>
      </c>
      <c r="R579" s="115"/>
      <c r="S579" s="65"/>
      <c r="T579" s="65"/>
      <c r="U579" s="94"/>
      <c r="V579" s="116"/>
      <c r="W579" s="66"/>
      <c r="X579" s="1404"/>
      <c r="Y579" s="113"/>
      <c r="Z579" s="67"/>
      <c r="AA579" s="898"/>
      <c r="AB579" s="901"/>
      <c r="AC579" s="533"/>
      <c r="AD579" s="1572"/>
      <c r="AE579" s="498"/>
      <c r="AF579" s="499"/>
      <c r="AG579" s="1139"/>
    </row>
    <row r="580" spans="1:33" ht="13.5" customHeight="1" x14ac:dyDescent="0.25">
      <c r="A580" s="2070" t="s">
        <v>405</v>
      </c>
      <c r="B580" s="415">
        <v>251.93</v>
      </c>
      <c r="C580" s="2520">
        <f>SUM(B580:B583)</f>
        <v>872.22</v>
      </c>
      <c r="D580" s="278" t="s">
        <v>317</v>
      </c>
      <c r="E580" s="278" t="s">
        <v>22</v>
      </c>
      <c r="F580" s="2530">
        <f>C580</f>
        <v>872.22</v>
      </c>
      <c r="G580" s="2532">
        <v>5</v>
      </c>
      <c r="H580" s="2534">
        <f>F580*G580</f>
        <v>4361.1000000000004</v>
      </c>
      <c r="I580" s="513"/>
      <c r="J580" s="514"/>
      <c r="K580" s="515"/>
      <c r="L580" s="2752">
        <f>C580</f>
        <v>872.22</v>
      </c>
      <c r="M580" s="2738">
        <v>2</v>
      </c>
      <c r="N580" s="2687">
        <f>L580*M580</f>
        <v>1744.44</v>
      </c>
      <c r="O580" s="342"/>
      <c r="P580" s="371"/>
      <c r="Q580" s="344"/>
      <c r="R580" s="220"/>
      <c r="S580" s="84"/>
      <c r="T580" s="84"/>
      <c r="U580" s="89"/>
      <c r="V580" s="378"/>
      <c r="W580" s="85"/>
      <c r="X580" s="583"/>
      <c r="Y580" s="216"/>
      <c r="Z580" s="86"/>
      <c r="AA580" s="896"/>
      <c r="AB580" s="899"/>
      <c r="AC580" s="532"/>
      <c r="AD580" s="1570"/>
      <c r="AE580" s="492"/>
      <c r="AF580" s="493"/>
      <c r="AG580" s="1135"/>
    </row>
    <row r="581" spans="1:33" ht="13.5" customHeight="1" x14ac:dyDescent="0.25">
      <c r="A581" s="2071"/>
      <c r="B581" s="237">
        <v>223.43</v>
      </c>
      <c r="C581" s="2521"/>
      <c r="D581" s="236" t="s">
        <v>317</v>
      </c>
      <c r="E581" s="236" t="s">
        <v>22</v>
      </c>
      <c r="F581" s="2531"/>
      <c r="G581" s="2533"/>
      <c r="H581" s="2535"/>
      <c r="I581" s="516"/>
      <c r="J581" s="517"/>
      <c r="K581" s="518"/>
      <c r="L581" s="2755"/>
      <c r="M581" s="2754"/>
      <c r="N581" s="2688"/>
      <c r="O581" s="348"/>
      <c r="P581" s="372"/>
      <c r="Q581" s="350"/>
      <c r="R581" s="221"/>
      <c r="S581" s="28"/>
      <c r="T581" s="28"/>
      <c r="U581" s="30"/>
      <c r="V581" s="556"/>
      <c r="W581" s="32"/>
      <c r="X581" s="979"/>
      <c r="Y581" s="217"/>
      <c r="Z581" s="144"/>
      <c r="AA581" s="897"/>
      <c r="AB581" s="900"/>
      <c r="AC581" s="505"/>
      <c r="AD581" s="1571"/>
      <c r="AE581" s="495"/>
      <c r="AF581" s="496"/>
      <c r="AG581" s="535"/>
    </row>
    <row r="582" spans="1:33" ht="13.5" customHeight="1" x14ac:dyDescent="0.25">
      <c r="A582" s="2071"/>
      <c r="B582" s="237">
        <v>14.76</v>
      </c>
      <c r="C582" s="2521"/>
      <c r="D582" s="236" t="s">
        <v>317</v>
      </c>
      <c r="E582" s="236" t="s">
        <v>22</v>
      </c>
      <c r="F582" s="2531"/>
      <c r="G582" s="2533"/>
      <c r="H582" s="2535"/>
      <c r="I582" s="516"/>
      <c r="J582" s="517"/>
      <c r="K582" s="518"/>
      <c r="L582" s="2755"/>
      <c r="M582" s="2754"/>
      <c r="N582" s="2688"/>
      <c r="O582" s="348"/>
      <c r="P582" s="372"/>
      <c r="Q582" s="350"/>
      <c r="R582" s="221"/>
      <c r="S582" s="28"/>
      <c r="T582" s="28"/>
      <c r="U582" s="30"/>
      <c r="V582" s="556"/>
      <c r="W582" s="32"/>
      <c r="X582" s="979"/>
      <c r="Y582" s="217"/>
      <c r="Z582" s="144"/>
      <c r="AA582" s="897"/>
      <c r="AB582" s="900"/>
      <c r="AC582" s="505"/>
      <c r="AD582" s="1571"/>
      <c r="AE582" s="495"/>
      <c r="AF582" s="496"/>
      <c r="AG582" s="535"/>
    </row>
    <row r="583" spans="1:33" ht="13.5" customHeight="1" thickBot="1" x14ac:dyDescent="0.3">
      <c r="A583" s="2072"/>
      <c r="B583" s="416">
        <v>382.1</v>
      </c>
      <c r="C583" s="2550"/>
      <c r="D583" s="405" t="s">
        <v>317</v>
      </c>
      <c r="E583" s="405" t="s">
        <v>22</v>
      </c>
      <c r="F583" s="2689"/>
      <c r="G583" s="2566"/>
      <c r="H583" s="2697"/>
      <c r="I583" s="522"/>
      <c r="J583" s="523"/>
      <c r="K583" s="524"/>
      <c r="L583" s="2753"/>
      <c r="M583" s="2739"/>
      <c r="N583" s="2751"/>
      <c r="O583" s="345"/>
      <c r="P583" s="373"/>
      <c r="Q583" s="347"/>
      <c r="R583" s="115"/>
      <c r="S583" s="65"/>
      <c r="T583" s="65"/>
      <c r="U583" s="94"/>
      <c r="V583" s="116"/>
      <c r="W583" s="66"/>
      <c r="X583" s="1404"/>
      <c r="Y583" s="113"/>
      <c r="Z583" s="67"/>
      <c r="AA583" s="898"/>
      <c r="AB583" s="901"/>
      <c r="AC583" s="533"/>
      <c r="AD583" s="1572"/>
      <c r="AE583" s="498"/>
      <c r="AF583" s="499"/>
      <c r="AG583" s="1139"/>
    </row>
    <row r="584" spans="1:33" ht="13.5" customHeight="1" x14ac:dyDescent="0.25">
      <c r="A584" s="2054" t="s">
        <v>406</v>
      </c>
      <c r="B584" s="415">
        <v>12.82</v>
      </c>
      <c r="C584" s="2520">
        <f>SUM(B584:B585)</f>
        <v>161.93</v>
      </c>
      <c r="D584" s="278" t="s">
        <v>317</v>
      </c>
      <c r="E584" s="277" t="s">
        <v>22</v>
      </c>
      <c r="F584" s="2530">
        <f>C584</f>
        <v>161.93</v>
      </c>
      <c r="G584" s="2532">
        <v>5</v>
      </c>
      <c r="H584" s="2534">
        <f>F584*G584</f>
        <v>809.65000000000009</v>
      </c>
      <c r="I584" s="513"/>
      <c r="J584" s="514"/>
      <c r="K584" s="515"/>
      <c r="L584" s="2752">
        <f>F584</f>
        <v>161.93</v>
      </c>
      <c r="M584" s="2738">
        <v>2</v>
      </c>
      <c r="N584" s="2687">
        <f>L584*M584</f>
        <v>323.86</v>
      </c>
      <c r="O584" s="342"/>
      <c r="P584" s="371"/>
      <c r="Q584" s="344"/>
      <c r="R584" s="220"/>
      <c r="S584" s="84"/>
      <c r="T584" s="84"/>
      <c r="U584" s="89"/>
      <c r="V584" s="378"/>
      <c r="W584" s="85"/>
      <c r="X584" s="583"/>
      <c r="Y584" s="216"/>
      <c r="Z584" s="86"/>
      <c r="AA584" s="896"/>
      <c r="AB584" s="899"/>
      <c r="AC584" s="532"/>
      <c r="AD584" s="1570"/>
      <c r="AE584" s="492"/>
      <c r="AF584" s="493"/>
      <c r="AG584" s="1135"/>
    </row>
    <row r="585" spans="1:33" ht="13.5" customHeight="1" thickBot="1" x14ac:dyDescent="0.3">
      <c r="A585" s="2290"/>
      <c r="B585" s="416">
        <v>149.11000000000001</v>
      </c>
      <c r="C585" s="2550"/>
      <c r="D585" s="405" t="s">
        <v>317</v>
      </c>
      <c r="E585" s="405" t="s">
        <v>22</v>
      </c>
      <c r="F585" s="2689"/>
      <c r="G585" s="2566"/>
      <c r="H585" s="2697"/>
      <c r="I585" s="522"/>
      <c r="J585" s="523"/>
      <c r="K585" s="524"/>
      <c r="L585" s="2753"/>
      <c r="M585" s="2739"/>
      <c r="N585" s="2751"/>
      <c r="O585" s="345"/>
      <c r="P585" s="373"/>
      <c r="Q585" s="347"/>
      <c r="R585" s="115"/>
      <c r="S585" s="65"/>
      <c r="T585" s="65"/>
      <c r="U585" s="94"/>
      <c r="V585" s="116"/>
      <c r="W585" s="66"/>
      <c r="X585" s="1404"/>
      <c r="Y585" s="113"/>
      <c r="Z585" s="67"/>
      <c r="AA585" s="898"/>
      <c r="AB585" s="901"/>
      <c r="AC585" s="533"/>
      <c r="AD585" s="1572"/>
      <c r="AE585" s="498"/>
      <c r="AF585" s="499"/>
      <c r="AG585" s="1139"/>
    </row>
    <row r="586" spans="1:33" ht="13.5" customHeight="1" x14ac:dyDescent="0.25">
      <c r="A586" s="2054" t="s">
        <v>407</v>
      </c>
      <c r="B586" s="415">
        <v>7.24</v>
      </c>
      <c r="C586" s="2526">
        <f>SUM(B586:B587)</f>
        <v>32.619999999999997</v>
      </c>
      <c r="D586" s="278" t="s">
        <v>291</v>
      </c>
      <c r="E586" s="278" t="s">
        <v>22</v>
      </c>
      <c r="F586" s="2530">
        <f>C586</f>
        <v>32.619999999999997</v>
      </c>
      <c r="G586" s="2532">
        <v>5</v>
      </c>
      <c r="H586" s="2534">
        <f>G586*F586</f>
        <v>163.1</v>
      </c>
      <c r="I586" s="513"/>
      <c r="J586" s="514"/>
      <c r="K586" s="515"/>
      <c r="L586" s="2698">
        <f>F586</f>
        <v>32.619999999999997</v>
      </c>
      <c r="M586" s="2690">
        <v>2</v>
      </c>
      <c r="N586" s="2723">
        <f>L586*M586</f>
        <v>65.239999999999995</v>
      </c>
      <c r="O586" s="342"/>
      <c r="P586" s="343"/>
      <c r="Q586" s="344"/>
      <c r="R586" s="87"/>
      <c r="S586" s="84"/>
      <c r="T586" s="88"/>
      <c r="U586" s="89"/>
      <c r="V586" s="90"/>
      <c r="W586" s="85"/>
      <c r="X586" s="583"/>
      <c r="Y586" s="91"/>
      <c r="Z586" s="86"/>
      <c r="AA586" s="896"/>
      <c r="AB586" s="899"/>
      <c r="AC586" s="532"/>
      <c r="AD586" s="1570"/>
      <c r="AE586" s="492"/>
      <c r="AF586" s="493"/>
      <c r="AG586" s="1135"/>
    </row>
    <row r="587" spans="1:33" ht="13.5" customHeight="1" thickBot="1" x14ac:dyDescent="0.3">
      <c r="A587" s="2290"/>
      <c r="B587" s="416">
        <v>25.38</v>
      </c>
      <c r="C587" s="2527"/>
      <c r="D587" s="405" t="s">
        <v>291</v>
      </c>
      <c r="E587" s="405" t="s">
        <v>22</v>
      </c>
      <c r="F587" s="2689"/>
      <c r="G587" s="2566"/>
      <c r="H587" s="2697"/>
      <c r="I587" s="522"/>
      <c r="J587" s="523"/>
      <c r="K587" s="524"/>
      <c r="L587" s="2699"/>
      <c r="M587" s="2691"/>
      <c r="N587" s="2724"/>
      <c r="O587" s="345"/>
      <c r="P587" s="346"/>
      <c r="Q587" s="347"/>
      <c r="R587" s="92"/>
      <c r="S587" s="65"/>
      <c r="T587" s="93"/>
      <c r="U587" s="94"/>
      <c r="V587" s="95"/>
      <c r="W587" s="66"/>
      <c r="X587" s="1404"/>
      <c r="Y587" s="96"/>
      <c r="Z587" s="67"/>
      <c r="AA587" s="898"/>
      <c r="AB587" s="901"/>
      <c r="AC587" s="533"/>
      <c r="AD587" s="1572"/>
      <c r="AE587" s="498"/>
      <c r="AF587" s="499"/>
      <c r="AG587" s="1139"/>
    </row>
    <row r="588" spans="1:33" ht="13.5" customHeight="1" thickBot="1" x14ac:dyDescent="0.3">
      <c r="A588" s="276" t="s">
        <v>408</v>
      </c>
      <c r="B588" s="594">
        <v>14.31</v>
      </c>
      <c r="C588" s="594">
        <v>14.31</v>
      </c>
      <c r="D588" s="244" t="s">
        <v>291</v>
      </c>
      <c r="E588" s="244" t="s">
        <v>22</v>
      </c>
      <c r="F588" s="120">
        <f>C588</f>
        <v>14.31</v>
      </c>
      <c r="G588" s="161">
        <v>5</v>
      </c>
      <c r="H588" s="853">
        <f>G588*F588</f>
        <v>71.55</v>
      </c>
      <c r="I588" s="799"/>
      <c r="J588" s="800"/>
      <c r="K588" s="536"/>
      <c r="L588" s="1457">
        <f>C588</f>
        <v>14.31</v>
      </c>
      <c r="M588" s="815">
        <v>2</v>
      </c>
      <c r="N588" s="795">
        <f>L588*M588</f>
        <v>28.62</v>
      </c>
      <c r="O588" s="351"/>
      <c r="P588" s="352"/>
      <c r="Q588" s="353"/>
      <c r="R588" s="99"/>
      <c r="S588" s="100"/>
      <c r="T588" s="101"/>
      <c r="U588" s="102"/>
      <c r="V588" s="105"/>
      <c r="W588" s="106"/>
      <c r="X588" s="1405"/>
      <c r="Y588" s="107"/>
      <c r="Z588" s="108"/>
      <c r="AA588" s="895"/>
      <c r="AB588" s="852"/>
      <c r="AC588" s="537"/>
      <c r="AD588" s="1576"/>
      <c r="AE588" s="1317"/>
      <c r="AF588" s="1318"/>
      <c r="AG588" s="1319"/>
    </row>
    <row r="589" spans="1:33" ht="13.5" customHeight="1" x14ac:dyDescent="0.25">
      <c r="A589" s="2054" t="s">
        <v>409</v>
      </c>
      <c r="B589" s="415">
        <v>4.3600000000000003</v>
      </c>
      <c r="C589" s="2526">
        <f>SUM(B589:B592)</f>
        <v>55.61</v>
      </c>
      <c r="D589" s="278" t="s">
        <v>291</v>
      </c>
      <c r="E589" s="278" t="s">
        <v>22</v>
      </c>
      <c r="F589" s="2554">
        <f>C589</f>
        <v>55.61</v>
      </c>
      <c r="G589" s="2532">
        <v>5</v>
      </c>
      <c r="H589" s="2646">
        <f>G589*F589</f>
        <v>278.05</v>
      </c>
      <c r="I589" s="513"/>
      <c r="J589" s="514"/>
      <c r="K589" s="515"/>
      <c r="L589" s="2714">
        <f>F589</f>
        <v>55.61</v>
      </c>
      <c r="M589" s="2735">
        <v>2</v>
      </c>
      <c r="N589" s="2721">
        <f>L589*M589</f>
        <v>111.22</v>
      </c>
      <c r="O589" s="342"/>
      <c r="P589" s="343"/>
      <c r="Q589" s="344"/>
      <c r="R589" s="87"/>
      <c r="S589" s="84"/>
      <c r="T589" s="88"/>
      <c r="U589" s="89"/>
      <c r="V589" s="90"/>
      <c r="W589" s="85"/>
      <c r="X589" s="583"/>
      <c r="Y589" s="91"/>
      <c r="Z589" s="86"/>
      <c r="AA589" s="896"/>
      <c r="AB589" s="899"/>
      <c r="AC589" s="532"/>
      <c r="AD589" s="1570"/>
      <c r="AE589" s="492"/>
      <c r="AF589" s="493"/>
      <c r="AG589" s="1135"/>
    </row>
    <row r="590" spans="1:33" ht="13.5" customHeight="1" x14ac:dyDescent="0.25">
      <c r="A590" s="2055"/>
      <c r="B590" s="237">
        <v>5.43</v>
      </c>
      <c r="C590" s="2549"/>
      <c r="D590" s="236" t="s">
        <v>291</v>
      </c>
      <c r="E590" s="236" t="s">
        <v>22</v>
      </c>
      <c r="F590" s="2555"/>
      <c r="G590" s="2533"/>
      <c r="H590" s="2647"/>
      <c r="I590" s="516"/>
      <c r="J590" s="517"/>
      <c r="K590" s="518"/>
      <c r="L590" s="2768"/>
      <c r="M590" s="2736"/>
      <c r="N590" s="2767"/>
      <c r="O590" s="348"/>
      <c r="P590" s="349"/>
      <c r="Q590" s="350"/>
      <c r="R590" s="27"/>
      <c r="S590" s="28"/>
      <c r="T590" s="29"/>
      <c r="U590" s="30"/>
      <c r="V590" s="31"/>
      <c r="W590" s="32"/>
      <c r="X590" s="979"/>
      <c r="Y590" s="143"/>
      <c r="Z590" s="144"/>
      <c r="AA590" s="897"/>
      <c r="AB590" s="900"/>
      <c r="AC590" s="505"/>
      <c r="AD590" s="1571"/>
      <c r="AE590" s="495"/>
      <c r="AF590" s="496"/>
      <c r="AG590" s="535"/>
    </row>
    <row r="591" spans="1:33" ht="13.5" customHeight="1" x14ac:dyDescent="0.25">
      <c r="A591" s="2055"/>
      <c r="B591" s="237">
        <v>29.11</v>
      </c>
      <c r="C591" s="2549"/>
      <c r="D591" s="236" t="s">
        <v>291</v>
      </c>
      <c r="E591" s="236" t="s">
        <v>22</v>
      </c>
      <c r="F591" s="2555"/>
      <c r="G591" s="2533"/>
      <c r="H591" s="2647"/>
      <c r="I591" s="516"/>
      <c r="J591" s="517"/>
      <c r="K591" s="518"/>
      <c r="L591" s="2768"/>
      <c r="M591" s="2736"/>
      <c r="N591" s="2767"/>
      <c r="O591" s="348"/>
      <c r="P591" s="349"/>
      <c r="Q591" s="350"/>
      <c r="R591" s="27"/>
      <c r="S591" s="28"/>
      <c r="T591" s="29"/>
      <c r="U591" s="30"/>
      <c r="V591" s="31"/>
      <c r="W591" s="32"/>
      <c r="X591" s="979"/>
      <c r="Y591" s="143"/>
      <c r="Z591" s="144"/>
      <c r="AA591" s="897"/>
      <c r="AB591" s="900"/>
      <c r="AC591" s="505"/>
      <c r="AD591" s="1571"/>
      <c r="AE591" s="495"/>
      <c r="AF591" s="496"/>
      <c r="AG591" s="535"/>
    </row>
    <row r="592" spans="1:33" ht="13.5" customHeight="1" thickBot="1" x14ac:dyDescent="0.3">
      <c r="A592" s="2290"/>
      <c r="B592" s="416">
        <v>16.71</v>
      </c>
      <c r="C592" s="2527"/>
      <c r="D592" s="405" t="s">
        <v>291</v>
      </c>
      <c r="E592" s="405" t="s">
        <v>22</v>
      </c>
      <c r="F592" s="2656"/>
      <c r="G592" s="2566"/>
      <c r="H592" s="2655"/>
      <c r="I592" s="522"/>
      <c r="J592" s="523"/>
      <c r="K592" s="524"/>
      <c r="L592" s="2804"/>
      <c r="M592" s="2772"/>
      <c r="N592" s="2722"/>
      <c r="O592" s="345"/>
      <c r="P592" s="346"/>
      <c r="Q592" s="347"/>
      <c r="R592" s="92"/>
      <c r="S592" s="65"/>
      <c r="T592" s="93"/>
      <c r="U592" s="94"/>
      <c r="V592" s="95"/>
      <c r="W592" s="66"/>
      <c r="X592" s="1404"/>
      <c r="Y592" s="96"/>
      <c r="Z592" s="67"/>
      <c r="AA592" s="898"/>
      <c r="AB592" s="901"/>
      <c r="AC592" s="533"/>
      <c r="AD592" s="1572"/>
      <c r="AE592" s="498"/>
      <c r="AF592" s="499"/>
      <c r="AG592" s="1139"/>
    </row>
    <row r="593" spans="1:33" ht="13.5" customHeight="1" x14ac:dyDescent="0.25">
      <c r="A593" s="2054" t="s">
        <v>410</v>
      </c>
      <c r="B593" s="415">
        <v>235.33</v>
      </c>
      <c r="C593" s="2526">
        <f>SUM(B593:B595)</f>
        <v>857.11999999999989</v>
      </c>
      <c r="D593" s="278" t="s">
        <v>291</v>
      </c>
      <c r="E593" s="278" t="s">
        <v>22</v>
      </c>
      <c r="F593" s="2530">
        <f>C593</f>
        <v>857.11999999999989</v>
      </c>
      <c r="G593" s="2532">
        <v>5</v>
      </c>
      <c r="H593" s="2534">
        <f>G593*F593</f>
        <v>4285.5999999999995</v>
      </c>
      <c r="I593" s="513"/>
      <c r="J593" s="514"/>
      <c r="K593" s="515"/>
      <c r="L593" s="2623"/>
      <c r="M593" s="2614"/>
      <c r="N593" s="2551"/>
      <c r="O593" s="342"/>
      <c r="P593" s="343"/>
      <c r="Q593" s="344"/>
      <c r="R593" s="87"/>
      <c r="S593" s="84"/>
      <c r="T593" s="88"/>
      <c r="U593" s="89"/>
      <c r="V593" s="90"/>
      <c r="W593" s="85"/>
      <c r="X593" s="583"/>
      <c r="Y593" s="91"/>
      <c r="Z593" s="86"/>
      <c r="AA593" s="896"/>
      <c r="AB593" s="899"/>
      <c r="AC593" s="532"/>
      <c r="AD593" s="1570"/>
      <c r="AE593" s="492"/>
      <c r="AF593" s="493"/>
      <c r="AG593" s="1135"/>
    </row>
    <row r="594" spans="1:33" ht="13.5" customHeight="1" x14ac:dyDescent="0.25">
      <c r="A594" s="2055"/>
      <c r="B594" s="237">
        <v>360.96</v>
      </c>
      <c r="C594" s="2549"/>
      <c r="D594" s="236" t="s">
        <v>291</v>
      </c>
      <c r="E594" s="236" t="s">
        <v>22</v>
      </c>
      <c r="F594" s="2531"/>
      <c r="G594" s="2533"/>
      <c r="H594" s="2535"/>
      <c r="I594" s="516"/>
      <c r="J594" s="517"/>
      <c r="K594" s="518"/>
      <c r="L594" s="2624"/>
      <c r="M594" s="2615"/>
      <c r="N594" s="2552"/>
      <c r="O594" s="348"/>
      <c r="P594" s="349"/>
      <c r="Q594" s="350"/>
      <c r="R594" s="27"/>
      <c r="S594" s="28"/>
      <c r="T594" s="29"/>
      <c r="U594" s="30"/>
      <c r="V594" s="31"/>
      <c r="W594" s="32"/>
      <c r="X594" s="979"/>
      <c r="Y594" s="143"/>
      <c r="Z594" s="144"/>
      <c r="AA594" s="897"/>
      <c r="AB594" s="900"/>
      <c r="AC594" s="505"/>
      <c r="AD594" s="1571"/>
      <c r="AE594" s="495"/>
      <c r="AF594" s="496"/>
      <c r="AG594" s="535"/>
    </row>
    <row r="595" spans="1:33" ht="13.5" customHeight="1" thickBot="1" x14ac:dyDescent="0.3">
      <c r="A595" s="2290"/>
      <c r="B595" s="416">
        <v>260.83</v>
      </c>
      <c r="C595" s="2527"/>
      <c r="D595" s="405" t="s">
        <v>291</v>
      </c>
      <c r="E595" s="405" t="s">
        <v>22</v>
      </c>
      <c r="F595" s="2689"/>
      <c r="G595" s="2566"/>
      <c r="H595" s="2697"/>
      <c r="I595" s="522"/>
      <c r="J595" s="523"/>
      <c r="K595" s="524"/>
      <c r="L595" s="2625"/>
      <c r="M595" s="2616"/>
      <c r="N595" s="2553"/>
      <c r="O595" s="345"/>
      <c r="P595" s="346"/>
      <c r="Q595" s="347"/>
      <c r="R595" s="92"/>
      <c r="S595" s="65"/>
      <c r="T595" s="93"/>
      <c r="U595" s="94"/>
      <c r="V595" s="95"/>
      <c r="W595" s="66"/>
      <c r="X595" s="1404"/>
      <c r="Y595" s="96"/>
      <c r="Z595" s="67"/>
      <c r="AA595" s="898"/>
      <c r="AB595" s="901"/>
      <c r="AC595" s="533"/>
      <c r="AD595" s="1572"/>
      <c r="AE595" s="498"/>
      <c r="AF595" s="499"/>
      <c r="AG595" s="1139"/>
    </row>
    <row r="596" spans="1:33" ht="13.5" customHeight="1" thickBot="1" x14ac:dyDescent="0.3">
      <c r="A596" s="244" t="s">
        <v>411</v>
      </c>
      <c r="B596" s="594">
        <v>1139.4000000000001</v>
      </c>
      <c r="C596" s="594">
        <v>1139.4000000000001</v>
      </c>
      <c r="D596" s="244" t="s">
        <v>291</v>
      </c>
      <c r="E596" s="244" t="s">
        <v>292</v>
      </c>
      <c r="F596" s="120">
        <f>C596</f>
        <v>1139.4000000000001</v>
      </c>
      <c r="G596" s="161">
        <v>5</v>
      </c>
      <c r="H596" s="853">
        <f>G596*F596</f>
        <v>5697</v>
      </c>
      <c r="I596" s="799"/>
      <c r="J596" s="800"/>
      <c r="K596" s="536"/>
      <c r="L596" s="1472"/>
      <c r="M596" s="145"/>
      <c r="N596" s="146"/>
      <c r="O596" s="351"/>
      <c r="P596" s="352"/>
      <c r="Q596" s="353"/>
      <c r="R596" s="99"/>
      <c r="S596" s="100"/>
      <c r="T596" s="101"/>
      <c r="U596" s="102"/>
      <c r="V596" s="105"/>
      <c r="W596" s="106"/>
      <c r="X596" s="1405"/>
      <c r="Y596" s="107"/>
      <c r="Z596" s="108"/>
      <c r="AA596" s="895"/>
      <c r="AB596" s="852"/>
      <c r="AC596" s="537"/>
      <c r="AD596" s="1576"/>
      <c r="AE596" s="1317"/>
      <c r="AF596" s="1318"/>
      <c r="AG596" s="1319"/>
    </row>
    <row r="597" spans="1:33" ht="13.5" customHeight="1" x14ac:dyDescent="0.25">
      <c r="A597" s="2054" t="s">
        <v>412</v>
      </c>
      <c r="B597" s="2526">
        <v>1644.18</v>
      </c>
      <c r="C597" s="2526">
        <v>1644.18</v>
      </c>
      <c r="D597" s="278" t="s">
        <v>291</v>
      </c>
      <c r="E597" s="278" t="s">
        <v>292</v>
      </c>
      <c r="F597" s="2554">
        <f>C597</f>
        <v>1644.18</v>
      </c>
      <c r="G597" s="2532">
        <v>5</v>
      </c>
      <c r="H597" s="2646">
        <f>G597*F597</f>
        <v>8220.9</v>
      </c>
      <c r="I597" s="513"/>
      <c r="J597" s="514"/>
      <c r="K597" s="515"/>
      <c r="L597" s="2799">
        <f>F597</f>
        <v>1644.18</v>
      </c>
      <c r="M597" s="2592">
        <v>2</v>
      </c>
      <c r="N597" s="2590">
        <f>M597*L597</f>
        <v>3288.36</v>
      </c>
      <c r="O597" s="342"/>
      <c r="P597" s="343"/>
      <c r="Q597" s="344"/>
      <c r="R597" s="87"/>
      <c r="S597" s="84"/>
      <c r="T597" s="88"/>
      <c r="U597" s="89"/>
      <c r="V597" s="90"/>
      <c r="W597" s="85"/>
      <c r="X597" s="583"/>
      <c r="Y597" s="91"/>
      <c r="Z597" s="86"/>
      <c r="AA597" s="896"/>
      <c r="AB597" s="899"/>
      <c r="AC597" s="532"/>
      <c r="AD597" s="1570"/>
      <c r="AE597" s="492"/>
      <c r="AF597" s="493"/>
      <c r="AG597" s="1135"/>
    </row>
    <row r="598" spans="1:33" ht="13.5" customHeight="1" thickBot="1" x14ac:dyDescent="0.3">
      <c r="A598" s="2290"/>
      <c r="B598" s="2527"/>
      <c r="C598" s="2527"/>
      <c r="D598" s="405" t="s">
        <v>291</v>
      </c>
      <c r="E598" s="405" t="s">
        <v>292</v>
      </c>
      <c r="F598" s="2656"/>
      <c r="G598" s="2566"/>
      <c r="H598" s="2655"/>
      <c r="I598" s="522"/>
      <c r="J598" s="523"/>
      <c r="K598" s="524"/>
      <c r="L598" s="2682"/>
      <c r="M598" s="2593"/>
      <c r="N598" s="2591"/>
      <c r="O598" s="345"/>
      <c r="P598" s="346"/>
      <c r="Q598" s="347"/>
      <c r="R598" s="92"/>
      <c r="S598" s="65"/>
      <c r="T598" s="93"/>
      <c r="U598" s="94"/>
      <c r="V598" s="95"/>
      <c r="W598" s="66"/>
      <c r="X598" s="1404"/>
      <c r="Y598" s="96"/>
      <c r="Z598" s="67"/>
      <c r="AA598" s="898"/>
      <c r="AB598" s="901"/>
      <c r="AC598" s="533"/>
      <c r="AD598" s="1572"/>
      <c r="AE598" s="498"/>
      <c r="AF598" s="499"/>
      <c r="AG598" s="1139"/>
    </row>
    <row r="599" spans="1:33" ht="13.5" customHeight="1" thickBot="1" x14ac:dyDescent="0.3">
      <c r="A599" s="244" t="s">
        <v>413</v>
      </c>
      <c r="B599" s="594">
        <v>174.92</v>
      </c>
      <c r="C599" s="594">
        <v>174.92</v>
      </c>
      <c r="D599" s="244" t="s">
        <v>291</v>
      </c>
      <c r="E599" s="244" t="s">
        <v>292</v>
      </c>
      <c r="F599" s="120">
        <f t="shared" ref="F599:F607" si="36">C599</f>
        <v>174.92</v>
      </c>
      <c r="G599" s="161">
        <v>5</v>
      </c>
      <c r="H599" s="853">
        <f>G599*F599</f>
        <v>874.59999999999991</v>
      </c>
      <c r="I599" s="799"/>
      <c r="J599" s="800"/>
      <c r="K599" s="536"/>
      <c r="L599" s="1491">
        <f t="shared" ref="L599:L607" si="37">F599</f>
        <v>174.92</v>
      </c>
      <c r="M599" s="97">
        <v>2</v>
      </c>
      <c r="N599" s="155">
        <f>M599*L599</f>
        <v>349.84</v>
      </c>
      <c r="O599" s="351"/>
      <c r="P599" s="352"/>
      <c r="Q599" s="353"/>
      <c r="R599" s="99"/>
      <c r="S599" s="100"/>
      <c r="T599" s="101"/>
      <c r="U599" s="102"/>
      <c r="V599" s="105"/>
      <c r="W599" s="106"/>
      <c r="X599" s="1405"/>
      <c r="Y599" s="107"/>
      <c r="Z599" s="108"/>
      <c r="AA599" s="895"/>
      <c r="AB599" s="852"/>
      <c r="AC599" s="537"/>
      <c r="AD599" s="1576"/>
      <c r="AE599" s="1317"/>
      <c r="AF599" s="1318"/>
      <c r="AG599" s="1319"/>
    </row>
    <row r="600" spans="1:33" ht="13.5" customHeight="1" thickBot="1" x14ac:dyDescent="0.3">
      <c r="A600" s="277" t="s">
        <v>414</v>
      </c>
      <c r="B600" s="654">
        <v>1031.9100000000001</v>
      </c>
      <c r="C600" s="654">
        <v>1031.9100000000001</v>
      </c>
      <c r="D600" s="277" t="s">
        <v>236</v>
      </c>
      <c r="E600" s="277" t="s">
        <v>240</v>
      </c>
      <c r="F600" s="134">
        <f t="shared" si="36"/>
        <v>1031.9100000000001</v>
      </c>
      <c r="G600" s="166">
        <v>5</v>
      </c>
      <c r="H600" s="997">
        <f t="shared" ref="H600:H606" si="38">G600*F600</f>
        <v>5159.55</v>
      </c>
      <c r="I600" s="910"/>
      <c r="J600" s="911"/>
      <c r="K600" s="912"/>
      <c r="L600" s="1249">
        <f t="shared" si="37"/>
        <v>1031.9100000000001</v>
      </c>
      <c r="M600" s="133">
        <v>2</v>
      </c>
      <c r="N600" s="171">
        <f>L600*M600</f>
        <v>2063.8200000000002</v>
      </c>
      <c r="O600" s="340"/>
      <c r="P600" s="341"/>
      <c r="Q600" s="335"/>
      <c r="R600" s="76"/>
      <c r="S600" s="77"/>
      <c r="T600" s="78"/>
      <c r="U600" s="79"/>
      <c r="V600" s="80"/>
      <c r="W600" s="81"/>
      <c r="X600" s="942"/>
      <c r="Y600" s="82"/>
      <c r="Z600" s="83"/>
      <c r="AA600" s="1547"/>
      <c r="AB600" s="1577"/>
      <c r="AC600" s="1321"/>
      <c r="AD600" s="1578"/>
      <c r="AE600" s="1274"/>
      <c r="AF600" s="1275"/>
      <c r="AG600" s="1276"/>
    </row>
    <row r="601" spans="1:33" ht="13.5" customHeight="1" x14ac:dyDescent="0.25">
      <c r="A601" s="2054">
        <v>969</v>
      </c>
      <c r="B601" s="415">
        <v>43.84</v>
      </c>
      <c r="C601" s="2526">
        <f>SUM(B601:B603)</f>
        <v>1266.1000000000001</v>
      </c>
      <c r="D601" s="278" t="s">
        <v>267</v>
      </c>
      <c r="E601" s="278" t="s">
        <v>415</v>
      </c>
      <c r="F601" s="1279"/>
      <c r="G601" s="1273"/>
      <c r="H601" s="1280"/>
      <c r="I601" s="824">
        <f>B601</f>
        <v>43.84</v>
      </c>
      <c r="J601" s="2667">
        <v>5</v>
      </c>
      <c r="K601" s="2665">
        <f>SUM(I601:I603)*5</f>
        <v>6330.5000000000009</v>
      </c>
      <c r="L601" s="2620">
        <f>C601</f>
        <v>1266.1000000000001</v>
      </c>
      <c r="M601" s="2592">
        <v>2</v>
      </c>
      <c r="N601" s="2590">
        <f>L601*M601</f>
        <v>2532.2000000000003</v>
      </c>
      <c r="O601" s="342"/>
      <c r="P601" s="371"/>
      <c r="Q601" s="344"/>
      <c r="R601" s="220"/>
      <c r="S601" s="84"/>
      <c r="T601" s="84"/>
      <c r="U601" s="89"/>
      <c r="V601" s="378"/>
      <c r="W601" s="85"/>
      <c r="X601" s="583"/>
      <c r="Y601" s="216"/>
      <c r="Z601" s="86"/>
      <c r="AA601" s="896"/>
      <c r="AB601" s="899"/>
      <c r="AC601" s="532"/>
      <c r="AD601" s="1570"/>
      <c r="AE601" s="492"/>
      <c r="AF601" s="493"/>
      <c r="AG601" s="1135"/>
    </row>
    <row r="602" spans="1:33" ht="13.5" customHeight="1" x14ac:dyDescent="0.25">
      <c r="A602" s="2055"/>
      <c r="B602" s="237">
        <v>11.12</v>
      </c>
      <c r="C602" s="2549"/>
      <c r="D602" s="236" t="s">
        <v>267</v>
      </c>
      <c r="E602" s="236" t="s">
        <v>415</v>
      </c>
      <c r="F602" s="573"/>
      <c r="G602" s="574"/>
      <c r="H602" s="577"/>
      <c r="I602" s="816">
        <f t="shared" ref="I602:I603" si="39">B602</f>
        <v>11.12</v>
      </c>
      <c r="J602" s="2668"/>
      <c r="K602" s="2666"/>
      <c r="L602" s="2737"/>
      <c r="M602" s="2594"/>
      <c r="N602" s="2630"/>
      <c r="O602" s="348"/>
      <c r="P602" s="372"/>
      <c r="Q602" s="350"/>
      <c r="R602" s="221"/>
      <c r="S602" s="28"/>
      <c r="T602" s="28"/>
      <c r="U602" s="30"/>
      <c r="V602" s="556"/>
      <c r="W602" s="32"/>
      <c r="X602" s="979"/>
      <c r="Y602" s="217"/>
      <c r="Z602" s="144"/>
      <c r="AA602" s="897"/>
      <c r="AB602" s="900"/>
      <c r="AC602" s="505"/>
      <c r="AD602" s="1571"/>
      <c r="AE602" s="495"/>
      <c r="AF602" s="496"/>
      <c r="AG602" s="535"/>
    </row>
    <row r="603" spans="1:33" ht="13.5" customHeight="1" thickBot="1" x14ac:dyDescent="0.3">
      <c r="A603" s="2290"/>
      <c r="B603" s="416">
        <v>1211.1400000000001</v>
      </c>
      <c r="C603" s="2527"/>
      <c r="D603" s="405" t="s">
        <v>267</v>
      </c>
      <c r="E603" s="405" t="s">
        <v>415</v>
      </c>
      <c r="F603" s="575"/>
      <c r="G603" s="579"/>
      <c r="H603" s="580"/>
      <c r="I603" s="1281">
        <f t="shared" si="39"/>
        <v>1211.1400000000001</v>
      </c>
      <c r="J603" s="2669"/>
      <c r="K603" s="2670"/>
      <c r="L603" s="2682"/>
      <c r="M603" s="2593"/>
      <c r="N603" s="2591"/>
      <c r="O603" s="345"/>
      <c r="P603" s="373"/>
      <c r="Q603" s="347"/>
      <c r="R603" s="115"/>
      <c r="S603" s="65"/>
      <c r="T603" s="65"/>
      <c r="U603" s="94"/>
      <c r="V603" s="116"/>
      <c r="W603" s="66"/>
      <c r="X603" s="1404"/>
      <c r="Y603" s="113"/>
      <c r="Z603" s="67"/>
      <c r="AA603" s="898"/>
      <c r="AB603" s="901"/>
      <c r="AC603" s="533"/>
      <c r="AD603" s="1572"/>
      <c r="AE603" s="498"/>
      <c r="AF603" s="499"/>
      <c r="AG603" s="1139"/>
    </row>
    <row r="604" spans="1:33" ht="13.5" customHeight="1" thickBot="1" x14ac:dyDescent="0.3">
      <c r="A604" s="244" t="s">
        <v>416</v>
      </c>
      <c r="B604" s="594">
        <v>892.05</v>
      </c>
      <c r="C604" s="594">
        <v>892.05</v>
      </c>
      <c r="D604" s="244" t="s">
        <v>267</v>
      </c>
      <c r="E604" s="244" t="s">
        <v>417</v>
      </c>
      <c r="F604" s="333"/>
      <c r="G604" s="534"/>
      <c r="H604" s="1421"/>
      <c r="I604" s="802">
        <f>C604</f>
        <v>892.05</v>
      </c>
      <c r="J604" s="803">
        <v>5</v>
      </c>
      <c r="K604" s="804">
        <f>I604*J604</f>
        <v>4460.25</v>
      </c>
      <c r="L604" s="1456">
        <f>C604</f>
        <v>892.05</v>
      </c>
      <c r="M604" s="97">
        <v>2</v>
      </c>
      <c r="N604" s="155">
        <f>M604*L604</f>
        <v>1784.1</v>
      </c>
      <c r="O604" s="351"/>
      <c r="P604" s="352"/>
      <c r="Q604" s="353"/>
      <c r="R604" s="99"/>
      <c r="S604" s="100"/>
      <c r="T604" s="101"/>
      <c r="U604" s="102"/>
      <c r="V604" s="105"/>
      <c r="W604" s="106"/>
      <c r="X604" s="1405"/>
      <c r="Y604" s="107"/>
      <c r="Z604" s="108"/>
      <c r="AA604" s="895"/>
      <c r="AB604" s="852"/>
      <c r="AC604" s="537"/>
      <c r="AD604" s="1576"/>
      <c r="AE604" s="1317"/>
      <c r="AF604" s="1318"/>
      <c r="AG604" s="1319"/>
    </row>
    <row r="605" spans="1:33" ht="13.5" customHeight="1" thickBot="1" x14ac:dyDescent="0.3">
      <c r="A605" s="244" t="s">
        <v>418</v>
      </c>
      <c r="B605" s="594">
        <v>882.36</v>
      </c>
      <c r="C605" s="594">
        <f>B605</f>
        <v>882.36</v>
      </c>
      <c r="D605" s="244" t="s">
        <v>236</v>
      </c>
      <c r="E605" s="244" t="s">
        <v>419</v>
      </c>
      <c r="F605" s="120">
        <f t="shared" si="36"/>
        <v>882.36</v>
      </c>
      <c r="G605" s="161">
        <v>5</v>
      </c>
      <c r="H605" s="853">
        <f t="shared" si="38"/>
        <v>4411.8</v>
      </c>
      <c r="I605" s="799"/>
      <c r="J605" s="800"/>
      <c r="K605" s="536"/>
      <c r="L605" s="1491">
        <f t="shared" si="37"/>
        <v>882.36</v>
      </c>
      <c r="M605" s="97">
        <v>2</v>
      </c>
      <c r="N605" s="155">
        <f>M605*L605</f>
        <v>1764.72</v>
      </c>
      <c r="O605" s="351"/>
      <c r="P605" s="352"/>
      <c r="Q605" s="353"/>
      <c r="R605" s="99"/>
      <c r="S605" s="100"/>
      <c r="T605" s="101"/>
      <c r="U605" s="102"/>
      <c r="V605" s="105"/>
      <c r="W605" s="106"/>
      <c r="X605" s="1405"/>
      <c r="Y605" s="107"/>
      <c r="Z605" s="108"/>
      <c r="AA605" s="895"/>
      <c r="AB605" s="852"/>
      <c r="AC605" s="537"/>
      <c r="AD605" s="1576"/>
      <c r="AE605" s="1317"/>
      <c r="AF605" s="1318"/>
      <c r="AG605" s="1319"/>
    </row>
    <row r="606" spans="1:33" ht="13.5" customHeight="1" thickBot="1" x14ac:dyDescent="0.3">
      <c r="A606" s="244">
        <v>1381</v>
      </c>
      <c r="B606" s="594">
        <v>627.09</v>
      </c>
      <c r="C606" s="594">
        <v>627.09</v>
      </c>
      <c r="D606" s="244" t="s">
        <v>231</v>
      </c>
      <c r="E606" s="244" t="s">
        <v>79</v>
      </c>
      <c r="F606" s="120">
        <f t="shared" si="36"/>
        <v>627.09</v>
      </c>
      <c r="G606" s="161">
        <v>5</v>
      </c>
      <c r="H606" s="853">
        <f t="shared" si="38"/>
        <v>3135.4500000000003</v>
      </c>
      <c r="I606" s="799"/>
      <c r="J606" s="800"/>
      <c r="K606" s="536"/>
      <c r="L606" s="1491">
        <f t="shared" si="37"/>
        <v>627.09</v>
      </c>
      <c r="M606" s="97">
        <v>2</v>
      </c>
      <c r="N606" s="155">
        <f>L606*M606</f>
        <v>1254.18</v>
      </c>
      <c r="O606" s="351"/>
      <c r="P606" s="352"/>
      <c r="Q606" s="353"/>
      <c r="R606" s="99"/>
      <c r="S606" s="100"/>
      <c r="T606" s="101"/>
      <c r="U606" s="102"/>
      <c r="V606" s="105"/>
      <c r="W606" s="106"/>
      <c r="X606" s="1405"/>
      <c r="Y606" s="107"/>
      <c r="Z606" s="108"/>
      <c r="AA606" s="895"/>
      <c r="AB606" s="852"/>
      <c r="AC606" s="537"/>
      <c r="AD606" s="1576"/>
      <c r="AE606" s="1317"/>
      <c r="AF606" s="1318"/>
      <c r="AG606" s="1319"/>
    </row>
    <row r="607" spans="1:33" ht="13.5" customHeight="1" x14ac:dyDescent="0.25">
      <c r="A607" s="2054" t="s">
        <v>420</v>
      </c>
      <c r="B607" s="415">
        <v>4.75</v>
      </c>
      <c r="C607" s="2526">
        <f>B607+B608+B609</f>
        <v>54.04</v>
      </c>
      <c r="D607" s="278" t="s">
        <v>308</v>
      </c>
      <c r="E607" s="278" t="s">
        <v>12</v>
      </c>
      <c r="F607" s="2554">
        <f t="shared" si="36"/>
        <v>54.04</v>
      </c>
      <c r="G607" s="2532">
        <v>5</v>
      </c>
      <c r="H607" s="2646">
        <f>G607*F607</f>
        <v>270.2</v>
      </c>
      <c r="I607" s="513"/>
      <c r="J607" s="514"/>
      <c r="K607" s="515"/>
      <c r="L607" s="2799">
        <f t="shared" si="37"/>
        <v>54.04</v>
      </c>
      <c r="M607" s="2592">
        <v>2</v>
      </c>
      <c r="N607" s="2590">
        <f>M607*L607</f>
        <v>108.08</v>
      </c>
      <c r="O607" s="342"/>
      <c r="P607" s="343"/>
      <c r="Q607" s="344"/>
      <c r="R607" s="87"/>
      <c r="S607" s="84"/>
      <c r="T607" s="88"/>
      <c r="U607" s="89"/>
      <c r="V607" s="90"/>
      <c r="W607" s="85"/>
      <c r="X607" s="583"/>
      <c r="Y607" s="91"/>
      <c r="Z607" s="86"/>
      <c r="AA607" s="896"/>
      <c r="AB607" s="899"/>
      <c r="AC607" s="532"/>
      <c r="AD607" s="1570"/>
      <c r="AE607" s="492"/>
      <c r="AF607" s="493"/>
      <c r="AG607" s="1135"/>
    </row>
    <row r="608" spans="1:33" ht="13.5" customHeight="1" x14ac:dyDescent="0.25">
      <c r="A608" s="2055"/>
      <c r="B608" s="237">
        <v>7.51</v>
      </c>
      <c r="C608" s="2549"/>
      <c r="D608" s="236" t="s">
        <v>308</v>
      </c>
      <c r="E608" s="236" t="s">
        <v>421</v>
      </c>
      <c r="F608" s="2555"/>
      <c r="G608" s="2533"/>
      <c r="H608" s="2647"/>
      <c r="I608" s="516"/>
      <c r="J608" s="517"/>
      <c r="K608" s="518"/>
      <c r="L608" s="2737"/>
      <c r="M608" s="2594"/>
      <c r="N608" s="2630"/>
      <c r="O608" s="348"/>
      <c r="P608" s="349"/>
      <c r="Q608" s="350"/>
      <c r="R608" s="27"/>
      <c r="S608" s="28"/>
      <c r="T608" s="29"/>
      <c r="U608" s="30"/>
      <c r="V608" s="31"/>
      <c r="W608" s="32"/>
      <c r="X608" s="979"/>
      <c r="Y608" s="143"/>
      <c r="Z608" s="144"/>
      <c r="AA608" s="897"/>
      <c r="AB608" s="900"/>
      <c r="AC608" s="505"/>
      <c r="AD608" s="1571"/>
      <c r="AE608" s="495"/>
      <c r="AF608" s="496"/>
      <c r="AG608" s="535"/>
    </row>
    <row r="609" spans="1:33" ht="13.5" customHeight="1" thickBot="1" x14ac:dyDescent="0.3">
      <c r="A609" s="2290"/>
      <c r="B609" s="416">
        <v>41.78</v>
      </c>
      <c r="C609" s="2527"/>
      <c r="D609" s="405" t="s">
        <v>308</v>
      </c>
      <c r="E609" s="405" t="s">
        <v>12</v>
      </c>
      <c r="F609" s="2656"/>
      <c r="G609" s="2566"/>
      <c r="H609" s="2655"/>
      <c r="I609" s="522"/>
      <c r="J609" s="523"/>
      <c r="K609" s="524"/>
      <c r="L609" s="2682"/>
      <c r="M609" s="2593"/>
      <c r="N609" s="2591"/>
      <c r="O609" s="345"/>
      <c r="P609" s="346"/>
      <c r="Q609" s="347"/>
      <c r="R609" s="92"/>
      <c r="S609" s="65"/>
      <c r="T609" s="93"/>
      <c r="U609" s="94"/>
      <c r="V609" s="95"/>
      <c r="W609" s="66"/>
      <c r="X609" s="1404"/>
      <c r="Y609" s="96"/>
      <c r="Z609" s="67"/>
      <c r="AA609" s="898"/>
      <c r="AB609" s="901"/>
      <c r="AC609" s="533"/>
      <c r="AD609" s="1572"/>
      <c r="AE609" s="498"/>
      <c r="AF609" s="499"/>
      <c r="AG609" s="1139"/>
    </row>
    <row r="610" spans="1:33" ht="13.5" customHeight="1" thickBot="1" x14ac:dyDescent="0.3">
      <c r="A610" s="244" t="s">
        <v>422</v>
      </c>
      <c r="B610" s="594">
        <v>532.96</v>
      </c>
      <c r="C610" s="594">
        <v>532.96</v>
      </c>
      <c r="D610" s="244" t="s">
        <v>377</v>
      </c>
      <c r="E610" s="244" t="s">
        <v>423</v>
      </c>
      <c r="F610" s="120">
        <f>C610</f>
        <v>532.96</v>
      </c>
      <c r="G610" s="161">
        <v>5</v>
      </c>
      <c r="H610" s="853">
        <f>G610*F610</f>
        <v>2664.8</v>
      </c>
      <c r="I610" s="799"/>
      <c r="J610" s="800"/>
      <c r="K610" s="536"/>
      <c r="L610" s="1491">
        <f>F610</f>
        <v>532.96</v>
      </c>
      <c r="M610" s="97">
        <v>2</v>
      </c>
      <c r="N610" s="155">
        <f>L610*M610</f>
        <v>1065.92</v>
      </c>
      <c r="O610" s="351"/>
      <c r="P610" s="352"/>
      <c r="Q610" s="353"/>
      <c r="R610" s="99"/>
      <c r="S610" s="100"/>
      <c r="T610" s="101"/>
      <c r="U610" s="102"/>
      <c r="V610" s="105"/>
      <c r="W610" s="106"/>
      <c r="X610" s="1405"/>
      <c r="Y610" s="107"/>
      <c r="Z610" s="108"/>
      <c r="AA610" s="895"/>
      <c r="AB610" s="852"/>
      <c r="AC610" s="537"/>
      <c r="AD610" s="1576"/>
      <c r="AE610" s="1317"/>
      <c r="AF610" s="1318"/>
      <c r="AG610" s="1319"/>
    </row>
    <row r="611" spans="1:33" ht="13.5" customHeight="1" thickBot="1" x14ac:dyDescent="0.3">
      <c r="A611" s="244">
        <v>479</v>
      </c>
      <c r="B611" s="594">
        <v>1170.3599999999999</v>
      </c>
      <c r="C611" s="594">
        <v>1170.3599999999999</v>
      </c>
      <c r="D611" s="244" t="s">
        <v>308</v>
      </c>
      <c r="E611" s="244" t="s">
        <v>12</v>
      </c>
      <c r="F611" s="333"/>
      <c r="G611" s="534"/>
      <c r="H611" s="1421"/>
      <c r="I611" s="802">
        <f>C611</f>
        <v>1170.3599999999999</v>
      </c>
      <c r="J611" s="803">
        <v>5</v>
      </c>
      <c r="K611" s="804">
        <f>I611*J611</f>
        <v>5851.7999999999993</v>
      </c>
      <c r="L611" s="1456">
        <f>B611</f>
        <v>1170.3599999999999</v>
      </c>
      <c r="M611" s="97">
        <v>2</v>
      </c>
      <c r="N611" s="155">
        <f>L611*M611</f>
        <v>2340.7199999999998</v>
      </c>
      <c r="O611" s="351"/>
      <c r="P611" s="352"/>
      <c r="Q611" s="353"/>
      <c r="R611" s="99"/>
      <c r="S611" s="100"/>
      <c r="T611" s="101"/>
      <c r="U611" s="102"/>
      <c r="V611" s="105"/>
      <c r="W611" s="106"/>
      <c r="X611" s="1405"/>
      <c r="Y611" s="107"/>
      <c r="Z611" s="108"/>
      <c r="AA611" s="895"/>
      <c r="AB611" s="852"/>
      <c r="AC611" s="537"/>
      <c r="AD611" s="1576"/>
      <c r="AE611" s="1317"/>
      <c r="AF611" s="1318"/>
      <c r="AG611" s="1319"/>
    </row>
    <row r="612" spans="1:33" ht="13.5" customHeight="1" thickBot="1" x14ac:dyDescent="0.3">
      <c r="A612" s="244" t="s">
        <v>424</v>
      </c>
      <c r="B612" s="594">
        <v>2037.3</v>
      </c>
      <c r="C612" s="594">
        <v>2037.3</v>
      </c>
      <c r="D612" s="244" t="s">
        <v>301</v>
      </c>
      <c r="E612" s="244" t="s">
        <v>423</v>
      </c>
      <c r="F612" s="333"/>
      <c r="G612" s="534"/>
      <c r="H612" s="1421"/>
      <c r="I612" s="802">
        <f>C612</f>
        <v>2037.3</v>
      </c>
      <c r="J612" s="803">
        <v>5</v>
      </c>
      <c r="K612" s="804">
        <f>I612*J612</f>
        <v>10186.5</v>
      </c>
      <c r="L612" s="1456">
        <f>C612</f>
        <v>2037.3</v>
      </c>
      <c r="M612" s="97">
        <v>2</v>
      </c>
      <c r="N612" s="155">
        <f>L612*M612</f>
        <v>4074.6</v>
      </c>
      <c r="O612" s="351"/>
      <c r="P612" s="352"/>
      <c r="Q612" s="353"/>
      <c r="R612" s="99"/>
      <c r="S612" s="100"/>
      <c r="T612" s="101"/>
      <c r="U612" s="102"/>
      <c r="V612" s="105"/>
      <c r="W612" s="106"/>
      <c r="X612" s="1405"/>
      <c r="Y612" s="107"/>
      <c r="Z612" s="108"/>
      <c r="AA612" s="895"/>
      <c r="AB612" s="852"/>
      <c r="AC612" s="537"/>
      <c r="AD612" s="1576"/>
      <c r="AE612" s="1317"/>
      <c r="AF612" s="1318"/>
      <c r="AG612" s="1319"/>
    </row>
    <row r="613" spans="1:33" ht="13.5" customHeight="1" x14ac:dyDescent="0.25">
      <c r="A613" s="2054" t="s">
        <v>425</v>
      </c>
      <c r="B613" s="415">
        <v>426.82</v>
      </c>
      <c r="C613" s="2526">
        <f>B613+B614</f>
        <v>512.83000000000004</v>
      </c>
      <c r="D613" s="278" t="s">
        <v>308</v>
      </c>
      <c r="E613" s="278" t="s">
        <v>426</v>
      </c>
      <c r="F613" s="2554">
        <f>C613</f>
        <v>512.83000000000004</v>
      </c>
      <c r="G613" s="2532">
        <v>5</v>
      </c>
      <c r="H613" s="2646">
        <f>G613*F613</f>
        <v>2564.15</v>
      </c>
      <c r="I613" s="513"/>
      <c r="J613" s="514"/>
      <c r="K613" s="515"/>
      <c r="L613" s="2799">
        <f>F613</f>
        <v>512.83000000000004</v>
      </c>
      <c r="M613" s="2592">
        <v>2</v>
      </c>
      <c r="N613" s="2590">
        <f>L613*M613</f>
        <v>1025.6600000000001</v>
      </c>
      <c r="O613" s="342"/>
      <c r="P613" s="343"/>
      <c r="Q613" s="344"/>
      <c r="R613" s="87"/>
      <c r="S613" s="84"/>
      <c r="T613" s="88"/>
      <c r="U613" s="89"/>
      <c r="V613" s="90"/>
      <c r="W613" s="85"/>
      <c r="X613" s="583"/>
      <c r="Y613" s="91"/>
      <c r="Z613" s="86"/>
      <c r="AA613" s="896"/>
      <c r="AB613" s="899"/>
      <c r="AC613" s="532"/>
      <c r="AD613" s="1570"/>
      <c r="AE613" s="492"/>
      <c r="AF613" s="493"/>
      <c r="AG613" s="1135"/>
    </row>
    <row r="614" spans="1:33" ht="13.5" customHeight="1" thickBot="1" x14ac:dyDescent="0.3">
      <c r="A614" s="2290"/>
      <c r="B614" s="416">
        <v>86.01</v>
      </c>
      <c r="C614" s="2527"/>
      <c r="D614" s="405" t="s">
        <v>308</v>
      </c>
      <c r="E614" s="405" t="s">
        <v>426</v>
      </c>
      <c r="F614" s="2656"/>
      <c r="G614" s="2566"/>
      <c r="H614" s="2655"/>
      <c r="I614" s="522"/>
      <c r="J614" s="523"/>
      <c r="K614" s="524"/>
      <c r="L614" s="2682"/>
      <c r="M614" s="2593"/>
      <c r="N614" s="2591"/>
      <c r="O614" s="345"/>
      <c r="P614" s="346"/>
      <c r="Q614" s="347"/>
      <c r="R614" s="92"/>
      <c r="S614" s="65"/>
      <c r="T614" s="93"/>
      <c r="U614" s="94"/>
      <c r="V614" s="95"/>
      <c r="W614" s="66"/>
      <c r="X614" s="1404"/>
      <c r="Y614" s="96"/>
      <c r="Z614" s="67"/>
      <c r="AA614" s="898"/>
      <c r="AB614" s="901"/>
      <c r="AC614" s="533"/>
      <c r="AD614" s="1572"/>
      <c r="AE614" s="498"/>
      <c r="AF614" s="499"/>
      <c r="AG614" s="1139"/>
    </row>
    <row r="615" spans="1:33" ht="13.5" customHeight="1" thickBot="1" x14ac:dyDescent="0.3">
      <c r="A615" s="274" t="s">
        <v>427</v>
      </c>
      <c r="B615" s="414">
        <v>54.27</v>
      </c>
      <c r="C615" s="414">
        <v>54.27</v>
      </c>
      <c r="D615" s="274" t="s">
        <v>308</v>
      </c>
      <c r="E615" s="274" t="s">
        <v>22</v>
      </c>
      <c r="F615" s="139">
        <f>C615</f>
        <v>54.27</v>
      </c>
      <c r="G615" s="160">
        <v>5</v>
      </c>
      <c r="H615" s="1214">
        <f>G615*F615</f>
        <v>271.35000000000002</v>
      </c>
      <c r="I615" s="796"/>
      <c r="J615" s="797"/>
      <c r="K615" s="798"/>
      <c r="L615" s="1477"/>
      <c r="M615" s="855"/>
      <c r="N615" s="856"/>
      <c r="O615" s="334"/>
      <c r="P615" s="1306"/>
      <c r="Q615" s="336"/>
      <c r="R615" s="17"/>
      <c r="S615" s="18"/>
      <c r="T615" s="1307"/>
      <c r="U615" s="19"/>
      <c r="V615" s="64"/>
      <c r="W615" s="63"/>
      <c r="X615" s="1332"/>
      <c r="Y615" s="62"/>
      <c r="Z615" s="60"/>
      <c r="AA615" s="1548"/>
      <c r="AB615" s="1310"/>
      <c r="AC615" s="558"/>
      <c r="AD615" s="1573"/>
      <c r="AE615" s="1311"/>
      <c r="AF615" s="1312"/>
      <c r="AG615" s="1313"/>
    </row>
    <row r="616" spans="1:33" ht="13.5" customHeight="1" x14ac:dyDescent="0.25">
      <c r="A616" s="2054" t="s">
        <v>428</v>
      </c>
      <c r="B616" s="415">
        <v>221.55</v>
      </c>
      <c r="C616" s="2526">
        <f>SUM(B616:B620)</f>
        <v>512.53</v>
      </c>
      <c r="D616" s="278" t="s">
        <v>401</v>
      </c>
      <c r="E616" s="278" t="s">
        <v>22</v>
      </c>
      <c r="F616" s="2554">
        <f>C616</f>
        <v>512.53</v>
      </c>
      <c r="G616" s="2532">
        <v>5</v>
      </c>
      <c r="H616" s="2646">
        <f>G616*F616</f>
        <v>2562.6499999999996</v>
      </c>
      <c r="I616" s="513"/>
      <c r="J616" s="514"/>
      <c r="K616" s="515"/>
      <c r="L616" s="2799">
        <f>F616</f>
        <v>512.53</v>
      </c>
      <c r="M616" s="2592">
        <v>2</v>
      </c>
      <c r="N616" s="2590">
        <f>M616*L616</f>
        <v>1025.06</v>
      </c>
      <c r="O616" s="342"/>
      <c r="P616" s="343"/>
      <c r="Q616" s="344"/>
      <c r="R616" s="87"/>
      <c r="S616" s="84"/>
      <c r="T616" s="88"/>
      <c r="U616" s="89"/>
      <c r="V616" s="90"/>
      <c r="W616" s="85"/>
      <c r="X616" s="583"/>
      <c r="Y616" s="91"/>
      <c r="Z616" s="86"/>
      <c r="AA616" s="896"/>
      <c r="AB616" s="899"/>
      <c r="AC616" s="532"/>
      <c r="AD616" s="1570"/>
      <c r="AE616" s="492"/>
      <c r="AF616" s="493"/>
      <c r="AG616" s="1135"/>
    </row>
    <row r="617" spans="1:33" ht="13.5" customHeight="1" x14ac:dyDescent="0.25">
      <c r="A617" s="2055"/>
      <c r="B617" s="237">
        <v>146.13</v>
      </c>
      <c r="C617" s="2549"/>
      <c r="D617" s="236" t="s">
        <v>401</v>
      </c>
      <c r="E617" s="236" t="s">
        <v>22</v>
      </c>
      <c r="F617" s="2555"/>
      <c r="G617" s="2533"/>
      <c r="H617" s="2647"/>
      <c r="I617" s="516"/>
      <c r="J617" s="517"/>
      <c r="K617" s="518"/>
      <c r="L617" s="2737"/>
      <c r="M617" s="2594"/>
      <c r="N617" s="2630"/>
      <c r="O617" s="348"/>
      <c r="P617" s="349"/>
      <c r="Q617" s="350"/>
      <c r="R617" s="27"/>
      <c r="S617" s="28"/>
      <c r="T617" s="29"/>
      <c r="U617" s="30"/>
      <c r="V617" s="31"/>
      <c r="W617" s="32"/>
      <c r="X617" s="979"/>
      <c r="Y617" s="143"/>
      <c r="Z617" s="144"/>
      <c r="AA617" s="897"/>
      <c r="AB617" s="900"/>
      <c r="AC617" s="505"/>
      <c r="AD617" s="1571"/>
      <c r="AE617" s="495"/>
      <c r="AF617" s="496"/>
      <c r="AG617" s="535"/>
    </row>
    <row r="618" spans="1:33" ht="13.5" customHeight="1" x14ac:dyDescent="0.25">
      <c r="A618" s="2055"/>
      <c r="B618" s="237">
        <v>10.51</v>
      </c>
      <c r="C618" s="2549"/>
      <c r="D618" s="236" t="s">
        <v>401</v>
      </c>
      <c r="E618" s="236" t="s">
        <v>22</v>
      </c>
      <c r="F618" s="2555"/>
      <c r="G618" s="2533"/>
      <c r="H618" s="2647"/>
      <c r="I618" s="516"/>
      <c r="J618" s="517"/>
      <c r="K618" s="518"/>
      <c r="L618" s="2737"/>
      <c r="M618" s="2594"/>
      <c r="N618" s="2630"/>
      <c r="O618" s="348"/>
      <c r="P618" s="349"/>
      <c r="Q618" s="350"/>
      <c r="R618" s="27"/>
      <c r="S618" s="28"/>
      <c r="T618" s="29"/>
      <c r="U618" s="30"/>
      <c r="V618" s="31"/>
      <c r="W618" s="32"/>
      <c r="X618" s="979"/>
      <c r="Y618" s="143"/>
      <c r="Z618" s="144"/>
      <c r="AA618" s="897"/>
      <c r="AB618" s="900"/>
      <c r="AC618" s="505"/>
      <c r="AD618" s="1571"/>
      <c r="AE618" s="495"/>
      <c r="AF618" s="496"/>
      <c r="AG618" s="535"/>
    </row>
    <row r="619" spans="1:33" ht="13.5" customHeight="1" x14ac:dyDescent="0.25">
      <c r="A619" s="2055"/>
      <c r="B619" s="237">
        <v>82.73</v>
      </c>
      <c r="C619" s="2549"/>
      <c r="D619" s="236" t="s">
        <v>401</v>
      </c>
      <c r="E619" s="236" t="s">
        <v>22</v>
      </c>
      <c r="F619" s="2555"/>
      <c r="G619" s="2533"/>
      <c r="H619" s="2647"/>
      <c r="I619" s="516"/>
      <c r="J619" s="517"/>
      <c r="K619" s="518"/>
      <c r="L619" s="2737"/>
      <c r="M619" s="2594"/>
      <c r="N619" s="2630"/>
      <c r="O619" s="348"/>
      <c r="P619" s="349"/>
      <c r="Q619" s="350"/>
      <c r="R619" s="27"/>
      <c r="S619" s="28"/>
      <c r="T619" s="29"/>
      <c r="U619" s="30"/>
      <c r="V619" s="31"/>
      <c r="W619" s="32"/>
      <c r="X619" s="979"/>
      <c r="Y619" s="143"/>
      <c r="Z619" s="144"/>
      <c r="AA619" s="897"/>
      <c r="AB619" s="900"/>
      <c r="AC619" s="505"/>
      <c r="AD619" s="1571"/>
      <c r="AE619" s="495"/>
      <c r="AF619" s="496"/>
      <c r="AG619" s="535"/>
    </row>
    <row r="620" spans="1:33" ht="13.5" customHeight="1" thickBot="1" x14ac:dyDescent="0.3">
      <c r="A620" s="2290"/>
      <c r="B620" s="416">
        <v>51.61</v>
      </c>
      <c r="C620" s="2527"/>
      <c r="D620" s="405" t="s">
        <v>401</v>
      </c>
      <c r="E620" s="405" t="s">
        <v>22</v>
      </c>
      <c r="F620" s="2656"/>
      <c r="G620" s="2566"/>
      <c r="H620" s="2655"/>
      <c r="I620" s="522"/>
      <c r="J620" s="523"/>
      <c r="K620" s="524"/>
      <c r="L620" s="2682"/>
      <c r="M620" s="2593"/>
      <c r="N620" s="2591"/>
      <c r="O620" s="345"/>
      <c r="P620" s="346"/>
      <c r="Q620" s="347"/>
      <c r="R620" s="92"/>
      <c r="S620" s="65"/>
      <c r="T620" s="93"/>
      <c r="U620" s="94"/>
      <c r="V620" s="95"/>
      <c r="W620" s="66"/>
      <c r="X620" s="1404"/>
      <c r="Y620" s="96"/>
      <c r="Z620" s="67"/>
      <c r="AA620" s="898"/>
      <c r="AB620" s="901"/>
      <c r="AC620" s="533"/>
      <c r="AD620" s="1572"/>
      <c r="AE620" s="498"/>
      <c r="AF620" s="499"/>
      <c r="AG620" s="1139"/>
    </row>
    <row r="621" spans="1:33" ht="13.5" customHeight="1" x14ac:dyDescent="0.25">
      <c r="A621" s="2054" t="s">
        <v>429</v>
      </c>
      <c r="B621" s="415">
        <v>103.7</v>
      </c>
      <c r="C621" s="2526">
        <f>B621+B622+B623+B624</f>
        <v>433.84999999999997</v>
      </c>
      <c r="D621" s="278" t="s">
        <v>308</v>
      </c>
      <c r="E621" s="278" t="s">
        <v>426</v>
      </c>
      <c r="F621" s="2554">
        <f>C621</f>
        <v>433.84999999999997</v>
      </c>
      <c r="G621" s="2532">
        <v>5</v>
      </c>
      <c r="H621" s="2646">
        <f>G621*F621</f>
        <v>2169.25</v>
      </c>
      <c r="I621" s="513"/>
      <c r="J621" s="514"/>
      <c r="K621" s="515"/>
      <c r="L621" s="2799">
        <f>F621</f>
        <v>433.84999999999997</v>
      </c>
      <c r="M621" s="2592">
        <v>2</v>
      </c>
      <c r="N621" s="2590">
        <f>M621*L621</f>
        <v>867.69999999999993</v>
      </c>
      <c r="O621" s="342"/>
      <c r="P621" s="343"/>
      <c r="Q621" s="344"/>
      <c r="R621" s="87"/>
      <c r="S621" s="84"/>
      <c r="T621" s="88"/>
      <c r="U621" s="89"/>
      <c r="V621" s="90"/>
      <c r="W621" s="85"/>
      <c r="X621" s="583"/>
      <c r="Y621" s="91"/>
      <c r="Z621" s="86"/>
      <c r="AA621" s="896"/>
      <c r="AB621" s="899"/>
      <c r="AC621" s="532"/>
      <c r="AD621" s="1570"/>
      <c r="AE621" s="492"/>
      <c r="AF621" s="493"/>
      <c r="AG621" s="1135"/>
    </row>
    <row r="622" spans="1:33" ht="13.5" customHeight="1" x14ac:dyDescent="0.25">
      <c r="A622" s="2055"/>
      <c r="B622" s="237">
        <v>5.77</v>
      </c>
      <c r="C622" s="2549"/>
      <c r="D622" s="236" t="s">
        <v>308</v>
      </c>
      <c r="E622" s="236" t="s">
        <v>426</v>
      </c>
      <c r="F622" s="2555"/>
      <c r="G622" s="2533"/>
      <c r="H622" s="2647"/>
      <c r="I622" s="516"/>
      <c r="J622" s="517"/>
      <c r="K622" s="518"/>
      <c r="L622" s="2737"/>
      <c r="M622" s="2594"/>
      <c r="N622" s="2630"/>
      <c r="O622" s="348"/>
      <c r="P622" s="349"/>
      <c r="Q622" s="350"/>
      <c r="R622" s="27"/>
      <c r="S622" s="28"/>
      <c r="T622" s="29"/>
      <c r="U622" s="30"/>
      <c r="V622" s="31"/>
      <c r="W622" s="32"/>
      <c r="X622" s="979"/>
      <c r="Y622" s="143"/>
      <c r="Z622" s="144"/>
      <c r="AA622" s="897"/>
      <c r="AB622" s="900"/>
      <c r="AC622" s="505"/>
      <c r="AD622" s="1571"/>
      <c r="AE622" s="495"/>
      <c r="AF622" s="496"/>
      <c r="AG622" s="535"/>
    </row>
    <row r="623" spans="1:33" ht="13.5" customHeight="1" x14ac:dyDescent="0.25">
      <c r="A623" s="2055"/>
      <c r="B623" s="237">
        <v>261.2</v>
      </c>
      <c r="C623" s="2549"/>
      <c r="D623" s="236" t="s">
        <v>401</v>
      </c>
      <c r="E623" s="236" t="s">
        <v>426</v>
      </c>
      <c r="F623" s="2555"/>
      <c r="G623" s="2533"/>
      <c r="H623" s="2647"/>
      <c r="I623" s="516"/>
      <c r="J623" s="517"/>
      <c r="K623" s="518"/>
      <c r="L623" s="2737"/>
      <c r="M623" s="2594"/>
      <c r="N623" s="2630"/>
      <c r="O623" s="348"/>
      <c r="P623" s="349"/>
      <c r="Q623" s="350"/>
      <c r="R623" s="27"/>
      <c r="S623" s="28"/>
      <c r="T623" s="29"/>
      <c r="U623" s="30"/>
      <c r="V623" s="31"/>
      <c r="W623" s="32"/>
      <c r="X623" s="979"/>
      <c r="Y623" s="143"/>
      <c r="Z623" s="144"/>
      <c r="AA623" s="897"/>
      <c r="AB623" s="900"/>
      <c r="AC623" s="505"/>
      <c r="AD623" s="1571"/>
      <c r="AE623" s="495"/>
      <c r="AF623" s="496"/>
      <c r="AG623" s="535"/>
    </row>
    <row r="624" spans="1:33" ht="13.5" customHeight="1" thickBot="1" x14ac:dyDescent="0.3">
      <c r="A624" s="2290"/>
      <c r="B624" s="416">
        <v>63.18</v>
      </c>
      <c r="C624" s="2527"/>
      <c r="D624" s="405" t="s">
        <v>401</v>
      </c>
      <c r="E624" s="405" t="s">
        <v>426</v>
      </c>
      <c r="F624" s="2656"/>
      <c r="G624" s="2566"/>
      <c r="H624" s="2655"/>
      <c r="I624" s="522"/>
      <c r="J624" s="523"/>
      <c r="K624" s="524"/>
      <c r="L624" s="2682"/>
      <c r="M624" s="2593"/>
      <c r="N624" s="2591"/>
      <c r="O624" s="345"/>
      <c r="P624" s="346"/>
      <c r="Q624" s="347"/>
      <c r="R624" s="92"/>
      <c r="S624" s="65"/>
      <c r="T624" s="93"/>
      <c r="U624" s="94"/>
      <c r="V624" s="95"/>
      <c r="W624" s="66"/>
      <c r="X624" s="1404"/>
      <c r="Y624" s="96"/>
      <c r="Z624" s="67"/>
      <c r="AA624" s="898"/>
      <c r="AB624" s="901"/>
      <c r="AC624" s="533"/>
      <c r="AD624" s="1572"/>
      <c r="AE624" s="498"/>
      <c r="AF624" s="499"/>
      <c r="AG624" s="1139"/>
    </row>
    <row r="625" spans="1:33" ht="13.5" customHeight="1" thickBot="1" x14ac:dyDescent="0.3">
      <c r="A625" s="274" t="s">
        <v>430</v>
      </c>
      <c r="B625" s="414">
        <v>1483.23</v>
      </c>
      <c r="C625" s="414">
        <v>1483.26</v>
      </c>
      <c r="D625" s="274" t="s">
        <v>377</v>
      </c>
      <c r="E625" s="274" t="s">
        <v>431</v>
      </c>
      <c r="F625" s="822"/>
      <c r="G625" s="854"/>
      <c r="H625" s="1428"/>
      <c r="I625" s="1236">
        <f>B625</f>
        <v>1483.23</v>
      </c>
      <c r="J625" s="1240">
        <v>5</v>
      </c>
      <c r="K625" s="1237">
        <f>I625*J625</f>
        <v>7416.15</v>
      </c>
      <c r="L625" s="1216">
        <f>C625</f>
        <v>1483.26</v>
      </c>
      <c r="M625" s="135">
        <v>2</v>
      </c>
      <c r="N625" s="508">
        <f>M625*L625</f>
        <v>2966.52</v>
      </c>
      <c r="O625" s="334"/>
      <c r="P625" s="1306"/>
      <c r="Q625" s="336"/>
      <c r="R625" s="17"/>
      <c r="S625" s="18"/>
      <c r="T625" s="1307"/>
      <c r="U625" s="19"/>
      <c r="V625" s="64"/>
      <c r="W625" s="63"/>
      <c r="X625" s="1332"/>
      <c r="Y625" s="62"/>
      <c r="Z625" s="60"/>
      <c r="AA625" s="1548"/>
      <c r="AB625" s="1310"/>
      <c r="AC625" s="558"/>
      <c r="AD625" s="1573"/>
      <c r="AE625" s="1311"/>
      <c r="AF625" s="1312"/>
      <c r="AG625" s="1313"/>
    </row>
    <row r="626" spans="1:33" ht="13.5" customHeight="1" thickBot="1" x14ac:dyDescent="0.3">
      <c r="A626" s="244">
        <v>541</v>
      </c>
      <c r="B626" s="594">
        <v>279.37</v>
      </c>
      <c r="C626" s="594">
        <v>279.37</v>
      </c>
      <c r="D626" s="244" t="s">
        <v>366</v>
      </c>
      <c r="E626" s="244" t="s">
        <v>44</v>
      </c>
      <c r="F626" s="120">
        <f>C626</f>
        <v>279.37</v>
      </c>
      <c r="G626" s="161">
        <v>5</v>
      </c>
      <c r="H626" s="853">
        <f>G626*F626</f>
        <v>1396.85</v>
      </c>
      <c r="I626" s="799"/>
      <c r="J626" s="800"/>
      <c r="K626" s="536"/>
      <c r="L626" s="1472"/>
      <c r="M626" s="145"/>
      <c r="N626" s="154"/>
      <c r="O626" s="351"/>
      <c r="P626" s="352"/>
      <c r="Q626" s="353"/>
      <c r="R626" s="99"/>
      <c r="S626" s="100"/>
      <c r="T626" s="101"/>
      <c r="U626" s="102"/>
      <c r="V626" s="105"/>
      <c r="W626" s="106"/>
      <c r="X626" s="1405"/>
      <c r="Y626" s="107"/>
      <c r="Z626" s="108"/>
      <c r="AA626" s="895"/>
      <c r="AB626" s="852"/>
      <c r="AC626" s="537"/>
      <c r="AD626" s="1576"/>
      <c r="AE626" s="1317"/>
      <c r="AF626" s="1318"/>
      <c r="AG626" s="1319"/>
    </row>
    <row r="627" spans="1:33" ht="13.5" customHeight="1" x14ac:dyDescent="0.25">
      <c r="A627" s="2054" t="s">
        <v>432</v>
      </c>
      <c r="B627" s="415">
        <v>10.53</v>
      </c>
      <c r="C627" s="2526">
        <f>B627+B628</f>
        <v>22.21</v>
      </c>
      <c r="D627" s="278" t="s">
        <v>366</v>
      </c>
      <c r="E627" s="278" t="s">
        <v>22</v>
      </c>
      <c r="F627" s="2530">
        <f>C627</f>
        <v>22.21</v>
      </c>
      <c r="G627" s="2532">
        <v>5</v>
      </c>
      <c r="H627" s="2534">
        <f>G627*F627</f>
        <v>111.05000000000001</v>
      </c>
      <c r="I627" s="513"/>
      <c r="J627" s="514"/>
      <c r="K627" s="515"/>
      <c r="L627" s="2698">
        <f>C627</f>
        <v>22.21</v>
      </c>
      <c r="M627" s="2690">
        <v>2</v>
      </c>
      <c r="N627" s="2695">
        <f>L627*M627</f>
        <v>44.42</v>
      </c>
      <c r="O627" s="342"/>
      <c r="P627" s="343"/>
      <c r="Q627" s="344"/>
      <c r="R627" s="87"/>
      <c r="S627" s="84"/>
      <c r="T627" s="88"/>
      <c r="U627" s="89"/>
      <c r="V627" s="90"/>
      <c r="W627" s="85"/>
      <c r="X627" s="583"/>
      <c r="Y627" s="91"/>
      <c r="Z627" s="86"/>
      <c r="AA627" s="896"/>
      <c r="AB627" s="899"/>
      <c r="AC627" s="532"/>
      <c r="AD627" s="1570"/>
      <c r="AE627" s="492"/>
      <c r="AF627" s="493"/>
      <c r="AG627" s="1135"/>
    </row>
    <row r="628" spans="1:33" ht="13.5" customHeight="1" thickBot="1" x14ac:dyDescent="0.3">
      <c r="A628" s="2290"/>
      <c r="B628" s="416">
        <v>11.68</v>
      </c>
      <c r="C628" s="2527"/>
      <c r="D628" s="405" t="s">
        <v>366</v>
      </c>
      <c r="E628" s="405" t="s">
        <v>22</v>
      </c>
      <c r="F628" s="2689"/>
      <c r="G628" s="2566"/>
      <c r="H628" s="2697"/>
      <c r="I628" s="522"/>
      <c r="J628" s="523"/>
      <c r="K628" s="524"/>
      <c r="L628" s="2699"/>
      <c r="M628" s="2691"/>
      <c r="N628" s="2696"/>
      <c r="O628" s="345"/>
      <c r="P628" s="346"/>
      <c r="Q628" s="347"/>
      <c r="R628" s="92"/>
      <c r="S628" s="65"/>
      <c r="T628" s="93"/>
      <c r="U628" s="94"/>
      <c r="V628" s="95"/>
      <c r="W628" s="66"/>
      <c r="X628" s="1404"/>
      <c r="Y628" s="96"/>
      <c r="Z628" s="67"/>
      <c r="AA628" s="898"/>
      <c r="AB628" s="901"/>
      <c r="AC628" s="533"/>
      <c r="AD628" s="1572"/>
      <c r="AE628" s="498"/>
      <c r="AF628" s="499"/>
      <c r="AG628" s="1139"/>
    </row>
    <row r="629" spans="1:33" ht="13.5" customHeight="1" x14ac:dyDescent="0.25">
      <c r="A629" s="2054" t="s">
        <v>433</v>
      </c>
      <c r="B629" s="415">
        <v>81.95</v>
      </c>
      <c r="C629" s="2520">
        <f>SUM(B629:B641)</f>
        <v>316.2299999999999</v>
      </c>
      <c r="D629" s="278" t="s">
        <v>401</v>
      </c>
      <c r="E629" s="278" t="s">
        <v>426</v>
      </c>
      <c r="F629" s="2530">
        <f>SUM(B629:B632)</f>
        <v>212.23</v>
      </c>
      <c r="G629" s="2532">
        <v>5</v>
      </c>
      <c r="H629" s="2534">
        <f>G629*F629</f>
        <v>1061.1499999999999</v>
      </c>
      <c r="I629" s="513"/>
      <c r="J629" s="514"/>
      <c r="K629" s="515"/>
      <c r="L629" s="2620">
        <f>C629</f>
        <v>316.2299999999999</v>
      </c>
      <c r="M629" s="2592">
        <v>2</v>
      </c>
      <c r="N629" s="2590">
        <f>L629*M629</f>
        <v>632.45999999999981</v>
      </c>
      <c r="O629" s="1513"/>
      <c r="P629" s="882"/>
      <c r="Q629" s="358"/>
      <c r="R629" s="87"/>
      <c r="S629" s="84"/>
      <c r="T629" s="88"/>
      <c r="U629" s="89"/>
      <c r="V629" s="559"/>
      <c r="W629" s="560"/>
      <c r="X629" s="885"/>
      <c r="Y629" s="1565"/>
      <c r="Z629" s="555"/>
      <c r="AA629" s="890"/>
      <c r="AB629" s="899"/>
      <c r="AC629" s="532"/>
      <c r="AD629" s="1570"/>
      <c r="AE629" s="492"/>
      <c r="AF629" s="493"/>
      <c r="AG629" s="1135"/>
    </row>
    <row r="630" spans="1:33" ht="13.5" customHeight="1" x14ac:dyDescent="0.25">
      <c r="A630" s="2055"/>
      <c r="B630" s="237">
        <v>59.58</v>
      </c>
      <c r="C630" s="2521"/>
      <c r="D630" s="236" t="s">
        <v>308</v>
      </c>
      <c r="E630" s="236" t="s">
        <v>426</v>
      </c>
      <c r="F630" s="2531"/>
      <c r="G630" s="2533"/>
      <c r="H630" s="2535"/>
      <c r="I630" s="516"/>
      <c r="J630" s="517"/>
      <c r="K630" s="518"/>
      <c r="L630" s="2737"/>
      <c r="M630" s="2594"/>
      <c r="N630" s="2630"/>
      <c r="O630" s="364"/>
      <c r="P630" s="581"/>
      <c r="Q630" s="360"/>
      <c r="R630" s="27"/>
      <c r="S630" s="28"/>
      <c r="T630" s="29"/>
      <c r="U630" s="30"/>
      <c r="V630" s="561"/>
      <c r="W630" s="391"/>
      <c r="X630" s="886"/>
      <c r="Y630" s="1566"/>
      <c r="Z630" s="390"/>
      <c r="AA630" s="892"/>
      <c r="AB630" s="900"/>
      <c r="AC630" s="505"/>
      <c r="AD630" s="1571"/>
      <c r="AE630" s="495"/>
      <c r="AF630" s="496"/>
      <c r="AG630" s="535"/>
    </row>
    <row r="631" spans="1:33" ht="13.5" customHeight="1" x14ac:dyDescent="0.25">
      <c r="A631" s="2055"/>
      <c r="B631" s="237">
        <v>19.350000000000001</v>
      </c>
      <c r="C631" s="2521"/>
      <c r="D631" s="236" t="s">
        <v>308</v>
      </c>
      <c r="E631" s="236" t="s">
        <v>426</v>
      </c>
      <c r="F631" s="2531"/>
      <c r="G631" s="2533"/>
      <c r="H631" s="2535"/>
      <c r="I631" s="516"/>
      <c r="J631" s="517"/>
      <c r="K631" s="518"/>
      <c r="L631" s="2737"/>
      <c r="M631" s="2594"/>
      <c r="N631" s="2630"/>
      <c r="O631" s="1511"/>
      <c r="P631" s="582"/>
      <c r="Q631" s="545"/>
      <c r="R631" s="27"/>
      <c r="S631" s="28"/>
      <c r="T631" s="29"/>
      <c r="U631" s="30"/>
      <c r="V631" s="561"/>
      <c r="W631" s="391"/>
      <c r="X631" s="886"/>
      <c r="Y631" s="1566"/>
      <c r="Z631" s="390"/>
      <c r="AA631" s="892"/>
      <c r="AB631" s="900"/>
      <c r="AC631" s="505"/>
      <c r="AD631" s="1571"/>
      <c r="AE631" s="495"/>
      <c r="AF631" s="496"/>
      <c r="AG631" s="535"/>
    </row>
    <row r="632" spans="1:33" ht="13.5" customHeight="1" x14ac:dyDescent="0.25">
      <c r="A632" s="2055"/>
      <c r="B632" s="237">
        <v>51.35</v>
      </c>
      <c r="C632" s="2521"/>
      <c r="D632" s="236" t="s">
        <v>308</v>
      </c>
      <c r="E632" s="236" t="s">
        <v>426</v>
      </c>
      <c r="F632" s="2805"/>
      <c r="G632" s="2837"/>
      <c r="H632" s="2622"/>
      <c r="I632" s="516"/>
      <c r="J632" s="517"/>
      <c r="K632" s="518"/>
      <c r="L632" s="2737"/>
      <c r="M632" s="2594"/>
      <c r="N632" s="2630"/>
      <c r="O632" s="2900">
        <f>SUM(B633:B641)</f>
        <v>104.00000000000001</v>
      </c>
      <c r="P632" s="2522">
        <v>2</v>
      </c>
      <c r="Q632" s="2612">
        <f>O632*P632</f>
        <v>208.00000000000003</v>
      </c>
      <c r="R632" s="27"/>
      <c r="S632" s="28"/>
      <c r="T632" s="29"/>
      <c r="U632" s="30"/>
      <c r="V632" s="561"/>
      <c r="W632" s="391"/>
      <c r="X632" s="886"/>
      <c r="Y632" s="2547">
        <f>O632</f>
        <v>104.00000000000001</v>
      </c>
      <c r="Z632" s="2524">
        <v>4</v>
      </c>
      <c r="AA632" s="2582">
        <f>Y632*Z632</f>
        <v>416.00000000000006</v>
      </c>
      <c r="AB632" s="900"/>
      <c r="AC632" s="505"/>
      <c r="AD632" s="1571"/>
      <c r="AE632" s="495"/>
      <c r="AF632" s="496"/>
      <c r="AG632" s="535"/>
    </row>
    <row r="633" spans="1:33" ht="13.5" customHeight="1" x14ac:dyDescent="0.25">
      <c r="A633" s="2055"/>
      <c r="B633" s="237">
        <v>44.57</v>
      </c>
      <c r="C633" s="2521"/>
      <c r="D633" s="236" t="s">
        <v>308</v>
      </c>
      <c r="E633" s="236" t="s">
        <v>426</v>
      </c>
      <c r="F633" s="573"/>
      <c r="G633" s="574"/>
      <c r="H633" s="577"/>
      <c r="I633" s="516"/>
      <c r="J633" s="517"/>
      <c r="K633" s="518"/>
      <c r="L633" s="2737"/>
      <c r="M633" s="2594"/>
      <c r="N633" s="2630"/>
      <c r="O633" s="2883"/>
      <c r="P633" s="2523"/>
      <c r="Q633" s="2877"/>
      <c r="R633" s="27"/>
      <c r="S633" s="28"/>
      <c r="T633" s="29"/>
      <c r="U633" s="30"/>
      <c r="V633" s="561"/>
      <c r="W633" s="391"/>
      <c r="X633" s="886"/>
      <c r="Y633" s="2547"/>
      <c r="Z633" s="2525"/>
      <c r="AA633" s="2583"/>
      <c r="AB633" s="900"/>
      <c r="AC633" s="505"/>
      <c r="AD633" s="1571"/>
      <c r="AE633" s="495"/>
      <c r="AF633" s="496"/>
      <c r="AG633" s="535"/>
    </row>
    <row r="634" spans="1:33" ht="13.5" customHeight="1" x14ac:dyDescent="0.25">
      <c r="A634" s="2055"/>
      <c r="B634" s="237">
        <v>3.03</v>
      </c>
      <c r="C634" s="2521"/>
      <c r="D634" s="236" t="s">
        <v>308</v>
      </c>
      <c r="E634" s="236" t="s">
        <v>426</v>
      </c>
      <c r="F634" s="573"/>
      <c r="G634" s="574"/>
      <c r="H634" s="577"/>
      <c r="I634" s="516"/>
      <c r="J634" s="517"/>
      <c r="K634" s="518"/>
      <c r="L634" s="2737"/>
      <c r="M634" s="2594"/>
      <c r="N634" s="2630"/>
      <c r="O634" s="2883"/>
      <c r="P634" s="2523"/>
      <c r="Q634" s="2877"/>
      <c r="R634" s="27"/>
      <c r="S634" s="28"/>
      <c r="T634" s="29"/>
      <c r="U634" s="30"/>
      <c r="V634" s="561"/>
      <c r="W634" s="391"/>
      <c r="X634" s="886"/>
      <c r="Y634" s="2547"/>
      <c r="Z634" s="2525"/>
      <c r="AA634" s="2583"/>
      <c r="AB634" s="900"/>
      <c r="AC634" s="505"/>
      <c r="AD634" s="1571"/>
      <c r="AE634" s="495"/>
      <c r="AF634" s="496"/>
      <c r="AG634" s="535"/>
    </row>
    <row r="635" spans="1:33" ht="13.5" customHeight="1" x14ac:dyDescent="0.25">
      <c r="A635" s="2055"/>
      <c r="B635" s="237">
        <v>4.8</v>
      </c>
      <c r="C635" s="2521"/>
      <c r="D635" s="236" t="s">
        <v>308</v>
      </c>
      <c r="E635" s="236" t="s">
        <v>426</v>
      </c>
      <c r="F635" s="573"/>
      <c r="G635" s="574"/>
      <c r="H635" s="577"/>
      <c r="I635" s="516"/>
      <c r="J635" s="517"/>
      <c r="K635" s="518"/>
      <c r="L635" s="2737"/>
      <c r="M635" s="2594"/>
      <c r="N635" s="2630"/>
      <c r="O635" s="2883"/>
      <c r="P635" s="2523"/>
      <c r="Q635" s="2877"/>
      <c r="R635" s="27"/>
      <c r="S635" s="28"/>
      <c r="T635" s="29"/>
      <c r="U635" s="30"/>
      <c r="V635" s="561"/>
      <c r="W635" s="391"/>
      <c r="X635" s="886"/>
      <c r="Y635" s="2547"/>
      <c r="Z635" s="2525"/>
      <c r="AA635" s="2583"/>
      <c r="AB635" s="900"/>
      <c r="AC635" s="505"/>
      <c r="AD635" s="1571"/>
      <c r="AE635" s="495"/>
      <c r="AF635" s="496"/>
      <c r="AG635" s="535"/>
    </row>
    <row r="636" spans="1:33" ht="13.5" customHeight="1" x14ac:dyDescent="0.25">
      <c r="A636" s="2055"/>
      <c r="B636" s="237">
        <v>7.21</v>
      </c>
      <c r="C636" s="2521"/>
      <c r="D636" s="236" t="s">
        <v>308</v>
      </c>
      <c r="E636" s="236" t="s">
        <v>426</v>
      </c>
      <c r="F636" s="573"/>
      <c r="G636" s="574"/>
      <c r="H636" s="577"/>
      <c r="I636" s="516"/>
      <c r="J636" s="517"/>
      <c r="K636" s="518"/>
      <c r="L636" s="2737"/>
      <c r="M636" s="2594"/>
      <c r="N636" s="2630"/>
      <c r="O636" s="2883"/>
      <c r="P636" s="2523"/>
      <c r="Q636" s="2877"/>
      <c r="R636" s="27"/>
      <c r="S636" s="28"/>
      <c r="T636" s="29"/>
      <c r="U636" s="30"/>
      <c r="V636" s="561"/>
      <c r="W636" s="391"/>
      <c r="X636" s="886"/>
      <c r="Y636" s="2547"/>
      <c r="Z636" s="2525"/>
      <c r="AA636" s="2583"/>
      <c r="AB636" s="900"/>
      <c r="AC636" s="505"/>
      <c r="AD636" s="1571"/>
      <c r="AE636" s="495"/>
      <c r="AF636" s="496"/>
      <c r="AG636" s="535"/>
    </row>
    <row r="637" spans="1:33" ht="13.5" customHeight="1" x14ac:dyDescent="0.25">
      <c r="A637" s="2055"/>
      <c r="B637" s="237">
        <v>12.42</v>
      </c>
      <c r="C637" s="2521"/>
      <c r="D637" s="236" t="s">
        <v>308</v>
      </c>
      <c r="E637" s="236" t="s">
        <v>426</v>
      </c>
      <c r="F637" s="573"/>
      <c r="G637" s="574"/>
      <c r="H637" s="577"/>
      <c r="I637" s="516"/>
      <c r="J637" s="517"/>
      <c r="K637" s="518"/>
      <c r="L637" s="2737"/>
      <c r="M637" s="2594"/>
      <c r="N637" s="2630"/>
      <c r="O637" s="2883"/>
      <c r="P637" s="2523"/>
      <c r="Q637" s="2877"/>
      <c r="R637" s="27"/>
      <c r="S637" s="28"/>
      <c r="T637" s="29"/>
      <c r="U637" s="30"/>
      <c r="V637" s="561"/>
      <c r="W637" s="391"/>
      <c r="X637" s="886"/>
      <c r="Y637" s="2547"/>
      <c r="Z637" s="2525"/>
      <c r="AA637" s="2583"/>
      <c r="AB637" s="900"/>
      <c r="AC637" s="505"/>
      <c r="AD637" s="1571"/>
      <c r="AE637" s="495"/>
      <c r="AF637" s="496"/>
      <c r="AG637" s="535"/>
    </row>
    <row r="638" spans="1:33" ht="13.5" customHeight="1" x14ac:dyDescent="0.25">
      <c r="A638" s="2055"/>
      <c r="B638" s="237">
        <v>13.53</v>
      </c>
      <c r="C638" s="2521"/>
      <c r="D638" s="236" t="s">
        <v>308</v>
      </c>
      <c r="E638" s="236" t="s">
        <v>426</v>
      </c>
      <c r="F638" s="573"/>
      <c r="G638" s="574"/>
      <c r="H638" s="577"/>
      <c r="I638" s="516"/>
      <c r="J638" s="517"/>
      <c r="K638" s="518"/>
      <c r="L638" s="2737"/>
      <c r="M638" s="2594"/>
      <c r="N638" s="2630"/>
      <c r="O638" s="2883"/>
      <c r="P638" s="2523"/>
      <c r="Q638" s="2877"/>
      <c r="R638" s="27"/>
      <c r="S638" s="28"/>
      <c r="T638" s="29"/>
      <c r="U638" s="30"/>
      <c r="V638" s="561"/>
      <c r="W638" s="391"/>
      <c r="X638" s="886"/>
      <c r="Y638" s="2547"/>
      <c r="Z638" s="2525"/>
      <c r="AA638" s="2583"/>
      <c r="AB638" s="900"/>
      <c r="AC638" s="505"/>
      <c r="AD638" s="1571"/>
      <c r="AE638" s="495"/>
      <c r="AF638" s="496"/>
      <c r="AG638" s="535"/>
    </row>
    <row r="639" spans="1:33" ht="13.5" customHeight="1" x14ac:dyDescent="0.25">
      <c r="A639" s="2055"/>
      <c r="B639" s="237">
        <v>10.84</v>
      </c>
      <c r="C639" s="2521"/>
      <c r="D639" s="236" t="s">
        <v>308</v>
      </c>
      <c r="E639" s="236" t="s">
        <v>426</v>
      </c>
      <c r="F639" s="573"/>
      <c r="G639" s="574"/>
      <c r="H639" s="577"/>
      <c r="I639" s="516"/>
      <c r="J639" s="517"/>
      <c r="K639" s="518"/>
      <c r="L639" s="2737"/>
      <c r="M639" s="2594"/>
      <c r="N639" s="2630"/>
      <c r="O639" s="2883"/>
      <c r="P639" s="2523"/>
      <c r="Q639" s="2877"/>
      <c r="R639" s="27"/>
      <c r="S639" s="28"/>
      <c r="T639" s="29"/>
      <c r="U639" s="30"/>
      <c r="V639" s="561"/>
      <c r="W639" s="391"/>
      <c r="X639" s="886"/>
      <c r="Y639" s="2547"/>
      <c r="Z639" s="2525"/>
      <c r="AA639" s="2583"/>
      <c r="AB639" s="900"/>
      <c r="AC639" s="505"/>
      <c r="AD639" s="1571"/>
      <c r="AE639" s="495"/>
      <c r="AF639" s="496"/>
      <c r="AG639" s="535"/>
    </row>
    <row r="640" spans="1:33" ht="13.5" customHeight="1" x14ac:dyDescent="0.25">
      <c r="A640" s="2056"/>
      <c r="B640" s="239">
        <v>4.09</v>
      </c>
      <c r="C640" s="2521"/>
      <c r="D640" s="236" t="s">
        <v>308</v>
      </c>
      <c r="E640" s="236" t="s">
        <v>426</v>
      </c>
      <c r="F640" s="576"/>
      <c r="G640" s="574"/>
      <c r="H640" s="578"/>
      <c r="I640" s="516"/>
      <c r="J640" s="517"/>
      <c r="K640" s="518"/>
      <c r="L640" s="2801"/>
      <c r="M640" s="2595"/>
      <c r="N640" s="2839"/>
      <c r="O640" s="2883"/>
      <c r="P640" s="2523"/>
      <c r="Q640" s="2877"/>
      <c r="R640" s="21"/>
      <c r="S640" s="22"/>
      <c r="T640" s="23"/>
      <c r="U640" s="24"/>
      <c r="V640" s="561"/>
      <c r="W640" s="391"/>
      <c r="X640" s="886"/>
      <c r="Y640" s="2547"/>
      <c r="Z640" s="2525"/>
      <c r="AA640" s="2583"/>
      <c r="AB640" s="900"/>
      <c r="AC640" s="505"/>
      <c r="AD640" s="1571"/>
      <c r="AE640" s="495"/>
      <c r="AF640" s="496"/>
      <c r="AG640" s="535"/>
    </row>
    <row r="641" spans="1:33" ht="13.5" customHeight="1" thickBot="1" x14ac:dyDescent="0.3">
      <c r="A641" s="2290"/>
      <c r="B641" s="416">
        <v>3.51</v>
      </c>
      <c r="C641" s="2550"/>
      <c r="D641" s="405" t="s">
        <v>308</v>
      </c>
      <c r="E641" s="405" t="s">
        <v>426</v>
      </c>
      <c r="F641" s="575"/>
      <c r="G641" s="579"/>
      <c r="H641" s="580"/>
      <c r="I641" s="522"/>
      <c r="J641" s="523"/>
      <c r="K641" s="524"/>
      <c r="L641" s="2682"/>
      <c r="M641" s="2593"/>
      <c r="N641" s="2591"/>
      <c r="O641" s="2884"/>
      <c r="P641" s="2545"/>
      <c r="Q641" s="2633"/>
      <c r="R641" s="92"/>
      <c r="S641" s="65"/>
      <c r="T641" s="93"/>
      <c r="U641" s="94"/>
      <c r="V641" s="887"/>
      <c r="W641" s="392"/>
      <c r="X641" s="888"/>
      <c r="Y641" s="2548"/>
      <c r="Z641" s="2546"/>
      <c r="AA641" s="2574"/>
      <c r="AB641" s="901"/>
      <c r="AC641" s="533"/>
      <c r="AD641" s="1572"/>
      <c r="AE641" s="498"/>
      <c r="AF641" s="499"/>
      <c r="AG641" s="1139"/>
    </row>
    <row r="642" spans="1:33" ht="13.5" customHeight="1" thickBot="1" x14ac:dyDescent="0.3">
      <c r="A642" s="244" t="s">
        <v>434</v>
      </c>
      <c r="B642" s="594">
        <v>62.24</v>
      </c>
      <c r="C642" s="594">
        <v>62.24</v>
      </c>
      <c r="D642" s="244" t="s">
        <v>308</v>
      </c>
      <c r="E642" s="244" t="s">
        <v>426</v>
      </c>
      <c r="F642" s="120">
        <f>C642</f>
        <v>62.24</v>
      </c>
      <c r="G642" s="161">
        <v>5</v>
      </c>
      <c r="H642" s="853">
        <f>G642*F642</f>
        <v>311.2</v>
      </c>
      <c r="I642" s="799"/>
      <c r="J642" s="800"/>
      <c r="K642" s="536"/>
      <c r="L642" s="1491">
        <f>F642</f>
        <v>62.24</v>
      </c>
      <c r="M642" s="97">
        <v>2</v>
      </c>
      <c r="N642" s="155">
        <f>M642*L642</f>
        <v>124.48</v>
      </c>
      <c r="O642" s="351"/>
      <c r="P642" s="352"/>
      <c r="Q642" s="353"/>
      <c r="R642" s="99"/>
      <c r="S642" s="100"/>
      <c r="T642" s="101"/>
      <c r="U642" s="102"/>
      <c r="V642" s="105"/>
      <c r="W642" s="106"/>
      <c r="X642" s="1405"/>
      <c r="Y642" s="107"/>
      <c r="Z642" s="108"/>
      <c r="AA642" s="895"/>
      <c r="AB642" s="852"/>
      <c r="AC642" s="537"/>
      <c r="AD642" s="1576"/>
      <c r="AE642" s="1317"/>
      <c r="AF642" s="1318"/>
      <c r="AG642" s="1319"/>
    </row>
    <row r="643" spans="1:33" ht="13.5" customHeight="1" thickBot="1" x14ac:dyDescent="0.3">
      <c r="A643" s="244">
        <v>830</v>
      </c>
      <c r="B643" s="594">
        <v>745.99</v>
      </c>
      <c r="C643" s="594">
        <v>745.99</v>
      </c>
      <c r="D643" s="244" t="s">
        <v>435</v>
      </c>
      <c r="E643" s="244" t="s">
        <v>436</v>
      </c>
      <c r="F643" s="120">
        <f>C643</f>
        <v>745.99</v>
      </c>
      <c r="G643" s="161">
        <v>5</v>
      </c>
      <c r="H643" s="853">
        <f>G643*F643</f>
        <v>3729.95</v>
      </c>
      <c r="I643" s="799"/>
      <c r="J643" s="800"/>
      <c r="K643" s="536"/>
      <c r="L643" s="1491">
        <f>F643</f>
        <v>745.99</v>
      </c>
      <c r="M643" s="97">
        <v>2</v>
      </c>
      <c r="N643" s="155">
        <f>M643*L643</f>
        <v>1491.98</v>
      </c>
      <c r="O643" s="351"/>
      <c r="P643" s="352"/>
      <c r="Q643" s="353"/>
      <c r="R643" s="99"/>
      <c r="S643" s="100"/>
      <c r="T643" s="101"/>
      <c r="U643" s="102"/>
      <c r="V643" s="105"/>
      <c r="W643" s="106"/>
      <c r="X643" s="1405"/>
      <c r="Y643" s="107"/>
      <c r="Z643" s="108"/>
      <c r="AA643" s="895"/>
      <c r="AB643" s="852"/>
      <c r="AC643" s="537"/>
      <c r="AD643" s="1576"/>
      <c r="AE643" s="1317"/>
      <c r="AF643" s="1318"/>
      <c r="AG643" s="1319"/>
    </row>
    <row r="644" spans="1:33" ht="13.5" customHeight="1" x14ac:dyDescent="0.25">
      <c r="A644" s="2054" t="s">
        <v>437</v>
      </c>
      <c r="B644" s="415">
        <v>82.73</v>
      </c>
      <c r="C644" s="2526">
        <f>SUM(B644:B652)</f>
        <v>639.44999999999993</v>
      </c>
      <c r="D644" s="278" t="s">
        <v>236</v>
      </c>
      <c r="E644" s="278" t="s">
        <v>22</v>
      </c>
      <c r="F644" s="2554">
        <f>C644</f>
        <v>639.44999999999993</v>
      </c>
      <c r="G644" s="2532">
        <v>5</v>
      </c>
      <c r="H644" s="2646">
        <f>G644*F644</f>
        <v>3197.2499999999995</v>
      </c>
      <c r="I644" s="513"/>
      <c r="J644" s="514"/>
      <c r="K644" s="515"/>
      <c r="L644" s="2714">
        <f>F644</f>
        <v>639.44999999999993</v>
      </c>
      <c r="M644" s="2735">
        <v>2</v>
      </c>
      <c r="N644" s="2785">
        <f>L644*M644</f>
        <v>1278.8999999999999</v>
      </c>
      <c r="O644" s="342"/>
      <c r="P644" s="343"/>
      <c r="Q644" s="344"/>
      <c r="R644" s="87"/>
      <c r="S644" s="84"/>
      <c r="T644" s="88"/>
      <c r="U644" s="89"/>
      <c r="V644" s="90"/>
      <c r="W644" s="85"/>
      <c r="X644" s="583"/>
      <c r="Y644" s="91"/>
      <c r="Z644" s="86"/>
      <c r="AA644" s="896"/>
      <c r="AB644" s="899"/>
      <c r="AC644" s="532"/>
      <c r="AD644" s="1570"/>
      <c r="AE644" s="492"/>
      <c r="AF644" s="493"/>
      <c r="AG644" s="1135"/>
    </row>
    <row r="645" spans="1:33" ht="13.5" customHeight="1" x14ac:dyDescent="0.25">
      <c r="A645" s="2055"/>
      <c r="B645" s="237">
        <v>43.77</v>
      </c>
      <c r="C645" s="2549"/>
      <c r="D645" s="236" t="s">
        <v>236</v>
      </c>
      <c r="E645" s="236" t="s">
        <v>22</v>
      </c>
      <c r="F645" s="2555"/>
      <c r="G645" s="2533"/>
      <c r="H645" s="2647"/>
      <c r="I645" s="516"/>
      <c r="J645" s="517"/>
      <c r="K645" s="518"/>
      <c r="L645" s="2768"/>
      <c r="M645" s="2736"/>
      <c r="N645" s="2786"/>
      <c r="O645" s="348"/>
      <c r="P645" s="349"/>
      <c r="Q645" s="350"/>
      <c r="R645" s="27"/>
      <c r="S645" s="28"/>
      <c r="T645" s="29"/>
      <c r="U645" s="30"/>
      <c r="V645" s="31"/>
      <c r="W645" s="32"/>
      <c r="X645" s="979"/>
      <c r="Y645" s="143"/>
      <c r="Z645" s="144"/>
      <c r="AA645" s="897"/>
      <c r="AB645" s="900"/>
      <c r="AC645" s="505"/>
      <c r="AD645" s="1571"/>
      <c r="AE645" s="495"/>
      <c r="AF645" s="496"/>
      <c r="AG645" s="535"/>
    </row>
    <row r="646" spans="1:33" ht="13.5" customHeight="1" x14ac:dyDescent="0.25">
      <c r="A646" s="2055"/>
      <c r="B646" s="237">
        <v>36.15</v>
      </c>
      <c r="C646" s="2549"/>
      <c r="D646" s="236" t="s">
        <v>236</v>
      </c>
      <c r="E646" s="236" t="s">
        <v>22</v>
      </c>
      <c r="F646" s="2555"/>
      <c r="G646" s="2533"/>
      <c r="H646" s="2647"/>
      <c r="I646" s="516"/>
      <c r="J646" s="517"/>
      <c r="K646" s="518"/>
      <c r="L646" s="2768"/>
      <c r="M646" s="2736"/>
      <c r="N646" s="2786"/>
      <c r="O646" s="348"/>
      <c r="P646" s="349"/>
      <c r="Q646" s="350"/>
      <c r="R646" s="27"/>
      <c r="S646" s="28"/>
      <c r="T646" s="29"/>
      <c r="U646" s="30"/>
      <c r="V646" s="31"/>
      <c r="W646" s="32"/>
      <c r="X646" s="979"/>
      <c r="Y646" s="143"/>
      <c r="Z646" s="144"/>
      <c r="AA646" s="897"/>
      <c r="AB646" s="900"/>
      <c r="AC646" s="505"/>
      <c r="AD646" s="1571"/>
      <c r="AE646" s="495"/>
      <c r="AF646" s="496"/>
      <c r="AG646" s="535"/>
    </row>
    <row r="647" spans="1:33" ht="13.5" customHeight="1" x14ac:dyDescent="0.25">
      <c r="A647" s="2055"/>
      <c r="B647" s="237">
        <v>26.69</v>
      </c>
      <c r="C647" s="2549"/>
      <c r="D647" s="236" t="s">
        <v>236</v>
      </c>
      <c r="E647" s="236" t="s">
        <v>22</v>
      </c>
      <c r="F647" s="2555"/>
      <c r="G647" s="2533"/>
      <c r="H647" s="2647"/>
      <c r="I647" s="516"/>
      <c r="J647" s="517"/>
      <c r="K647" s="518"/>
      <c r="L647" s="2768"/>
      <c r="M647" s="2736"/>
      <c r="N647" s="2786"/>
      <c r="O647" s="348"/>
      <c r="P647" s="349"/>
      <c r="Q647" s="350"/>
      <c r="R647" s="27"/>
      <c r="S647" s="28"/>
      <c r="T647" s="29"/>
      <c r="U647" s="30"/>
      <c r="V647" s="31"/>
      <c r="W647" s="32"/>
      <c r="X647" s="979"/>
      <c r="Y647" s="143"/>
      <c r="Z647" s="144"/>
      <c r="AA647" s="897"/>
      <c r="AB647" s="900"/>
      <c r="AC647" s="505"/>
      <c r="AD647" s="1571"/>
      <c r="AE647" s="495"/>
      <c r="AF647" s="496"/>
      <c r="AG647" s="535"/>
    </row>
    <row r="648" spans="1:33" ht="13.5" customHeight="1" x14ac:dyDescent="0.25">
      <c r="A648" s="2055"/>
      <c r="B648" s="237">
        <v>25.58</v>
      </c>
      <c r="C648" s="2549"/>
      <c r="D648" s="236" t="s">
        <v>236</v>
      </c>
      <c r="E648" s="236" t="s">
        <v>22</v>
      </c>
      <c r="F648" s="2555"/>
      <c r="G648" s="2533"/>
      <c r="H648" s="2647"/>
      <c r="I648" s="516"/>
      <c r="J648" s="517"/>
      <c r="K648" s="518"/>
      <c r="L648" s="2768"/>
      <c r="M648" s="2736"/>
      <c r="N648" s="2786"/>
      <c r="O648" s="348"/>
      <c r="P648" s="349"/>
      <c r="Q648" s="350"/>
      <c r="R648" s="27"/>
      <c r="S648" s="28"/>
      <c r="T648" s="29"/>
      <c r="U648" s="30"/>
      <c r="V648" s="31"/>
      <c r="W648" s="32"/>
      <c r="X648" s="979"/>
      <c r="Y648" s="143"/>
      <c r="Z648" s="144"/>
      <c r="AA648" s="897"/>
      <c r="AB648" s="900"/>
      <c r="AC648" s="505"/>
      <c r="AD648" s="1571"/>
      <c r="AE648" s="495"/>
      <c r="AF648" s="496"/>
      <c r="AG648" s="535"/>
    </row>
    <row r="649" spans="1:33" ht="13.5" customHeight="1" x14ac:dyDescent="0.25">
      <c r="A649" s="2055"/>
      <c r="B649" s="237">
        <v>266.31</v>
      </c>
      <c r="C649" s="2549"/>
      <c r="D649" s="236" t="s">
        <v>236</v>
      </c>
      <c r="E649" s="236" t="s">
        <v>22</v>
      </c>
      <c r="F649" s="2555"/>
      <c r="G649" s="2533"/>
      <c r="H649" s="2647"/>
      <c r="I649" s="516"/>
      <c r="J649" s="517"/>
      <c r="K649" s="518"/>
      <c r="L649" s="2768"/>
      <c r="M649" s="2736"/>
      <c r="N649" s="2786"/>
      <c r="O649" s="348"/>
      <c r="P649" s="349"/>
      <c r="Q649" s="350"/>
      <c r="R649" s="27"/>
      <c r="S649" s="28"/>
      <c r="T649" s="29"/>
      <c r="U649" s="30"/>
      <c r="V649" s="31"/>
      <c r="W649" s="32"/>
      <c r="X649" s="979"/>
      <c r="Y649" s="143"/>
      <c r="Z649" s="144"/>
      <c r="AA649" s="897"/>
      <c r="AB649" s="900"/>
      <c r="AC649" s="505"/>
      <c r="AD649" s="1571"/>
      <c r="AE649" s="495"/>
      <c r="AF649" s="496"/>
      <c r="AG649" s="535"/>
    </row>
    <row r="650" spans="1:33" ht="13.5" customHeight="1" x14ac:dyDescent="0.25">
      <c r="A650" s="2055"/>
      <c r="B650" s="237">
        <v>73.3</v>
      </c>
      <c r="C650" s="2549"/>
      <c r="D650" s="236" t="s">
        <v>236</v>
      </c>
      <c r="E650" s="236" t="s">
        <v>22</v>
      </c>
      <c r="F650" s="2555"/>
      <c r="G650" s="2533"/>
      <c r="H650" s="2647"/>
      <c r="I650" s="516"/>
      <c r="J650" s="517"/>
      <c r="K650" s="518"/>
      <c r="L650" s="2768"/>
      <c r="M650" s="2736"/>
      <c r="N650" s="2786"/>
      <c r="O650" s="348"/>
      <c r="P650" s="349"/>
      <c r="Q650" s="350"/>
      <c r="R650" s="27"/>
      <c r="S650" s="28"/>
      <c r="T650" s="29"/>
      <c r="U650" s="30"/>
      <c r="V650" s="31"/>
      <c r="W650" s="32"/>
      <c r="X650" s="979"/>
      <c r="Y650" s="143"/>
      <c r="Z650" s="144"/>
      <c r="AA650" s="897"/>
      <c r="AB650" s="900"/>
      <c r="AC650" s="505"/>
      <c r="AD650" s="1571"/>
      <c r="AE650" s="495"/>
      <c r="AF650" s="496"/>
      <c r="AG650" s="535"/>
    </row>
    <row r="651" spans="1:33" ht="13.5" customHeight="1" x14ac:dyDescent="0.25">
      <c r="A651" s="2055"/>
      <c r="B651" s="237">
        <v>33</v>
      </c>
      <c r="C651" s="2549"/>
      <c r="D651" s="236" t="s">
        <v>236</v>
      </c>
      <c r="E651" s="236" t="s">
        <v>22</v>
      </c>
      <c r="F651" s="2555"/>
      <c r="G651" s="2533"/>
      <c r="H651" s="2647"/>
      <c r="I651" s="516"/>
      <c r="J651" s="517"/>
      <c r="K651" s="518"/>
      <c r="L651" s="2768"/>
      <c r="M651" s="2736"/>
      <c r="N651" s="2786"/>
      <c r="O651" s="348"/>
      <c r="P651" s="349"/>
      <c r="Q651" s="350"/>
      <c r="R651" s="27"/>
      <c r="S651" s="28"/>
      <c r="T651" s="29"/>
      <c r="U651" s="30"/>
      <c r="V651" s="31"/>
      <c r="W651" s="32"/>
      <c r="X651" s="979"/>
      <c r="Y651" s="143"/>
      <c r="Z651" s="144"/>
      <c r="AA651" s="897"/>
      <c r="AB651" s="900"/>
      <c r="AC651" s="505"/>
      <c r="AD651" s="1571"/>
      <c r="AE651" s="495"/>
      <c r="AF651" s="496"/>
      <c r="AG651" s="535"/>
    </row>
    <row r="652" spans="1:33" ht="13.5" customHeight="1" thickBot="1" x14ac:dyDescent="0.3">
      <c r="A652" s="2290"/>
      <c r="B652" s="416">
        <v>51.92</v>
      </c>
      <c r="C652" s="2527"/>
      <c r="D652" s="405" t="s">
        <v>236</v>
      </c>
      <c r="E652" s="405" t="s">
        <v>22</v>
      </c>
      <c r="F652" s="2656"/>
      <c r="G652" s="2566"/>
      <c r="H652" s="2655"/>
      <c r="I652" s="522"/>
      <c r="J652" s="523"/>
      <c r="K652" s="524"/>
      <c r="L652" s="2804"/>
      <c r="M652" s="2772"/>
      <c r="N652" s="2787"/>
      <c r="O652" s="345"/>
      <c r="P652" s="346"/>
      <c r="Q652" s="347"/>
      <c r="R652" s="92"/>
      <c r="S652" s="65"/>
      <c r="T652" s="93"/>
      <c r="U652" s="94"/>
      <c r="V652" s="95"/>
      <c r="W652" s="66"/>
      <c r="X652" s="1404"/>
      <c r="Y652" s="96"/>
      <c r="Z652" s="67"/>
      <c r="AA652" s="898"/>
      <c r="AB652" s="901"/>
      <c r="AC652" s="533"/>
      <c r="AD652" s="1572"/>
      <c r="AE652" s="498"/>
      <c r="AF652" s="499"/>
      <c r="AG652" s="1139"/>
    </row>
    <row r="653" spans="1:33" ht="13.5" customHeight="1" x14ac:dyDescent="0.25">
      <c r="A653" s="2054">
        <v>1288</v>
      </c>
      <c r="B653" s="415">
        <v>140.35</v>
      </c>
      <c r="C653" s="2526">
        <f>SUM(B653:B655)</f>
        <v>336.44999999999993</v>
      </c>
      <c r="D653" s="278" t="s">
        <v>232</v>
      </c>
      <c r="E653" s="278" t="s">
        <v>22</v>
      </c>
      <c r="F653" s="2554">
        <f>C653</f>
        <v>336.44999999999993</v>
      </c>
      <c r="G653" s="2532">
        <v>5</v>
      </c>
      <c r="H653" s="2646">
        <f>G653*F653</f>
        <v>1682.2499999999995</v>
      </c>
      <c r="I653" s="513"/>
      <c r="J653" s="514"/>
      <c r="K653" s="515"/>
      <c r="L653" s="2714">
        <f>F653</f>
        <v>336.44999999999993</v>
      </c>
      <c r="M653" s="2735">
        <v>2</v>
      </c>
      <c r="N653" s="2785">
        <f>L653*M653</f>
        <v>672.89999999999986</v>
      </c>
      <c r="O653" s="342"/>
      <c r="P653" s="343"/>
      <c r="Q653" s="344"/>
      <c r="R653" s="87"/>
      <c r="S653" s="84"/>
      <c r="T653" s="88"/>
      <c r="U653" s="89"/>
      <c r="V653" s="90"/>
      <c r="W653" s="85"/>
      <c r="X653" s="583"/>
      <c r="Y653" s="91"/>
      <c r="Z653" s="86"/>
      <c r="AA653" s="896"/>
      <c r="AB653" s="899"/>
      <c r="AC653" s="532"/>
      <c r="AD653" s="1570"/>
      <c r="AE653" s="492"/>
      <c r="AF653" s="493"/>
      <c r="AG653" s="1135"/>
    </row>
    <row r="654" spans="1:33" ht="13.5" customHeight="1" x14ac:dyDescent="0.25">
      <c r="A654" s="2055"/>
      <c r="B654" s="237">
        <v>133.94</v>
      </c>
      <c r="C654" s="2549"/>
      <c r="D654" s="236" t="s">
        <v>231</v>
      </c>
      <c r="E654" s="236" t="s">
        <v>22</v>
      </c>
      <c r="F654" s="2555"/>
      <c r="G654" s="2533"/>
      <c r="H654" s="2647"/>
      <c r="I654" s="516"/>
      <c r="J654" s="517"/>
      <c r="K654" s="518"/>
      <c r="L654" s="2768"/>
      <c r="M654" s="2736"/>
      <c r="N654" s="2786"/>
      <c r="O654" s="348"/>
      <c r="P654" s="349"/>
      <c r="Q654" s="350"/>
      <c r="R654" s="27"/>
      <c r="S654" s="28"/>
      <c r="T654" s="29"/>
      <c r="U654" s="30"/>
      <c r="V654" s="31"/>
      <c r="W654" s="32"/>
      <c r="X654" s="979"/>
      <c r="Y654" s="143"/>
      <c r="Z654" s="144"/>
      <c r="AA654" s="897"/>
      <c r="AB654" s="900"/>
      <c r="AC654" s="505"/>
      <c r="AD654" s="1571"/>
      <c r="AE654" s="495"/>
      <c r="AF654" s="496"/>
      <c r="AG654" s="535"/>
    </row>
    <row r="655" spans="1:33" ht="13.5" customHeight="1" thickBot="1" x14ac:dyDescent="0.3">
      <c r="A655" s="2290"/>
      <c r="B655" s="416">
        <v>62.16</v>
      </c>
      <c r="C655" s="2527"/>
      <c r="D655" s="405" t="s">
        <v>231</v>
      </c>
      <c r="E655" s="405" t="s">
        <v>22</v>
      </c>
      <c r="F655" s="2656"/>
      <c r="G655" s="2566"/>
      <c r="H655" s="2655"/>
      <c r="I655" s="522"/>
      <c r="J655" s="523"/>
      <c r="K655" s="524"/>
      <c r="L655" s="2804"/>
      <c r="M655" s="2772"/>
      <c r="N655" s="2787"/>
      <c r="O655" s="345"/>
      <c r="P655" s="346"/>
      <c r="Q655" s="347"/>
      <c r="R655" s="92"/>
      <c r="S655" s="65"/>
      <c r="T655" s="93"/>
      <c r="U655" s="94"/>
      <c r="V655" s="95"/>
      <c r="W655" s="66"/>
      <c r="X655" s="1404"/>
      <c r="Y655" s="96"/>
      <c r="Z655" s="67"/>
      <c r="AA655" s="898"/>
      <c r="AB655" s="901"/>
      <c r="AC655" s="533"/>
      <c r="AD655" s="1572"/>
      <c r="AE655" s="498"/>
      <c r="AF655" s="499"/>
      <c r="AG655" s="1139"/>
    </row>
    <row r="656" spans="1:33" ht="13.5" customHeight="1" x14ac:dyDescent="0.25">
      <c r="A656" s="2054" t="s">
        <v>438</v>
      </c>
      <c r="B656" s="415">
        <v>189.46</v>
      </c>
      <c r="C656" s="2526">
        <f>SUM(B656:B658)</f>
        <v>369.59999999999997</v>
      </c>
      <c r="D656" s="278" t="s">
        <v>236</v>
      </c>
      <c r="E656" s="278" t="s">
        <v>22</v>
      </c>
      <c r="F656" s="2530">
        <f>C656</f>
        <v>369.59999999999997</v>
      </c>
      <c r="G656" s="2532">
        <v>5</v>
      </c>
      <c r="H656" s="2534">
        <f>G656*F656</f>
        <v>1847.9999999999998</v>
      </c>
      <c r="I656" s="513"/>
      <c r="J656" s="514"/>
      <c r="K656" s="515"/>
      <c r="L656" s="2698">
        <f>C656</f>
        <v>369.59999999999997</v>
      </c>
      <c r="M656" s="2690">
        <v>2</v>
      </c>
      <c r="N656" s="2695">
        <f>L656*M656</f>
        <v>739.19999999999993</v>
      </c>
      <c r="O656" s="342"/>
      <c r="P656" s="343"/>
      <c r="Q656" s="344"/>
      <c r="R656" s="87"/>
      <c r="S656" s="84"/>
      <c r="T656" s="88"/>
      <c r="U656" s="89"/>
      <c r="V656" s="90"/>
      <c r="W656" s="85"/>
      <c r="X656" s="583"/>
      <c r="Y656" s="91"/>
      <c r="Z656" s="86"/>
      <c r="AA656" s="896"/>
      <c r="AB656" s="899"/>
      <c r="AC656" s="532"/>
      <c r="AD656" s="1570"/>
      <c r="AE656" s="492"/>
      <c r="AF656" s="493"/>
      <c r="AG656" s="1135"/>
    </row>
    <row r="657" spans="1:33" ht="13.5" customHeight="1" x14ac:dyDescent="0.25">
      <c r="A657" s="2055"/>
      <c r="B657" s="237">
        <v>161.82</v>
      </c>
      <c r="C657" s="2549"/>
      <c r="D657" s="236" t="s">
        <v>236</v>
      </c>
      <c r="E657" s="236" t="s">
        <v>22</v>
      </c>
      <c r="F657" s="2531"/>
      <c r="G657" s="2533"/>
      <c r="H657" s="2535"/>
      <c r="I657" s="516"/>
      <c r="J657" s="517"/>
      <c r="K657" s="518"/>
      <c r="L657" s="2709"/>
      <c r="M657" s="2585"/>
      <c r="N657" s="2798"/>
      <c r="O657" s="348"/>
      <c r="P657" s="349"/>
      <c r="Q657" s="350"/>
      <c r="R657" s="27"/>
      <c r="S657" s="28"/>
      <c r="T657" s="29"/>
      <c r="U657" s="30"/>
      <c r="V657" s="31"/>
      <c r="W657" s="32"/>
      <c r="X657" s="979"/>
      <c r="Y657" s="143"/>
      <c r="Z657" s="144"/>
      <c r="AA657" s="897"/>
      <c r="AB657" s="900"/>
      <c r="AC657" s="505"/>
      <c r="AD657" s="1571"/>
      <c r="AE657" s="495"/>
      <c r="AF657" s="496"/>
      <c r="AG657" s="535"/>
    </row>
    <row r="658" spans="1:33" ht="13.5" customHeight="1" thickBot="1" x14ac:dyDescent="0.3">
      <c r="A658" s="2290"/>
      <c r="B658" s="416">
        <v>18.32</v>
      </c>
      <c r="C658" s="2527"/>
      <c r="D658" s="405" t="s">
        <v>236</v>
      </c>
      <c r="E658" s="405" t="s">
        <v>22</v>
      </c>
      <c r="F658" s="2689"/>
      <c r="G658" s="2566"/>
      <c r="H658" s="2697"/>
      <c r="I658" s="522"/>
      <c r="J658" s="523"/>
      <c r="K658" s="524"/>
      <c r="L658" s="2699"/>
      <c r="M658" s="2691"/>
      <c r="N658" s="2696"/>
      <c r="O658" s="345"/>
      <c r="P658" s="346"/>
      <c r="Q658" s="347"/>
      <c r="R658" s="92"/>
      <c r="S658" s="65"/>
      <c r="T658" s="93"/>
      <c r="U658" s="94"/>
      <c r="V658" s="95"/>
      <c r="W658" s="66"/>
      <c r="X658" s="1404"/>
      <c r="Y658" s="96"/>
      <c r="Z658" s="67"/>
      <c r="AA658" s="898"/>
      <c r="AB658" s="901"/>
      <c r="AC658" s="533"/>
      <c r="AD658" s="1572"/>
      <c r="AE658" s="498"/>
      <c r="AF658" s="499"/>
      <c r="AG658" s="1139"/>
    </row>
    <row r="659" spans="1:33" ht="13.5" customHeight="1" thickBot="1" x14ac:dyDescent="0.3">
      <c r="A659" s="244" t="s">
        <v>439</v>
      </c>
      <c r="B659" s="594">
        <v>27.51</v>
      </c>
      <c r="C659" s="594">
        <v>27.51</v>
      </c>
      <c r="D659" s="244" t="s">
        <v>236</v>
      </c>
      <c r="E659" s="244" t="s">
        <v>22</v>
      </c>
      <c r="F659" s="120">
        <f>C659</f>
        <v>27.51</v>
      </c>
      <c r="G659" s="161">
        <v>5</v>
      </c>
      <c r="H659" s="853">
        <f>G659*F659</f>
        <v>137.55000000000001</v>
      </c>
      <c r="I659" s="799"/>
      <c r="J659" s="800"/>
      <c r="K659" s="536"/>
      <c r="L659" s="1472"/>
      <c r="M659" s="145"/>
      <c r="N659" s="154"/>
      <c r="O659" s="351"/>
      <c r="P659" s="352"/>
      <c r="Q659" s="353"/>
      <c r="R659" s="99"/>
      <c r="S659" s="100"/>
      <c r="T659" s="101"/>
      <c r="U659" s="102"/>
      <c r="V659" s="105"/>
      <c r="W659" s="106"/>
      <c r="X659" s="1405"/>
      <c r="Y659" s="107"/>
      <c r="Z659" s="108"/>
      <c r="AA659" s="895"/>
      <c r="AB659" s="852"/>
      <c r="AC659" s="537"/>
      <c r="AD659" s="1576"/>
      <c r="AE659" s="1317"/>
      <c r="AF659" s="1318"/>
      <c r="AG659" s="1319"/>
    </row>
    <row r="660" spans="1:33" ht="13.5" customHeight="1" thickBot="1" x14ac:dyDescent="0.3">
      <c r="A660" s="244">
        <v>1432</v>
      </c>
      <c r="B660" s="594">
        <v>109.33</v>
      </c>
      <c r="C660" s="594">
        <f>SUM(B660)</f>
        <v>109.33</v>
      </c>
      <c r="D660" s="244" t="s">
        <v>245</v>
      </c>
      <c r="E660" s="244" t="s">
        <v>22</v>
      </c>
      <c r="F660" s="120">
        <f>C660</f>
        <v>109.33</v>
      </c>
      <c r="G660" s="161">
        <v>5</v>
      </c>
      <c r="H660" s="853">
        <f>G660*F660</f>
        <v>546.65</v>
      </c>
      <c r="I660" s="799"/>
      <c r="J660" s="800"/>
      <c r="K660" s="536"/>
      <c r="L660" s="1472"/>
      <c r="M660" s="145"/>
      <c r="N660" s="154"/>
      <c r="O660" s="351"/>
      <c r="P660" s="352"/>
      <c r="Q660" s="353"/>
      <c r="R660" s="99"/>
      <c r="S660" s="100"/>
      <c r="T660" s="101"/>
      <c r="U660" s="102"/>
      <c r="V660" s="105"/>
      <c r="W660" s="106"/>
      <c r="X660" s="1405"/>
      <c r="Y660" s="107"/>
      <c r="Z660" s="108"/>
      <c r="AA660" s="895"/>
      <c r="AB660" s="852"/>
      <c r="AC660" s="537"/>
      <c r="AD660" s="1576"/>
      <c r="AE660" s="1317"/>
      <c r="AF660" s="1318"/>
      <c r="AG660" s="1319"/>
    </row>
    <row r="661" spans="1:33" ht="13.5" customHeight="1" x14ac:dyDescent="0.25">
      <c r="A661" s="2054" t="s">
        <v>440</v>
      </c>
      <c r="B661" s="415">
        <v>102.19</v>
      </c>
      <c r="C661" s="2526">
        <f>SUM(B661:B664)</f>
        <v>206.9</v>
      </c>
      <c r="D661" s="278" t="s">
        <v>441</v>
      </c>
      <c r="E661" s="278" t="s">
        <v>22</v>
      </c>
      <c r="F661" s="2554">
        <f>C661</f>
        <v>206.9</v>
      </c>
      <c r="G661" s="2532">
        <v>5</v>
      </c>
      <c r="H661" s="2646">
        <f>G661*F661</f>
        <v>1034.5</v>
      </c>
      <c r="I661" s="513"/>
      <c r="J661" s="514"/>
      <c r="K661" s="515"/>
      <c r="L661" s="2799">
        <f>F661</f>
        <v>206.9</v>
      </c>
      <c r="M661" s="2592">
        <v>2</v>
      </c>
      <c r="N661" s="2590">
        <f>M661*L661</f>
        <v>413.8</v>
      </c>
      <c r="O661" s="342"/>
      <c r="P661" s="343"/>
      <c r="Q661" s="344"/>
      <c r="R661" s="87"/>
      <c r="S661" s="84"/>
      <c r="T661" s="88"/>
      <c r="U661" s="89"/>
      <c r="V661" s="90"/>
      <c r="W661" s="85"/>
      <c r="X661" s="583"/>
      <c r="Y661" s="91"/>
      <c r="Z661" s="86"/>
      <c r="AA661" s="896"/>
      <c r="AB661" s="899"/>
      <c r="AC661" s="532"/>
      <c r="AD661" s="1570"/>
      <c r="AE661" s="492"/>
      <c r="AF661" s="493"/>
      <c r="AG661" s="1135"/>
    </row>
    <row r="662" spans="1:33" ht="13.5" customHeight="1" x14ac:dyDescent="0.25">
      <c r="A662" s="2055"/>
      <c r="B662" s="237">
        <v>39.270000000000003</v>
      </c>
      <c r="C662" s="2549"/>
      <c r="D662" s="236" t="s">
        <v>441</v>
      </c>
      <c r="E662" s="236" t="s">
        <v>22</v>
      </c>
      <c r="F662" s="2555"/>
      <c r="G662" s="2533"/>
      <c r="H662" s="2647"/>
      <c r="I662" s="516"/>
      <c r="J662" s="517"/>
      <c r="K662" s="518"/>
      <c r="L662" s="2737"/>
      <c r="M662" s="2594"/>
      <c r="N662" s="2630"/>
      <c r="O662" s="348"/>
      <c r="P662" s="349"/>
      <c r="Q662" s="350"/>
      <c r="R662" s="27"/>
      <c r="S662" s="28"/>
      <c r="T662" s="29"/>
      <c r="U662" s="30"/>
      <c r="V662" s="31"/>
      <c r="W662" s="32"/>
      <c r="X662" s="979"/>
      <c r="Y662" s="143"/>
      <c r="Z662" s="144"/>
      <c r="AA662" s="897"/>
      <c r="AB662" s="900"/>
      <c r="AC662" s="505"/>
      <c r="AD662" s="1571"/>
      <c r="AE662" s="495"/>
      <c r="AF662" s="496"/>
      <c r="AG662" s="535"/>
    </row>
    <row r="663" spans="1:33" ht="13.5" customHeight="1" x14ac:dyDescent="0.25">
      <c r="A663" s="2055"/>
      <c r="B663" s="237">
        <v>60.07</v>
      </c>
      <c r="C663" s="2549"/>
      <c r="D663" s="236" t="s">
        <v>441</v>
      </c>
      <c r="E663" s="236" t="s">
        <v>442</v>
      </c>
      <c r="F663" s="2555"/>
      <c r="G663" s="2533"/>
      <c r="H663" s="2647"/>
      <c r="I663" s="516"/>
      <c r="J663" s="517"/>
      <c r="K663" s="518"/>
      <c r="L663" s="2737"/>
      <c r="M663" s="2594"/>
      <c r="N663" s="2630"/>
      <c r="O663" s="348"/>
      <c r="P663" s="349"/>
      <c r="Q663" s="350"/>
      <c r="R663" s="27"/>
      <c r="S663" s="28"/>
      <c r="T663" s="29"/>
      <c r="U663" s="30"/>
      <c r="V663" s="31"/>
      <c r="W663" s="32"/>
      <c r="X663" s="979"/>
      <c r="Y663" s="143"/>
      <c r="Z663" s="144"/>
      <c r="AA663" s="897"/>
      <c r="AB663" s="900"/>
      <c r="AC663" s="505"/>
      <c r="AD663" s="1571"/>
      <c r="AE663" s="495"/>
      <c r="AF663" s="496"/>
      <c r="AG663" s="535"/>
    </row>
    <row r="664" spans="1:33" ht="13.5" customHeight="1" thickBot="1" x14ac:dyDescent="0.3">
      <c r="A664" s="2290"/>
      <c r="B664" s="416">
        <v>5.37</v>
      </c>
      <c r="C664" s="2527"/>
      <c r="D664" s="405" t="s">
        <v>441</v>
      </c>
      <c r="E664" s="405" t="s">
        <v>22</v>
      </c>
      <c r="F664" s="2656"/>
      <c r="G664" s="2566"/>
      <c r="H664" s="2655"/>
      <c r="I664" s="522"/>
      <c r="J664" s="523"/>
      <c r="K664" s="524"/>
      <c r="L664" s="2682"/>
      <c r="M664" s="2593"/>
      <c r="N664" s="2591"/>
      <c r="O664" s="345"/>
      <c r="P664" s="346"/>
      <c r="Q664" s="347"/>
      <c r="R664" s="92"/>
      <c r="S664" s="65"/>
      <c r="T664" s="93"/>
      <c r="U664" s="94"/>
      <c r="V664" s="95"/>
      <c r="W664" s="66"/>
      <c r="X664" s="1404"/>
      <c r="Y664" s="96"/>
      <c r="Z664" s="67"/>
      <c r="AA664" s="898"/>
      <c r="AB664" s="901"/>
      <c r="AC664" s="533"/>
      <c r="AD664" s="1572"/>
      <c r="AE664" s="498"/>
      <c r="AF664" s="499"/>
      <c r="AG664" s="1139"/>
    </row>
    <row r="665" spans="1:33" ht="13.5" customHeight="1" thickBot="1" x14ac:dyDescent="0.3">
      <c r="A665" s="244">
        <v>1452</v>
      </c>
      <c r="B665" s="594">
        <v>524.85</v>
      </c>
      <c r="C665" s="594">
        <v>524.85</v>
      </c>
      <c r="D665" s="244" t="s">
        <v>441</v>
      </c>
      <c r="E665" s="244" t="s">
        <v>443</v>
      </c>
      <c r="F665" s="120">
        <f>C665</f>
        <v>524.85</v>
      </c>
      <c r="G665" s="161">
        <v>5</v>
      </c>
      <c r="H665" s="853">
        <f>G665*F665</f>
        <v>2624.25</v>
      </c>
      <c r="I665" s="799"/>
      <c r="J665" s="800"/>
      <c r="K665" s="536"/>
      <c r="L665" s="1491">
        <f>F665</f>
        <v>524.85</v>
      </c>
      <c r="M665" s="97">
        <v>2</v>
      </c>
      <c r="N665" s="155">
        <f>L665*M665</f>
        <v>1049.7</v>
      </c>
      <c r="O665" s="351"/>
      <c r="P665" s="352"/>
      <c r="Q665" s="353"/>
      <c r="R665" s="99"/>
      <c r="S665" s="100"/>
      <c r="T665" s="101"/>
      <c r="U665" s="102"/>
      <c r="V665" s="105"/>
      <c r="W665" s="106"/>
      <c r="X665" s="1405"/>
      <c r="Y665" s="107"/>
      <c r="Z665" s="108"/>
      <c r="AA665" s="895"/>
      <c r="AB665" s="852"/>
      <c r="AC665" s="537"/>
      <c r="AD665" s="1576"/>
      <c r="AE665" s="1317"/>
      <c r="AF665" s="1318"/>
      <c r="AG665" s="1319"/>
    </row>
    <row r="666" spans="1:33" ht="13.5" customHeight="1" thickBot="1" x14ac:dyDescent="0.3">
      <c r="A666" s="244" t="s">
        <v>444</v>
      </c>
      <c r="B666" s="594">
        <v>47.72</v>
      </c>
      <c r="C666" s="594">
        <v>47.72</v>
      </c>
      <c r="D666" s="244" t="s">
        <v>441</v>
      </c>
      <c r="E666" s="244" t="s">
        <v>445</v>
      </c>
      <c r="F666" s="120">
        <f>C666</f>
        <v>47.72</v>
      </c>
      <c r="G666" s="161">
        <v>5</v>
      </c>
      <c r="H666" s="853">
        <f>G666*F666</f>
        <v>238.6</v>
      </c>
      <c r="I666" s="799"/>
      <c r="J666" s="800"/>
      <c r="K666" s="536"/>
      <c r="L666" s="1491">
        <f>F666</f>
        <v>47.72</v>
      </c>
      <c r="M666" s="97">
        <v>2</v>
      </c>
      <c r="N666" s="155">
        <f>L666*M666</f>
        <v>95.44</v>
      </c>
      <c r="O666" s="351"/>
      <c r="P666" s="352"/>
      <c r="Q666" s="353"/>
      <c r="R666" s="99"/>
      <c r="S666" s="100"/>
      <c r="T666" s="101"/>
      <c r="U666" s="102"/>
      <c r="V666" s="105"/>
      <c r="W666" s="106"/>
      <c r="X666" s="1405"/>
      <c r="Y666" s="107"/>
      <c r="Z666" s="108"/>
      <c r="AA666" s="895"/>
      <c r="AB666" s="852"/>
      <c r="AC666" s="537"/>
      <c r="AD666" s="1576"/>
      <c r="AE666" s="1317"/>
      <c r="AF666" s="1318"/>
      <c r="AG666" s="1319"/>
    </row>
    <row r="667" spans="1:33" ht="13.5" customHeight="1" thickBot="1" x14ac:dyDescent="0.3">
      <c r="A667" s="244">
        <v>167</v>
      </c>
      <c r="B667" s="594">
        <v>225.22</v>
      </c>
      <c r="C667" s="594">
        <v>225.22</v>
      </c>
      <c r="D667" s="244" t="s">
        <v>441</v>
      </c>
      <c r="E667" s="244" t="s">
        <v>44</v>
      </c>
      <c r="F667" s="120">
        <f>C667</f>
        <v>225.22</v>
      </c>
      <c r="G667" s="161">
        <v>5</v>
      </c>
      <c r="H667" s="853">
        <f>G667*F667</f>
        <v>1126.0999999999999</v>
      </c>
      <c r="I667" s="799"/>
      <c r="J667" s="800"/>
      <c r="K667" s="536"/>
      <c r="L667" s="1491">
        <f>F667</f>
        <v>225.22</v>
      </c>
      <c r="M667" s="97">
        <v>2</v>
      </c>
      <c r="N667" s="155">
        <f>L667*M667</f>
        <v>450.44</v>
      </c>
      <c r="O667" s="351"/>
      <c r="P667" s="352"/>
      <c r="Q667" s="353"/>
      <c r="R667" s="99"/>
      <c r="S667" s="100"/>
      <c r="T667" s="101"/>
      <c r="U667" s="102"/>
      <c r="V667" s="105"/>
      <c r="W667" s="106"/>
      <c r="X667" s="1405"/>
      <c r="Y667" s="107"/>
      <c r="Z667" s="108"/>
      <c r="AA667" s="895"/>
      <c r="AB667" s="852"/>
      <c r="AC667" s="537"/>
      <c r="AD667" s="1576"/>
      <c r="AE667" s="1317"/>
      <c r="AF667" s="1318"/>
      <c r="AG667" s="1319"/>
    </row>
    <row r="668" spans="1:33" ht="13.5" customHeight="1" x14ac:dyDescent="0.25">
      <c r="A668" s="2054">
        <v>153</v>
      </c>
      <c r="B668" s="415">
        <v>105.78</v>
      </c>
      <c r="C668" s="2526">
        <f>B668+B669</f>
        <v>171.3</v>
      </c>
      <c r="D668" s="278" t="s">
        <v>446</v>
      </c>
      <c r="E668" s="278" t="s">
        <v>22</v>
      </c>
      <c r="F668" s="2554">
        <f>C668</f>
        <v>171.3</v>
      </c>
      <c r="G668" s="2532">
        <v>5</v>
      </c>
      <c r="H668" s="2646">
        <f>G668*F668</f>
        <v>856.5</v>
      </c>
      <c r="I668" s="513"/>
      <c r="J668" s="514"/>
      <c r="K668" s="515"/>
      <c r="L668" s="2799">
        <f>F668</f>
        <v>171.3</v>
      </c>
      <c r="M668" s="2592">
        <v>2</v>
      </c>
      <c r="N668" s="2590">
        <f>M668*L668</f>
        <v>342.6</v>
      </c>
      <c r="O668" s="342"/>
      <c r="P668" s="343"/>
      <c r="Q668" s="344"/>
      <c r="R668" s="87"/>
      <c r="S668" s="84"/>
      <c r="T668" s="88"/>
      <c r="U668" s="89"/>
      <c r="V668" s="90"/>
      <c r="W668" s="85"/>
      <c r="X668" s="583"/>
      <c r="Y668" s="91"/>
      <c r="Z668" s="86"/>
      <c r="AA668" s="896"/>
      <c r="AB668" s="899"/>
      <c r="AC668" s="532"/>
      <c r="AD668" s="1570"/>
      <c r="AE668" s="492"/>
      <c r="AF668" s="493"/>
      <c r="AG668" s="1135"/>
    </row>
    <row r="669" spans="1:33" ht="13.5" customHeight="1" thickBot="1" x14ac:dyDescent="0.3">
      <c r="A669" s="2290"/>
      <c r="B669" s="416">
        <v>65.52</v>
      </c>
      <c r="C669" s="2527"/>
      <c r="D669" s="405" t="s">
        <v>446</v>
      </c>
      <c r="E669" s="405" t="s">
        <v>22</v>
      </c>
      <c r="F669" s="2656"/>
      <c r="G669" s="2566"/>
      <c r="H669" s="2655"/>
      <c r="I669" s="522"/>
      <c r="J669" s="523"/>
      <c r="K669" s="524"/>
      <c r="L669" s="2682"/>
      <c r="M669" s="2593"/>
      <c r="N669" s="2591"/>
      <c r="O669" s="345"/>
      <c r="P669" s="346"/>
      <c r="Q669" s="347"/>
      <c r="R669" s="92"/>
      <c r="S669" s="65"/>
      <c r="T669" s="93"/>
      <c r="U669" s="94"/>
      <c r="V669" s="95"/>
      <c r="W669" s="66"/>
      <c r="X669" s="1404"/>
      <c r="Y669" s="96"/>
      <c r="Z669" s="67"/>
      <c r="AA669" s="898"/>
      <c r="AB669" s="901"/>
      <c r="AC669" s="533"/>
      <c r="AD669" s="1572"/>
      <c r="AE669" s="498"/>
      <c r="AF669" s="499"/>
      <c r="AG669" s="1139"/>
    </row>
    <row r="670" spans="1:33" ht="13.5" customHeight="1" x14ac:dyDescent="0.25">
      <c r="A670" s="2054">
        <v>46</v>
      </c>
      <c r="B670" s="415">
        <v>43.05</v>
      </c>
      <c r="C670" s="2526">
        <f>SUM(B670:B677)</f>
        <v>345.15999999999997</v>
      </c>
      <c r="D670" s="278" t="s">
        <v>446</v>
      </c>
      <c r="E670" s="278" t="s">
        <v>22</v>
      </c>
      <c r="F670" s="2554">
        <f>C670</f>
        <v>345.15999999999997</v>
      </c>
      <c r="G670" s="2532">
        <v>5</v>
      </c>
      <c r="H670" s="2646">
        <f>G670*F670</f>
        <v>1725.7999999999997</v>
      </c>
      <c r="I670" s="513"/>
      <c r="J670" s="514"/>
      <c r="K670" s="515"/>
      <c r="L670" s="2714">
        <f>F670</f>
        <v>345.15999999999997</v>
      </c>
      <c r="M670" s="2735">
        <v>2</v>
      </c>
      <c r="N670" s="2785">
        <f>L670*M670</f>
        <v>690.31999999999994</v>
      </c>
      <c r="O670" s="342"/>
      <c r="P670" s="343"/>
      <c r="Q670" s="344"/>
      <c r="R670" s="87"/>
      <c r="S670" s="84"/>
      <c r="T670" s="88"/>
      <c r="U670" s="89"/>
      <c r="V670" s="90"/>
      <c r="W670" s="85"/>
      <c r="X670" s="583"/>
      <c r="Y670" s="91"/>
      <c r="Z670" s="86"/>
      <c r="AA670" s="896"/>
      <c r="AB670" s="899"/>
      <c r="AC670" s="532"/>
      <c r="AD670" s="1570"/>
      <c r="AE670" s="492"/>
      <c r="AF670" s="493"/>
      <c r="AG670" s="1135"/>
    </row>
    <row r="671" spans="1:33" ht="13.5" customHeight="1" x14ac:dyDescent="0.25">
      <c r="A671" s="2055"/>
      <c r="B671" s="237">
        <v>8.4600000000000009</v>
      </c>
      <c r="C671" s="2549"/>
      <c r="D671" s="236" t="s">
        <v>446</v>
      </c>
      <c r="E671" s="236" t="s">
        <v>22</v>
      </c>
      <c r="F671" s="2555"/>
      <c r="G671" s="2533"/>
      <c r="H671" s="2647"/>
      <c r="I671" s="516"/>
      <c r="J671" s="517"/>
      <c r="K671" s="518"/>
      <c r="L671" s="2768"/>
      <c r="M671" s="2736"/>
      <c r="N671" s="2786"/>
      <c r="O671" s="348"/>
      <c r="P671" s="349"/>
      <c r="Q671" s="350"/>
      <c r="R671" s="27"/>
      <c r="S671" s="28"/>
      <c r="T671" s="29"/>
      <c r="U671" s="30"/>
      <c r="V671" s="31"/>
      <c r="W671" s="32"/>
      <c r="X671" s="979"/>
      <c r="Y671" s="143"/>
      <c r="Z671" s="144"/>
      <c r="AA671" s="897"/>
      <c r="AB671" s="900"/>
      <c r="AC671" s="505"/>
      <c r="AD671" s="1571"/>
      <c r="AE671" s="495"/>
      <c r="AF671" s="496"/>
      <c r="AG671" s="535"/>
    </row>
    <row r="672" spans="1:33" ht="13.5" customHeight="1" x14ac:dyDescent="0.25">
      <c r="A672" s="2055"/>
      <c r="B672" s="237">
        <v>7.7</v>
      </c>
      <c r="C672" s="2549"/>
      <c r="D672" s="236" t="s">
        <v>446</v>
      </c>
      <c r="E672" s="236" t="s">
        <v>22</v>
      </c>
      <c r="F672" s="2555"/>
      <c r="G672" s="2533"/>
      <c r="H672" s="2647"/>
      <c r="I672" s="516"/>
      <c r="J672" s="517"/>
      <c r="K672" s="518"/>
      <c r="L672" s="2768"/>
      <c r="M672" s="2736"/>
      <c r="N672" s="2786"/>
      <c r="O672" s="348"/>
      <c r="P672" s="349"/>
      <c r="Q672" s="350"/>
      <c r="R672" s="27"/>
      <c r="S672" s="28"/>
      <c r="T672" s="29"/>
      <c r="U672" s="30"/>
      <c r="V672" s="31"/>
      <c r="W672" s="32"/>
      <c r="X672" s="979"/>
      <c r="Y672" s="143"/>
      <c r="Z672" s="144"/>
      <c r="AA672" s="897"/>
      <c r="AB672" s="900"/>
      <c r="AC672" s="505"/>
      <c r="AD672" s="1571"/>
      <c r="AE672" s="495"/>
      <c r="AF672" s="496"/>
      <c r="AG672" s="535"/>
    </row>
    <row r="673" spans="1:33" ht="13.5" customHeight="1" x14ac:dyDescent="0.25">
      <c r="A673" s="2055"/>
      <c r="B673" s="237">
        <v>92.9</v>
      </c>
      <c r="C673" s="2549"/>
      <c r="D673" s="236" t="s">
        <v>446</v>
      </c>
      <c r="E673" s="236" t="s">
        <v>22</v>
      </c>
      <c r="F673" s="2555"/>
      <c r="G673" s="2533"/>
      <c r="H673" s="2647"/>
      <c r="I673" s="516"/>
      <c r="J673" s="517"/>
      <c r="K673" s="518"/>
      <c r="L673" s="2768"/>
      <c r="M673" s="2736"/>
      <c r="N673" s="2786"/>
      <c r="O673" s="348"/>
      <c r="P673" s="349"/>
      <c r="Q673" s="350"/>
      <c r="R673" s="27"/>
      <c r="S673" s="28"/>
      <c r="T673" s="29"/>
      <c r="U673" s="30"/>
      <c r="V673" s="31"/>
      <c r="W673" s="32"/>
      <c r="X673" s="979"/>
      <c r="Y673" s="143"/>
      <c r="Z673" s="144"/>
      <c r="AA673" s="897"/>
      <c r="AB673" s="900"/>
      <c r="AC673" s="505"/>
      <c r="AD673" s="1571"/>
      <c r="AE673" s="495"/>
      <c r="AF673" s="496"/>
      <c r="AG673" s="535"/>
    </row>
    <row r="674" spans="1:33" ht="13.5" customHeight="1" x14ac:dyDescent="0.25">
      <c r="A674" s="2055"/>
      <c r="B674" s="237">
        <v>99.45</v>
      </c>
      <c r="C674" s="2549"/>
      <c r="D674" s="236" t="s">
        <v>446</v>
      </c>
      <c r="E674" s="236" t="s">
        <v>22</v>
      </c>
      <c r="F674" s="2555"/>
      <c r="G674" s="2533"/>
      <c r="H674" s="2647"/>
      <c r="I674" s="516"/>
      <c r="J674" s="517"/>
      <c r="K674" s="518"/>
      <c r="L674" s="2768"/>
      <c r="M674" s="2736"/>
      <c r="N674" s="2786"/>
      <c r="O674" s="348"/>
      <c r="P674" s="349"/>
      <c r="Q674" s="350"/>
      <c r="R674" s="27"/>
      <c r="S674" s="28"/>
      <c r="T674" s="29"/>
      <c r="U674" s="30"/>
      <c r="V674" s="31"/>
      <c r="W674" s="32"/>
      <c r="X674" s="979"/>
      <c r="Y674" s="143"/>
      <c r="Z674" s="144"/>
      <c r="AA674" s="897"/>
      <c r="AB674" s="900"/>
      <c r="AC674" s="505"/>
      <c r="AD674" s="1571"/>
      <c r="AE674" s="495"/>
      <c r="AF674" s="496"/>
      <c r="AG674" s="535"/>
    </row>
    <row r="675" spans="1:33" ht="13.5" customHeight="1" x14ac:dyDescent="0.25">
      <c r="A675" s="2055"/>
      <c r="B675" s="237">
        <v>10.09</v>
      </c>
      <c r="C675" s="2549"/>
      <c r="D675" s="236" t="s">
        <v>446</v>
      </c>
      <c r="E675" s="236" t="s">
        <v>22</v>
      </c>
      <c r="F675" s="2555"/>
      <c r="G675" s="2533"/>
      <c r="H675" s="2647"/>
      <c r="I675" s="516"/>
      <c r="J675" s="517"/>
      <c r="K675" s="518"/>
      <c r="L675" s="2768"/>
      <c r="M675" s="2736"/>
      <c r="N675" s="2786"/>
      <c r="O675" s="348"/>
      <c r="P675" s="349"/>
      <c r="Q675" s="350"/>
      <c r="R675" s="27"/>
      <c r="S675" s="28"/>
      <c r="T675" s="29"/>
      <c r="U675" s="30"/>
      <c r="V675" s="31"/>
      <c r="W675" s="32"/>
      <c r="X675" s="979"/>
      <c r="Y675" s="143"/>
      <c r="Z675" s="144"/>
      <c r="AA675" s="897"/>
      <c r="AB675" s="900"/>
      <c r="AC675" s="505"/>
      <c r="AD675" s="1571"/>
      <c r="AE675" s="495"/>
      <c r="AF675" s="496"/>
      <c r="AG675" s="535"/>
    </row>
    <row r="676" spans="1:33" ht="13.5" customHeight="1" x14ac:dyDescent="0.25">
      <c r="A676" s="2055"/>
      <c r="B676" s="237">
        <v>3.93</v>
      </c>
      <c r="C676" s="2549"/>
      <c r="D676" s="236" t="s">
        <v>446</v>
      </c>
      <c r="E676" s="236" t="s">
        <v>22</v>
      </c>
      <c r="F676" s="2555"/>
      <c r="G676" s="2533"/>
      <c r="H676" s="2647"/>
      <c r="I676" s="516"/>
      <c r="J676" s="517"/>
      <c r="K676" s="518"/>
      <c r="L676" s="2768"/>
      <c r="M676" s="2736"/>
      <c r="N676" s="2786"/>
      <c r="O676" s="348"/>
      <c r="P676" s="349"/>
      <c r="Q676" s="350"/>
      <c r="R676" s="27"/>
      <c r="S676" s="28"/>
      <c r="T676" s="29"/>
      <c r="U676" s="30"/>
      <c r="V676" s="31"/>
      <c r="W676" s="32"/>
      <c r="X676" s="979"/>
      <c r="Y676" s="143"/>
      <c r="Z676" s="144"/>
      <c r="AA676" s="897"/>
      <c r="AB676" s="900"/>
      <c r="AC676" s="505"/>
      <c r="AD676" s="1571"/>
      <c r="AE676" s="495"/>
      <c r="AF676" s="496"/>
      <c r="AG676" s="535"/>
    </row>
    <row r="677" spans="1:33" ht="13.5" customHeight="1" thickBot="1" x14ac:dyDescent="0.3">
      <c r="A677" s="2290"/>
      <c r="B677" s="416">
        <v>79.58</v>
      </c>
      <c r="C677" s="2527"/>
      <c r="D677" s="405" t="s">
        <v>446</v>
      </c>
      <c r="E677" s="405" t="s">
        <v>22</v>
      </c>
      <c r="F677" s="2656"/>
      <c r="G677" s="2566"/>
      <c r="H677" s="2655"/>
      <c r="I677" s="522"/>
      <c r="J677" s="523"/>
      <c r="K677" s="524"/>
      <c r="L677" s="2804"/>
      <c r="M677" s="2772"/>
      <c r="N677" s="2787"/>
      <c r="O677" s="345"/>
      <c r="P677" s="346"/>
      <c r="Q677" s="347"/>
      <c r="R677" s="92"/>
      <c r="S677" s="65"/>
      <c r="T677" s="93"/>
      <c r="U677" s="94"/>
      <c r="V677" s="95"/>
      <c r="W677" s="66"/>
      <c r="X677" s="1404"/>
      <c r="Y677" s="96"/>
      <c r="Z677" s="67"/>
      <c r="AA677" s="898"/>
      <c r="AB677" s="901"/>
      <c r="AC677" s="533"/>
      <c r="AD677" s="1572"/>
      <c r="AE677" s="498"/>
      <c r="AF677" s="499"/>
      <c r="AG677" s="1139"/>
    </row>
    <row r="678" spans="1:33" ht="13.5" customHeight="1" x14ac:dyDescent="0.25">
      <c r="A678" s="2054">
        <v>125</v>
      </c>
      <c r="B678" s="415">
        <v>7.19</v>
      </c>
      <c r="C678" s="2526">
        <f>SUM(B678:B679)</f>
        <v>209.57</v>
      </c>
      <c r="D678" s="278" t="s">
        <v>245</v>
      </c>
      <c r="E678" s="278" t="s">
        <v>22</v>
      </c>
      <c r="F678" s="2530">
        <f>C678</f>
        <v>209.57</v>
      </c>
      <c r="G678" s="2532">
        <v>5</v>
      </c>
      <c r="H678" s="2534">
        <f>G678*F678</f>
        <v>1047.8499999999999</v>
      </c>
      <c r="I678" s="513"/>
      <c r="J678" s="514"/>
      <c r="K678" s="515"/>
      <c r="L678" s="2698">
        <f>F678</f>
        <v>209.57</v>
      </c>
      <c r="M678" s="2690">
        <v>2</v>
      </c>
      <c r="N678" s="2695">
        <f>L678*M678</f>
        <v>419.14</v>
      </c>
      <c r="O678" s="342"/>
      <c r="P678" s="343"/>
      <c r="Q678" s="344"/>
      <c r="R678" s="87"/>
      <c r="S678" s="84"/>
      <c r="T678" s="88"/>
      <c r="U678" s="89"/>
      <c r="V678" s="90"/>
      <c r="W678" s="85"/>
      <c r="X678" s="583"/>
      <c r="Y678" s="91"/>
      <c r="Z678" s="86"/>
      <c r="AA678" s="896"/>
      <c r="AB678" s="899"/>
      <c r="AC678" s="532"/>
      <c r="AD678" s="1570"/>
      <c r="AE678" s="492"/>
      <c r="AF678" s="493"/>
      <c r="AG678" s="1135"/>
    </row>
    <row r="679" spans="1:33" ht="13.5" customHeight="1" thickBot="1" x14ac:dyDescent="0.3">
      <c r="A679" s="2290"/>
      <c r="B679" s="416">
        <v>202.38</v>
      </c>
      <c r="C679" s="2527"/>
      <c r="D679" s="405" t="s">
        <v>245</v>
      </c>
      <c r="E679" s="405" t="s">
        <v>22</v>
      </c>
      <c r="F679" s="2689"/>
      <c r="G679" s="2566"/>
      <c r="H679" s="2697"/>
      <c r="I679" s="522"/>
      <c r="J679" s="523"/>
      <c r="K679" s="524"/>
      <c r="L679" s="2699"/>
      <c r="M679" s="2691"/>
      <c r="N679" s="2696"/>
      <c r="O679" s="345"/>
      <c r="P679" s="346"/>
      <c r="Q679" s="347"/>
      <c r="R679" s="92"/>
      <c r="S679" s="65"/>
      <c r="T679" s="93"/>
      <c r="U679" s="94"/>
      <c r="V679" s="95"/>
      <c r="W679" s="66"/>
      <c r="X679" s="1404"/>
      <c r="Y679" s="96"/>
      <c r="Z679" s="67"/>
      <c r="AA679" s="898"/>
      <c r="AB679" s="901"/>
      <c r="AC679" s="533"/>
      <c r="AD679" s="1572"/>
      <c r="AE679" s="498"/>
      <c r="AF679" s="499"/>
      <c r="AG679" s="1139"/>
    </row>
    <row r="680" spans="1:33" ht="13.5" customHeight="1" thickBot="1" x14ac:dyDescent="0.3">
      <c r="A680" s="244" t="s">
        <v>447</v>
      </c>
      <c r="B680" s="594">
        <v>65.45</v>
      </c>
      <c r="C680" s="594">
        <f>B680</f>
        <v>65.45</v>
      </c>
      <c r="D680" s="244" t="s">
        <v>245</v>
      </c>
      <c r="E680" s="244" t="s">
        <v>22</v>
      </c>
      <c r="F680" s="333"/>
      <c r="G680" s="534"/>
      <c r="H680" s="1421"/>
      <c r="I680" s="802">
        <f>C680</f>
        <v>65.45</v>
      </c>
      <c r="J680" s="803">
        <v>5</v>
      </c>
      <c r="K680" s="804">
        <f>I680*J680</f>
        <v>327.25</v>
      </c>
      <c r="L680" s="1501"/>
      <c r="M680" s="1406"/>
      <c r="N680" s="1407"/>
      <c r="O680" s="351"/>
      <c r="P680" s="352"/>
      <c r="Q680" s="353"/>
      <c r="R680" s="99"/>
      <c r="S680" s="100"/>
      <c r="T680" s="101"/>
      <c r="U680" s="102"/>
      <c r="V680" s="105"/>
      <c r="W680" s="106"/>
      <c r="X680" s="1405"/>
      <c r="Y680" s="107"/>
      <c r="Z680" s="108"/>
      <c r="AA680" s="895"/>
      <c r="AB680" s="852"/>
      <c r="AC680" s="537"/>
      <c r="AD680" s="1576"/>
      <c r="AE680" s="1317"/>
      <c r="AF680" s="1318"/>
      <c r="AG680" s="1319"/>
    </row>
    <row r="681" spans="1:33" ht="13.5" customHeight="1" thickBot="1" x14ac:dyDescent="0.3">
      <c r="A681" s="244" t="s">
        <v>448</v>
      </c>
      <c r="B681" s="594">
        <v>538.80999999999995</v>
      </c>
      <c r="C681" s="594">
        <v>538.80999999999995</v>
      </c>
      <c r="D681" s="244" t="s">
        <v>446</v>
      </c>
      <c r="E681" s="244" t="s">
        <v>449</v>
      </c>
      <c r="F681" s="120">
        <f>C681</f>
        <v>538.80999999999995</v>
      </c>
      <c r="G681" s="161">
        <v>5</v>
      </c>
      <c r="H681" s="853">
        <f>G681*F681</f>
        <v>2694.0499999999997</v>
      </c>
      <c r="I681" s="799"/>
      <c r="J681" s="800"/>
      <c r="K681" s="536"/>
      <c r="L681" s="1472"/>
      <c r="M681" s="145"/>
      <c r="N681" s="154"/>
      <c r="O681" s="351"/>
      <c r="P681" s="352"/>
      <c r="Q681" s="353"/>
      <c r="R681" s="99"/>
      <c r="S681" s="100"/>
      <c r="T681" s="101"/>
      <c r="U681" s="102"/>
      <c r="V681" s="105"/>
      <c r="W681" s="106"/>
      <c r="X681" s="1405"/>
      <c r="Y681" s="107"/>
      <c r="Z681" s="108"/>
      <c r="AA681" s="895"/>
      <c r="AB681" s="852"/>
      <c r="AC681" s="537"/>
      <c r="AD681" s="1576"/>
      <c r="AE681" s="1317"/>
      <c r="AF681" s="1318"/>
      <c r="AG681" s="1319"/>
    </row>
    <row r="682" spans="1:33" ht="13.5" customHeight="1" x14ac:dyDescent="0.25">
      <c r="A682" s="2054">
        <v>20</v>
      </c>
      <c r="B682" s="2526">
        <v>44.6</v>
      </c>
      <c r="C682" s="2526">
        <v>44.6</v>
      </c>
      <c r="D682" s="278" t="s">
        <v>301</v>
      </c>
      <c r="E682" s="278" t="s">
        <v>22</v>
      </c>
      <c r="F682" s="2554">
        <f>C682</f>
        <v>44.6</v>
      </c>
      <c r="G682" s="2532">
        <v>5</v>
      </c>
      <c r="H682" s="2646">
        <f>G682*F682</f>
        <v>223</v>
      </c>
      <c r="I682" s="513"/>
      <c r="J682" s="514"/>
      <c r="K682" s="515"/>
      <c r="L682" s="2714">
        <f>F682</f>
        <v>44.6</v>
      </c>
      <c r="M682" s="2735">
        <v>2</v>
      </c>
      <c r="N682" s="2785">
        <f>L682*M682</f>
        <v>89.2</v>
      </c>
      <c r="O682" s="342"/>
      <c r="P682" s="343"/>
      <c r="Q682" s="344"/>
      <c r="R682" s="87"/>
      <c r="S682" s="84"/>
      <c r="T682" s="88"/>
      <c r="U682" s="89"/>
      <c r="V682" s="90"/>
      <c r="W682" s="85"/>
      <c r="X682" s="583"/>
      <c r="Y682" s="91"/>
      <c r="Z682" s="86"/>
      <c r="AA682" s="896"/>
      <c r="AB682" s="899"/>
      <c r="AC682" s="532"/>
      <c r="AD682" s="1570"/>
      <c r="AE682" s="492"/>
      <c r="AF682" s="493"/>
      <c r="AG682" s="1135"/>
    </row>
    <row r="683" spans="1:33" ht="13.5" customHeight="1" thickBot="1" x14ac:dyDescent="0.3">
      <c r="A683" s="2290"/>
      <c r="B683" s="2527"/>
      <c r="C683" s="2527"/>
      <c r="D683" s="405" t="s">
        <v>301</v>
      </c>
      <c r="E683" s="405" t="s">
        <v>22</v>
      </c>
      <c r="F683" s="2656"/>
      <c r="G683" s="2566"/>
      <c r="H683" s="2655"/>
      <c r="I683" s="522"/>
      <c r="J683" s="523"/>
      <c r="K683" s="524"/>
      <c r="L683" s="2804"/>
      <c r="M683" s="2772"/>
      <c r="N683" s="2787"/>
      <c r="O683" s="345"/>
      <c r="P683" s="346"/>
      <c r="Q683" s="347"/>
      <c r="R683" s="92"/>
      <c r="S683" s="65"/>
      <c r="T683" s="93"/>
      <c r="U683" s="94"/>
      <c r="V683" s="95"/>
      <c r="W683" s="66"/>
      <c r="X683" s="1404"/>
      <c r="Y683" s="96"/>
      <c r="Z683" s="67"/>
      <c r="AA683" s="898"/>
      <c r="AB683" s="901"/>
      <c r="AC683" s="533"/>
      <c r="AD683" s="1572"/>
      <c r="AE683" s="498"/>
      <c r="AF683" s="499"/>
      <c r="AG683" s="1139"/>
    </row>
    <row r="684" spans="1:33" ht="13.5" customHeight="1" x14ac:dyDescent="0.25">
      <c r="A684" s="2054" t="s">
        <v>450</v>
      </c>
      <c r="B684" s="415">
        <v>89.49</v>
      </c>
      <c r="C684" s="2526">
        <f>SUM(B684:B685)</f>
        <v>181.19</v>
      </c>
      <c r="D684" s="278" t="s">
        <v>451</v>
      </c>
      <c r="E684" s="278" t="s">
        <v>22</v>
      </c>
      <c r="F684" s="2530">
        <f>C684</f>
        <v>181.19</v>
      </c>
      <c r="G684" s="2532">
        <v>5</v>
      </c>
      <c r="H684" s="2534">
        <f>G684*F684</f>
        <v>905.95</v>
      </c>
      <c r="I684" s="513"/>
      <c r="J684" s="514"/>
      <c r="K684" s="515"/>
      <c r="L684" s="2623"/>
      <c r="M684" s="2614"/>
      <c r="N684" s="2769"/>
      <c r="O684" s="342"/>
      <c r="P684" s="343"/>
      <c r="Q684" s="344"/>
      <c r="R684" s="87"/>
      <c r="S684" s="84"/>
      <c r="T684" s="88"/>
      <c r="U684" s="89"/>
      <c r="V684" s="90"/>
      <c r="W684" s="85"/>
      <c r="X684" s="583"/>
      <c r="Y684" s="91"/>
      <c r="Z684" s="86"/>
      <c r="AA684" s="896"/>
      <c r="AB684" s="899"/>
      <c r="AC684" s="532"/>
      <c r="AD684" s="1570"/>
      <c r="AE684" s="492"/>
      <c r="AF684" s="493"/>
      <c r="AG684" s="1135"/>
    </row>
    <row r="685" spans="1:33" ht="13.5" customHeight="1" thickBot="1" x14ac:dyDescent="0.3">
      <c r="A685" s="2290"/>
      <c r="B685" s="416">
        <v>91.7</v>
      </c>
      <c r="C685" s="2527"/>
      <c r="D685" s="405" t="s">
        <v>451</v>
      </c>
      <c r="E685" s="405" t="s">
        <v>22</v>
      </c>
      <c r="F685" s="2689"/>
      <c r="G685" s="2566"/>
      <c r="H685" s="2697"/>
      <c r="I685" s="522"/>
      <c r="J685" s="523"/>
      <c r="K685" s="524"/>
      <c r="L685" s="2625"/>
      <c r="M685" s="2616"/>
      <c r="N685" s="2770"/>
      <c r="O685" s="345"/>
      <c r="P685" s="346"/>
      <c r="Q685" s="347"/>
      <c r="R685" s="92"/>
      <c r="S685" s="65"/>
      <c r="T685" s="93"/>
      <c r="U685" s="94"/>
      <c r="V685" s="95"/>
      <c r="W685" s="66"/>
      <c r="X685" s="1404"/>
      <c r="Y685" s="96"/>
      <c r="Z685" s="67"/>
      <c r="AA685" s="898"/>
      <c r="AB685" s="901"/>
      <c r="AC685" s="533"/>
      <c r="AD685" s="1572"/>
      <c r="AE685" s="498"/>
      <c r="AF685" s="499"/>
      <c r="AG685" s="1139"/>
    </row>
    <row r="686" spans="1:33" ht="13.5" customHeight="1" x14ac:dyDescent="0.25">
      <c r="A686" s="2054" t="s">
        <v>452</v>
      </c>
      <c r="B686" s="415">
        <v>45.91</v>
      </c>
      <c r="C686" s="2526">
        <f>SUM(B686:B688)</f>
        <v>186.77999999999997</v>
      </c>
      <c r="D686" s="278" t="s">
        <v>451</v>
      </c>
      <c r="E686" s="278" t="s">
        <v>22</v>
      </c>
      <c r="F686" s="2530">
        <f>C686</f>
        <v>186.77999999999997</v>
      </c>
      <c r="G686" s="2532">
        <v>5</v>
      </c>
      <c r="H686" s="2534">
        <f>G686*F686</f>
        <v>933.89999999999986</v>
      </c>
      <c r="I686" s="513"/>
      <c r="J686" s="514"/>
      <c r="K686" s="515"/>
      <c r="L686" s="2623"/>
      <c r="M686" s="2614"/>
      <c r="N686" s="2769"/>
      <c r="O686" s="342"/>
      <c r="P686" s="343"/>
      <c r="Q686" s="344"/>
      <c r="R686" s="87"/>
      <c r="S686" s="84"/>
      <c r="T686" s="88"/>
      <c r="U686" s="89"/>
      <c r="V686" s="90"/>
      <c r="W686" s="85"/>
      <c r="X686" s="583"/>
      <c r="Y686" s="91"/>
      <c r="Z686" s="86"/>
      <c r="AA686" s="896"/>
      <c r="AB686" s="899"/>
      <c r="AC686" s="532"/>
      <c r="AD686" s="1570"/>
      <c r="AE686" s="492"/>
      <c r="AF686" s="493"/>
      <c r="AG686" s="1135"/>
    </row>
    <row r="687" spans="1:33" ht="13.5" customHeight="1" x14ac:dyDescent="0.25">
      <c r="A687" s="2055"/>
      <c r="B687" s="237">
        <v>71.3</v>
      </c>
      <c r="C687" s="2549"/>
      <c r="D687" s="236" t="s">
        <v>451</v>
      </c>
      <c r="E687" s="236" t="s">
        <v>22</v>
      </c>
      <c r="F687" s="2531"/>
      <c r="G687" s="2533"/>
      <c r="H687" s="2535"/>
      <c r="I687" s="516"/>
      <c r="J687" s="517"/>
      <c r="K687" s="518"/>
      <c r="L687" s="2624"/>
      <c r="M687" s="2615"/>
      <c r="N687" s="2773"/>
      <c r="O687" s="348"/>
      <c r="P687" s="349"/>
      <c r="Q687" s="350"/>
      <c r="R687" s="27"/>
      <c r="S687" s="28"/>
      <c r="T687" s="29"/>
      <c r="U687" s="30"/>
      <c r="V687" s="31"/>
      <c r="W687" s="32"/>
      <c r="X687" s="979"/>
      <c r="Y687" s="143"/>
      <c r="Z687" s="144"/>
      <c r="AA687" s="897"/>
      <c r="AB687" s="900"/>
      <c r="AC687" s="505"/>
      <c r="AD687" s="1571"/>
      <c r="AE687" s="495"/>
      <c r="AF687" s="496"/>
      <c r="AG687" s="535"/>
    </row>
    <row r="688" spans="1:33" ht="13.5" customHeight="1" thickBot="1" x14ac:dyDescent="0.3">
      <c r="A688" s="2290"/>
      <c r="B688" s="416">
        <v>69.569999999999993</v>
      </c>
      <c r="C688" s="2527"/>
      <c r="D688" s="405" t="s">
        <v>451</v>
      </c>
      <c r="E688" s="405" t="s">
        <v>22</v>
      </c>
      <c r="F688" s="2689"/>
      <c r="G688" s="2566"/>
      <c r="H688" s="2697"/>
      <c r="I688" s="522"/>
      <c r="J688" s="523"/>
      <c r="K688" s="524"/>
      <c r="L688" s="2625"/>
      <c r="M688" s="2616"/>
      <c r="N688" s="2770"/>
      <c r="O688" s="345"/>
      <c r="P688" s="346"/>
      <c r="Q688" s="347"/>
      <c r="R688" s="92"/>
      <c r="S688" s="65"/>
      <c r="T688" s="93"/>
      <c r="U688" s="94"/>
      <c r="V688" s="95"/>
      <c r="W688" s="66"/>
      <c r="X688" s="1404"/>
      <c r="Y688" s="96"/>
      <c r="Z688" s="67"/>
      <c r="AA688" s="898"/>
      <c r="AB688" s="901"/>
      <c r="AC688" s="533"/>
      <c r="AD688" s="1572"/>
      <c r="AE688" s="498"/>
      <c r="AF688" s="499"/>
      <c r="AG688" s="1139"/>
    </row>
    <row r="689" spans="1:33" ht="13.5" customHeight="1" x14ac:dyDescent="0.25">
      <c r="A689" s="2054" t="s">
        <v>453</v>
      </c>
      <c r="B689" s="415">
        <v>36.81</v>
      </c>
      <c r="C689" s="2526">
        <f>SUM(B689:B690)</f>
        <v>116.04</v>
      </c>
      <c r="D689" s="278" t="s">
        <v>454</v>
      </c>
      <c r="E689" s="278" t="s">
        <v>22</v>
      </c>
      <c r="F689" s="2554">
        <f>C689</f>
        <v>116.04</v>
      </c>
      <c r="G689" s="2532">
        <v>5</v>
      </c>
      <c r="H689" s="2646">
        <f>G689*F689</f>
        <v>580.20000000000005</v>
      </c>
      <c r="I689" s="513"/>
      <c r="J689" s="514"/>
      <c r="K689" s="515"/>
      <c r="L689" s="2782"/>
      <c r="M689" s="2725"/>
      <c r="N689" s="2626"/>
      <c r="O689" s="342"/>
      <c r="P689" s="343"/>
      <c r="Q689" s="344"/>
      <c r="R689" s="87"/>
      <c r="S689" s="84"/>
      <c r="T689" s="88"/>
      <c r="U689" s="89"/>
      <c r="V689" s="90"/>
      <c r="W689" s="85"/>
      <c r="X689" s="583"/>
      <c r="Y689" s="91"/>
      <c r="Z689" s="86"/>
      <c r="AA689" s="896"/>
      <c r="AB689" s="899"/>
      <c r="AC689" s="532"/>
      <c r="AD689" s="1570"/>
      <c r="AE689" s="492"/>
      <c r="AF689" s="493"/>
      <c r="AG689" s="1135"/>
    </row>
    <row r="690" spans="1:33" ht="13.5" customHeight="1" thickBot="1" x14ac:dyDescent="0.3">
      <c r="A690" s="2290"/>
      <c r="B690" s="416">
        <v>79.23</v>
      </c>
      <c r="C690" s="2527"/>
      <c r="D690" s="405" t="s">
        <v>454</v>
      </c>
      <c r="E690" s="405" t="s">
        <v>22</v>
      </c>
      <c r="F690" s="2656"/>
      <c r="G690" s="2566"/>
      <c r="H690" s="2655"/>
      <c r="I690" s="522"/>
      <c r="J690" s="523"/>
      <c r="K690" s="524"/>
      <c r="L690" s="2784"/>
      <c r="M690" s="2727"/>
      <c r="N690" s="2628"/>
      <c r="O690" s="345"/>
      <c r="P690" s="346"/>
      <c r="Q690" s="347"/>
      <c r="R690" s="92"/>
      <c r="S690" s="65"/>
      <c r="T690" s="93"/>
      <c r="U690" s="94"/>
      <c r="V690" s="95"/>
      <c r="W690" s="66"/>
      <c r="X690" s="1404"/>
      <c r="Y690" s="96"/>
      <c r="Z690" s="67"/>
      <c r="AA690" s="898"/>
      <c r="AB690" s="901"/>
      <c r="AC690" s="533"/>
      <c r="AD690" s="1572"/>
      <c r="AE690" s="498"/>
      <c r="AF690" s="499"/>
      <c r="AG690" s="1139"/>
    </row>
    <row r="691" spans="1:33" ht="13.5" customHeight="1" x14ac:dyDescent="0.25">
      <c r="A691" s="2054" t="s">
        <v>455</v>
      </c>
      <c r="B691" s="415">
        <v>149.13</v>
      </c>
      <c r="C691" s="2526">
        <f>SUM(B691:B697)</f>
        <v>2701.0499999999997</v>
      </c>
      <c r="D691" s="278" t="s">
        <v>456</v>
      </c>
      <c r="E691" s="278" t="s">
        <v>22</v>
      </c>
      <c r="F691" s="2554">
        <f>C691</f>
        <v>2701.0499999999997</v>
      </c>
      <c r="G691" s="2532">
        <v>5</v>
      </c>
      <c r="H691" s="2646">
        <f>G691*F691</f>
        <v>13505.249999999998</v>
      </c>
      <c r="I691" s="513"/>
      <c r="J691" s="514"/>
      <c r="K691" s="515"/>
      <c r="L691" s="2795"/>
      <c r="M691" s="2788"/>
      <c r="N691" s="2792"/>
      <c r="O691" s="342"/>
      <c r="P691" s="343"/>
      <c r="Q691" s="344"/>
      <c r="R691" s="87"/>
      <c r="S691" s="84"/>
      <c r="T691" s="88"/>
      <c r="U691" s="89"/>
      <c r="V691" s="90"/>
      <c r="W691" s="85"/>
      <c r="X691" s="583"/>
      <c r="Y691" s="91"/>
      <c r="Z691" s="86"/>
      <c r="AA691" s="896"/>
      <c r="AB691" s="899"/>
      <c r="AC691" s="532"/>
      <c r="AD691" s="1570"/>
      <c r="AE691" s="492"/>
      <c r="AF691" s="493"/>
      <c r="AG691" s="1135"/>
    </row>
    <row r="692" spans="1:33" ht="13.5" customHeight="1" x14ac:dyDescent="0.25">
      <c r="A692" s="2055"/>
      <c r="B692" s="237">
        <v>848.55</v>
      </c>
      <c r="C692" s="2549"/>
      <c r="D692" s="236" t="s">
        <v>456</v>
      </c>
      <c r="E692" s="236" t="s">
        <v>22</v>
      </c>
      <c r="F692" s="2555"/>
      <c r="G692" s="2533"/>
      <c r="H692" s="2647"/>
      <c r="I692" s="516"/>
      <c r="J692" s="517"/>
      <c r="K692" s="518"/>
      <c r="L692" s="2796"/>
      <c r="M692" s="2789"/>
      <c r="N692" s="2793"/>
      <c r="O692" s="348"/>
      <c r="P692" s="349"/>
      <c r="Q692" s="350"/>
      <c r="R692" s="27"/>
      <c r="S692" s="28"/>
      <c r="T692" s="29"/>
      <c r="U692" s="30"/>
      <c r="V692" s="31"/>
      <c r="W692" s="32"/>
      <c r="X692" s="979"/>
      <c r="Y692" s="143"/>
      <c r="Z692" s="144"/>
      <c r="AA692" s="897"/>
      <c r="AB692" s="900"/>
      <c r="AC692" s="505"/>
      <c r="AD692" s="1571"/>
      <c r="AE692" s="495"/>
      <c r="AF692" s="496"/>
      <c r="AG692" s="535"/>
    </row>
    <row r="693" spans="1:33" ht="13.5" customHeight="1" x14ac:dyDescent="0.25">
      <c r="A693" s="2055"/>
      <c r="B693" s="237">
        <v>489.51</v>
      </c>
      <c r="C693" s="2549"/>
      <c r="D693" s="236" t="s">
        <v>456</v>
      </c>
      <c r="E693" s="236" t="s">
        <v>22</v>
      </c>
      <c r="F693" s="2555"/>
      <c r="G693" s="2533"/>
      <c r="H693" s="2647"/>
      <c r="I693" s="516"/>
      <c r="J693" s="517"/>
      <c r="K693" s="518"/>
      <c r="L693" s="2796"/>
      <c r="M693" s="2789"/>
      <c r="N693" s="2793"/>
      <c r="O693" s="348"/>
      <c r="P693" s="349"/>
      <c r="Q693" s="350"/>
      <c r="R693" s="27"/>
      <c r="S693" s="28"/>
      <c r="T693" s="29"/>
      <c r="U693" s="30"/>
      <c r="V693" s="31"/>
      <c r="W693" s="32"/>
      <c r="X693" s="979"/>
      <c r="Y693" s="143"/>
      <c r="Z693" s="144"/>
      <c r="AA693" s="897"/>
      <c r="AB693" s="900"/>
      <c r="AC693" s="505"/>
      <c r="AD693" s="1571"/>
      <c r="AE693" s="495"/>
      <c r="AF693" s="496"/>
      <c r="AG693" s="535"/>
    </row>
    <row r="694" spans="1:33" ht="13.5" customHeight="1" x14ac:dyDescent="0.25">
      <c r="A694" s="2055"/>
      <c r="B694" s="237">
        <v>201.9</v>
      </c>
      <c r="C694" s="2549"/>
      <c r="D694" s="236" t="s">
        <v>456</v>
      </c>
      <c r="E694" s="236" t="s">
        <v>22</v>
      </c>
      <c r="F694" s="2555"/>
      <c r="G694" s="2533"/>
      <c r="H694" s="2647"/>
      <c r="I694" s="516"/>
      <c r="J694" s="517"/>
      <c r="K694" s="518"/>
      <c r="L694" s="2796"/>
      <c r="M694" s="2789"/>
      <c r="N694" s="2793"/>
      <c r="O694" s="348"/>
      <c r="P694" s="349"/>
      <c r="Q694" s="350"/>
      <c r="R694" s="27"/>
      <c r="S694" s="28"/>
      <c r="T694" s="29"/>
      <c r="U694" s="30"/>
      <c r="V694" s="31"/>
      <c r="W694" s="32"/>
      <c r="X694" s="979"/>
      <c r="Y694" s="143"/>
      <c r="Z694" s="144"/>
      <c r="AA694" s="897"/>
      <c r="AB694" s="900"/>
      <c r="AC694" s="505"/>
      <c r="AD694" s="1571"/>
      <c r="AE694" s="495"/>
      <c r="AF694" s="496"/>
      <c r="AG694" s="535"/>
    </row>
    <row r="695" spans="1:33" ht="13.5" customHeight="1" x14ac:dyDescent="0.25">
      <c r="A695" s="2055"/>
      <c r="B695" s="237">
        <v>393.53</v>
      </c>
      <c r="C695" s="2549"/>
      <c r="D695" s="236" t="s">
        <v>456</v>
      </c>
      <c r="E695" s="236" t="s">
        <v>22</v>
      </c>
      <c r="F695" s="2555"/>
      <c r="G695" s="2533"/>
      <c r="H695" s="2647"/>
      <c r="I695" s="516"/>
      <c r="J695" s="517"/>
      <c r="K695" s="518"/>
      <c r="L695" s="2796"/>
      <c r="M695" s="2789"/>
      <c r="N695" s="2793"/>
      <c r="O695" s="348"/>
      <c r="P695" s="349"/>
      <c r="Q695" s="350"/>
      <c r="R695" s="27"/>
      <c r="S695" s="28"/>
      <c r="T695" s="29"/>
      <c r="U695" s="30"/>
      <c r="V695" s="31"/>
      <c r="W695" s="32"/>
      <c r="X695" s="979"/>
      <c r="Y695" s="143"/>
      <c r="Z695" s="144"/>
      <c r="AA695" s="897"/>
      <c r="AB695" s="900"/>
      <c r="AC695" s="505"/>
      <c r="AD695" s="1571"/>
      <c r="AE695" s="495"/>
      <c r="AF695" s="496"/>
      <c r="AG695" s="535"/>
    </row>
    <row r="696" spans="1:33" ht="13.5" customHeight="1" x14ac:dyDescent="0.25">
      <c r="A696" s="2055"/>
      <c r="B696" s="237">
        <v>405.06</v>
      </c>
      <c r="C696" s="2549"/>
      <c r="D696" s="236" t="s">
        <v>456</v>
      </c>
      <c r="E696" s="236" t="s">
        <v>22</v>
      </c>
      <c r="F696" s="2555"/>
      <c r="G696" s="2533"/>
      <c r="H696" s="2647"/>
      <c r="I696" s="516"/>
      <c r="J696" s="517"/>
      <c r="K696" s="518"/>
      <c r="L696" s="2796"/>
      <c r="M696" s="2789"/>
      <c r="N696" s="2793"/>
      <c r="O696" s="348"/>
      <c r="P696" s="349"/>
      <c r="Q696" s="350"/>
      <c r="R696" s="27"/>
      <c r="S696" s="28"/>
      <c r="T696" s="29"/>
      <c r="U696" s="30"/>
      <c r="V696" s="31"/>
      <c r="W696" s="32"/>
      <c r="X696" s="979"/>
      <c r="Y696" s="143"/>
      <c r="Z696" s="144"/>
      <c r="AA696" s="897"/>
      <c r="AB696" s="900"/>
      <c r="AC696" s="505"/>
      <c r="AD696" s="1571"/>
      <c r="AE696" s="495"/>
      <c r="AF696" s="496"/>
      <c r="AG696" s="535"/>
    </row>
    <row r="697" spans="1:33" ht="13.5" customHeight="1" thickBot="1" x14ac:dyDescent="0.3">
      <c r="A697" s="2290"/>
      <c r="B697" s="416">
        <v>213.37</v>
      </c>
      <c r="C697" s="2527"/>
      <c r="D697" s="405" t="s">
        <v>456</v>
      </c>
      <c r="E697" s="405" t="s">
        <v>22</v>
      </c>
      <c r="F697" s="2656"/>
      <c r="G697" s="2566"/>
      <c r="H697" s="2655"/>
      <c r="I697" s="522"/>
      <c r="J697" s="523"/>
      <c r="K697" s="524"/>
      <c r="L697" s="2797"/>
      <c r="M697" s="2790"/>
      <c r="N697" s="2794"/>
      <c r="O697" s="345"/>
      <c r="P697" s="346"/>
      <c r="Q697" s="347"/>
      <c r="R697" s="92"/>
      <c r="S697" s="65"/>
      <c r="T697" s="93"/>
      <c r="U697" s="94"/>
      <c r="V697" s="95"/>
      <c r="W697" s="66"/>
      <c r="X697" s="1404"/>
      <c r="Y697" s="96"/>
      <c r="Z697" s="67"/>
      <c r="AA697" s="898"/>
      <c r="AB697" s="901"/>
      <c r="AC697" s="533"/>
      <c r="AD697" s="1572"/>
      <c r="AE697" s="498"/>
      <c r="AF697" s="499"/>
      <c r="AG697" s="1139"/>
    </row>
    <row r="698" spans="1:33" ht="13.5" customHeight="1" thickBot="1" x14ac:dyDescent="0.3">
      <c r="A698" s="244" t="s">
        <v>457</v>
      </c>
      <c r="B698" s="594">
        <v>58.47</v>
      </c>
      <c r="C698" s="594">
        <v>58.47</v>
      </c>
      <c r="D698" s="244" t="s">
        <v>451</v>
      </c>
      <c r="E698" s="244" t="s">
        <v>22</v>
      </c>
      <c r="F698" s="120">
        <f>C698</f>
        <v>58.47</v>
      </c>
      <c r="G698" s="161">
        <v>5</v>
      </c>
      <c r="H698" s="853">
        <f>G698*F698</f>
        <v>292.35000000000002</v>
      </c>
      <c r="I698" s="799"/>
      <c r="J698" s="800"/>
      <c r="K698" s="536"/>
      <c r="L698" s="1502"/>
      <c r="M698" s="1406"/>
      <c r="N698" s="1408"/>
      <c r="O698" s="351"/>
      <c r="P698" s="352"/>
      <c r="Q698" s="353"/>
      <c r="R698" s="99"/>
      <c r="S698" s="100"/>
      <c r="T698" s="101"/>
      <c r="U698" s="102"/>
      <c r="V698" s="105"/>
      <c r="W698" s="106"/>
      <c r="X698" s="1405"/>
      <c r="Y698" s="107"/>
      <c r="Z698" s="108"/>
      <c r="AA698" s="895"/>
      <c r="AB698" s="852"/>
      <c r="AC698" s="537"/>
      <c r="AD698" s="1576"/>
      <c r="AE698" s="1317"/>
      <c r="AF698" s="1318"/>
      <c r="AG698" s="1319"/>
    </row>
    <row r="699" spans="1:33" ht="13.5" customHeight="1" x14ac:dyDescent="0.25">
      <c r="A699" s="2054" t="s">
        <v>458</v>
      </c>
      <c r="B699" s="415">
        <v>90.01</v>
      </c>
      <c r="C699" s="2526">
        <f>SUM(B699:B701)</f>
        <v>156.11000000000001</v>
      </c>
      <c r="D699" s="278" t="s">
        <v>456</v>
      </c>
      <c r="E699" s="278" t="s">
        <v>22</v>
      </c>
      <c r="F699" s="2554">
        <f>C699</f>
        <v>156.11000000000001</v>
      </c>
      <c r="G699" s="2532">
        <v>5</v>
      </c>
      <c r="H699" s="2646">
        <f>F699*G699</f>
        <v>780.55000000000007</v>
      </c>
      <c r="I699" s="513"/>
      <c r="J699" s="514"/>
      <c r="K699" s="515"/>
      <c r="L699" s="2782"/>
      <c r="M699" s="2725"/>
      <c r="N699" s="2626"/>
      <c r="O699" s="342"/>
      <c r="P699" s="343"/>
      <c r="Q699" s="344"/>
      <c r="R699" s="87"/>
      <c r="S699" s="84"/>
      <c r="T699" s="88"/>
      <c r="U699" s="89"/>
      <c r="V699" s="90"/>
      <c r="W699" s="85"/>
      <c r="X699" s="583"/>
      <c r="Y699" s="91"/>
      <c r="Z699" s="86"/>
      <c r="AA699" s="896"/>
      <c r="AB699" s="899"/>
      <c r="AC699" s="532"/>
      <c r="AD699" s="1570"/>
      <c r="AE699" s="492"/>
      <c r="AF699" s="493"/>
      <c r="AG699" s="1135"/>
    </row>
    <row r="700" spans="1:33" ht="16.5" customHeight="1" x14ac:dyDescent="0.25">
      <c r="A700" s="2055"/>
      <c r="B700" s="237">
        <v>16.059999999999999</v>
      </c>
      <c r="C700" s="2549"/>
      <c r="D700" s="236" t="s">
        <v>456</v>
      </c>
      <c r="E700" s="236" t="s">
        <v>22</v>
      </c>
      <c r="F700" s="2555"/>
      <c r="G700" s="2533"/>
      <c r="H700" s="2647"/>
      <c r="I700" s="516"/>
      <c r="J700" s="517"/>
      <c r="K700" s="518"/>
      <c r="L700" s="2783"/>
      <c r="M700" s="2726"/>
      <c r="N700" s="2627"/>
      <c r="O700" s="348"/>
      <c r="P700" s="349"/>
      <c r="Q700" s="350"/>
      <c r="R700" s="27"/>
      <c r="S700" s="28"/>
      <c r="T700" s="29"/>
      <c r="U700" s="30"/>
      <c r="V700" s="31"/>
      <c r="W700" s="32"/>
      <c r="X700" s="979"/>
      <c r="Y700" s="143"/>
      <c r="Z700" s="144"/>
      <c r="AA700" s="897"/>
      <c r="AB700" s="900"/>
      <c r="AC700" s="505"/>
      <c r="AD700" s="1571"/>
      <c r="AE700" s="495"/>
      <c r="AF700" s="496"/>
      <c r="AG700" s="535"/>
    </row>
    <row r="701" spans="1:33" ht="16.5" customHeight="1" thickBot="1" x14ac:dyDescent="0.3">
      <c r="A701" s="2290"/>
      <c r="B701" s="416">
        <v>50.04</v>
      </c>
      <c r="C701" s="2527"/>
      <c r="D701" s="405" t="s">
        <v>456</v>
      </c>
      <c r="E701" s="405" t="s">
        <v>22</v>
      </c>
      <c r="F701" s="2656"/>
      <c r="G701" s="2566"/>
      <c r="H701" s="2655"/>
      <c r="I701" s="522"/>
      <c r="J701" s="523"/>
      <c r="K701" s="524"/>
      <c r="L701" s="2784"/>
      <c r="M701" s="2727"/>
      <c r="N701" s="2628"/>
      <c r="O701" s="345"/>
      <c r="P701" s="346"/>
      <c r="Q701" s="347"/>
      <c r="R701" s="92"/>
      <c r="S701" s="65"/>
      <c r="T701" s="93"/>
      <c r="U701" s="94"/>
      <c r="V701" s="95"/>
      <c r="W701" s="66"/>
      <c r="X701" s="1404"/>
      <c r="Y701" s="96"/>
      <c r="Z701" s="67"/>
      <c r="AA701" s="898"/>
      <c r="AB701" s="901"/>
      <c r="AC701" s="533"/>
      <c r="AD701" s="1572"/>
      <c r="AE701" s="498"/>
      <c r="AF701" s="499"/>
      <c r="AG701" s="1139"/>
    </row>
    <row r="702" spans="1:33" ht="18" customHeight="1" thickBot="1" x14ac:dyDescent="0.3">
      <c r="A702" s="277">
        <v>182</v>
      </c>
      <c r="B702" s="654">
        <v>157.15</v>
      </c>
      <c r="C702" s="654">
        <v>157.15</v>
      </c>
      <c r="D702" s="278" t="s">
        <v>456</v>
      </c>
      <c r="E702" s="278" t="s">
        <v>22</v>
      </c>
      <c r="F702" s="858"/>
      <c r="G702" s="817"/>
      <c r="H702" s="917"/>
      <c r="I702" s="1229">
        <f>C702</f>
        <v>157.15</v>
      </c>
      <c r="J702" s="1231">
        <v>5</v>
      </c>
      <c r="K702" s="1233">
        <f>I702*J702</f>
        <v>785.75</v>
      </c>
      <c r="L702" s="1254">
        <f>C702</f>
        <v>157.15</v>
      </c>
      <c r="M702" s="1223">
        <v>2</v>
      </c>
      <c r="N702" s="792">
        <f>L702*M702</f>
        <v>314.3</v>
      </c>
      <c r="O702" s="340"/>
      <c r="P702" s="341"/>
      <c r="Q702" s="335"/>
      <c r="R702" s="76"/>
      <c r="S702" s="77"/>
      <c r="T702" s="78"/>
      <c r="U702" s="79"/>
      <c r="V702" s="80"/>
      <c r="W702" s="81"/>
      <c r="X702" s="942"/>
      <c r="Y702" s="82"/>
      <c r="Z702" s="83"/>
      <c r="AA702" s="1547"/>
      <c r="AB702" s="1586"/>
      <c r="AC702" s="532"/>
      <c r="AD702" s="1570"/>
      <c r="AE702" s="492"/>
      <c r="AF702" s="493"/>
      <c r="AG702" s="1135"/>
    </row>
    <row r="703" spans="1:33" ht="15" customHeight="1" x14ac:dyDescent="0.25">
      <c r="A703" s="2054" t="s">
        <v>459</v>
      </c>
      <c r="B703" s="415">
        <v>41.03</v>
      </c>
      <c r="C703" s="2520">
        <f>SUM(B703:B704)</f>
        <v>106.21000000000001</v>
      </c>
      <c r="D703" s="278" t="s">
        <v>460</v>
      </c>
      <c r="E703" s="278" t="s">
        <v>22</v>
      </c>
      <c r="F703" s="2554">
        <f>C703</f>
        <v>106.21000000000001</v>
      </c>
      <c r="G703" s="2532">
        <v>5</v>
      </c>
      <c r="H703" s="2646">
        <f>G703*F703</f>
        <v>531.05000000000007</v>
      </c>
      <c r="I703" s="513"/>
      <c r="J703" s="514"/>
      <c r="K703" s="515"/>
      <c r="L703" s="2623"/>
      <c r="M703" s="2614"/>
      <c r="N703" s="2769"/>
      <c r="O703" s="340"/>
      <c r="P703" s="341"/>
      <c r="Q703" s="335"/>
      <c r="R703" s="76"/>
      <c r="S703" s="77"/>
      <c r="T703" s="78"/>
      <c r="U703" s="79"/>
      <c r="V703" s="80"/>
      <c r="W703" s="81"/>
      <c r="X703" s="942"/>
      <c r="Y703" s="82"/>
      <c r="Z703" s="83"/>
      <c r="AA703" s="1547"/>
      <c r="AB703" s="899"/>
      <c r="AC703" s="532"/>
      <c r="AD703" s="1570"/>
      <c r="AE703" s="492"/>
      <c r="AF703" s="493"/>
      <c r="AG703" s="1135"/>
    </row>
    <row r="704" spans="1:33" ht="14.25" customHeight="1" thickBot="1" x14ac:dyDescent="0.3">
      <c r="A704" s="2290"/>
      <c r="B704" s="416">
        <v>65.180000000000007</v>
      </c>
      <c r="C704" s="2550"/>
      <c r="D704" s="405" t="s">
        <v>460</v>
      </c>
      <c r="E704" s="405" t="s">
        <v>22</v>
      </c>
      <c r="F704" s="2656"/>
      <c r="G704" s="2566"/>
      <c r="H704" s="2655"/>
      <c r="I704" s="522"/>
      <c r="J704" s="523"/>
      <c r="K704" s="524"/>
      <c r="L704" s="2625"/>
      <c r="M704" s="2616"/>
      <c r="N704" s="2770"/>
      <c r="O704" s="337"/>
      <c r="P704" s="338"/>
      <c r="Q704" s="339"/>
      <c r="R704" s="68"/>
      <c r="S704" s="69"/>
      <c r="T704" s="70"/>
      <c r="U704" s="71"/>
      <c r="V704" s="72"/>
      <c r="W704" s="73"/>
      <c r="X704" s="1111"/>
      <c r="Y704" s="74"/>
      <c r="Z704" s="75"/>
      <c r="AA704" s="1314"/>
      <c r="AB704" s="901"/>
      <c r="AC704" s="533"/>
      <c r="AD704" s="1572"/>
      <c r="AE704" s="498"/>
      <c r="AF704" s="499"/>
      <c r="AG704" s="1139"/>
    </row>
    <row r="705" spans="1:33" ht="18" customHeight="1" x14ac:dyDescent="0.25">
      <c r="A705" s="2054" t="s">
        <v>461</v>
      </c>
      <c r="B705" s="415">
        <v>254.79</v>
      </c>
      <c r="C705" s="2526">
        <f>SUM(B705:B712)</f>
        <v>579</v>
      </c>
      <c r="D705" s="278" t="s">
        <v>460</v>
      </c>
      <c r="E705" s="278" t="s">
        <v>22</v>
      </c>
      <c r="F705" s="2554">
        <f>C705</f>
        <v>579</v>
      </c>
      <c r="G705" s="2532">
        <v>5</v>
      </c>
      <c r="H705" s="2646">
        <f>G705*F705</f>
        <v>2895</v>
      </c>
      <c r="I705" s="513"/>
      <c r="J705" s="514"/>
      <c r="K705" s="515"/>
      <c r="L705" s="2782"/>
      <c r="M705" s="2725"/>
      <c r="N705" s="2626"/>
      <c r="O705" s="342"/>
      <c r="P705" s="343"/>
      <c r="Q705" s="344"/>
      <c r="R705" s="87"/>
      <c r="S705" s="84"/>
      <c r="T705" s="88"/>
      <c r="U705" s="89"/>
      <c r="V705" s="90"/>
      <c r="W705" s="85"/>
      <c r="X705" s="583"/>
      <c r="Y705" s="91"/>
      <c r="Z705" s="86"/>
      <c r="AA705" s="896"/>
      <c r="AB705" s="899"/>
      <c r="AC705" s="532"/>
      <c r="AD705" s="1570"/>
      <c r="AE705" s="492"/>
      <c r="AF705" s="493"/>
      <c r="AG705" s="1135"/>
    </row>
    <row r="706" spans="1:33" ht="21.75" customHeight="1" x14ac:dyDescent="0.25">
      <c r="A706" s="2055"/>
      <c r="B706" s="237">
        <v>45.02</v>
      </c>
      <c r="C706" s="2549"/>
      <c r="D706" s="236" t="s">
        <v>460</v>
      </c>
      <c r="E706" s="236" t="s">
        <v>22</v>
      </c>
      <c r="F706" s="2555"/>
      <c r="G706" s="2533"/>
      <c r="H706" s="2647"/>
      <c r="I706" s="516"/>
      <c r="J706" s="517"/>
      <c r="K706" s="518"/>
      <c r="L706" s="2783"/>
      <c r="M706" s="2726"/>
      <c r="N706" s="2627"/>
      <c r="O706" s="348"/>
      <c r="P706" s="349"/>
      <c r="Q706" s="350"/>
      <c r="R706" s="27"/>
      <c r="S706" s="28"/>
      <c r="T706" s="29"/>
      <c r="U706" s="30"/>
      <c r="V706" s="31"/>
      <c r="W706" s="32"/>
      <c r="X706" s="979"/>
      <c r="Y706" s="143"/>
      <c r="Z706" s="144"/>
      <c r="AA706" s="897"/>
      <c r="AB706" s="900"/>
      <c r="AC706" s="505"/>
      <c r="AD706" s="1571"/>
      <c r="AE706" s="495"/>
      <c r="AF706" s="496"/>
      <c r="AG706" s="535"/>
    </row>
    <row r="707" spans="1:33" ht="18" customHeight="1" x14ac:dyDescent="0.25">
      <c r="A707" s="2055"/>
      <c r="B707" s="237">
        <v>31.67</v>
      </c>
      <c r="C707" s="2549"/>
      <c r="D707" s="236" t="s">
        <v>460</v>
      </c>
      <c r="E707" s="236" t="s">
        <v>22</v>
      </c>
      <c r="F707" s="2555"/>
      <c r="G707" s="2533"/>
      <c r="H707" s="2647"/>
      <c r="I707" s="516"/>
      <c r="J707" s="517"/>
      <c r="K707" s="518"/>
      <c r="L707" s="2783"/>
      <c r="M707" s="2726"/>
      <c r="N707" s="2627"/>
      <c r="O707" s="348"/>
      <c r="P707" s="349"/>
      <c r="Q707" s="350"/>
      <c r="R707" s="27"/>
      <c r="S707" s="28"/>
      <c r="T707" s="29"/>
      <c r="U707" s="30"/>
      <c r="V707" s="31"/>
      <c r="W707" s="32"/>
      <c r="X707" s="979"/>
      <c r="Y707" s="143"/>
      <c r="Z707" s="144"/>
      <c r="AA707" s="897"/>
      <c r="AB707" s="900"/>
      <c r="AC707" s="505"/>
      <c r="AD707" s="1571"/>
      <c r="AE707" s="495"/>
      <c r="AF707" s="496"/>
      <c r="AG707" s="535"/>
    </row>
    <row r="708" spans="1:33" ht="15" customHeight="1" x14ac:dyDescent="0.25">
      <c r="A708" s="2055"/>
      <c r="B708" s="237">
        <v>25.78</v>
      </c>
      <c r="C708" s="2549"/>
      <c r="D708" s="236" t="s">
        <v>460</v>
      </c>
      <c r="E708" s="236" t="s">
        <v>22</v>
      </c>
      <c r="F708" s="2555"/>
      <c r="G708" s="2533"/>
      <c r="H708" s="2647"/>
      <c r="I708" s="516"/>
      <c r="J708" s="517"/>
      <c r="K708" s="518"/>
      <c r="L708" s="2783"/>
      <c r="M708" s="2726"/>
      <c r="N708" s="2627"/>
      <c r="O708" s="348"/>
      <c r="P708" s="349"/>
      <c r="Q708" s="350"/>
      <c r="R708" s="27"/>
      <c r="S708" s="28"/>
      <c r="T708" s="29"/>
      <c r="U708" s="30"/>
      <c r="V708" s="31"/>
      <c r="W708" s="32"/>
      <c r="X708" s="979"/>
      <c r="Y708" s="143"/>
      <c r="Z708" s="144"/>
      <c r="AA708" s="897"/>
      <c r="AB708" s="900"/>
      <c r="AC708" s="505"/>
      <c r="AD708" s="1571"/>
      <c r="AE708" s="495"/>
      <c r="AF708" s="496"/>
      <c r="AG708" s="535"/>
    </row>
    <row r="709" spans="1:33" ht="14.25" customHeight="1" x14ac:dyDescent="0.25">
      <c r="A709" s="2055"/>
      <c r="B709" s="237">
        <v>59.54</v>
      </c>
      <c r="C709" s="2549"/>
      <c r="D709" s="236" t="s">
        <v>460</v>
      </c>
      <c r="E709" s="236" t="s">
        <v>22</v>
      </c>
      <c r="F709" s="2555"/>
      <c r="G709" s="2533"/>
      <c r="H709" s="2647"/>
      <c r="I709" s="516"/>
      <c r="J709" s="517"/>
      <c r="K709" s="518"/>
      <c r="L709" s="2783"/>
      <c r="M709" s="2726"/>
      <c r="N709" s="2627"/>
      <c r="O709" s="348"/>
      <c r="P709" s="349"/>
      <c r="Q709" s="350"/>
      <c r="R709" s="27"/>
      <c r="S709" s="28"/>
      <c r="T709" s="29"/>
      <c r="U709" s="30"/>
      <c r="V709" s="31"/>
      <c r="W709" s="32"/>
      <c r="X709" s="979"/>
      <c r="Y709" s="143"/>
      <c r="Z709" s="144"/>
      <c r="AA709" s="897"/>
      <c r="AB709" s="900"/>
      <c r="AC709" s="505"/>
      <c r="AD709" s="1571"/>
      <c r="AE709" s="495"/>
      <c r="AF709" s="496"/>
      <c r="AG709" s="535"/>
    </row>
    <row r="710" spans="1:33" ht="13.5" customHeight="1" x14ac:dyDescent="0.25">
      <c r="A710" s="2055"/>
      <c r="B710" s="237">
        <v>56.6</v>
      </c>
      <c r="C710" s="2549"/>
      <c r="D710" s="236" t="s">
        <v>460</v>
      </c>
      <c r="E710" s="236" t="s">
        <v>22</v>
      </c>
      <c r="F710" s="2555"/>
      <c r="G710" s="2533"/>
      <c r="H710" s="2647"/>
      <c r="I710" s="516"/>
      <c r="J710" s="517"/>
      <c r="K710" s="518"/>
      <c r="L710" s="2783"/>
      <c r="M710" s="2726"/>
      <c r="N710" s="2627"/>
      <c r="O710" s="348"/>
      <c r="P710" s="349"/>
      <c r="Q710" s="350"/>
      <c r="R710" s="27"/>
      <c r="S710" s="28"/>
      <c r="T710" s="29"/>
      <c r="U710" s="30"/>
      <c r="V710" s="31"/>
      <c r="W710" s="32"/>
      <c r="X710" s="979"/>
      <c r="Y710" s="143"/>
      <c r="Z710" s="144"/>
      <c r="AA710" s="897"/>
      <c r="AB710" s="900"/>
      <c r="AC710" s="505"/>
      <c r="AD710" s="1571"/>
      <c r="AE710" s="495"/>
      <c r="AF710" s="496"/>
      <c r="AG710" s="535"/>
    </row>
    <row r="711" spans="1:33" ht="13.5" customHeight="1" x14ac:dyDescent="0.25">
      <c r="A711" s="2055"/>
      <c r="B711" s="237">
        <v>44.34</v>
      </c>
      <c r="C711" s="2549"/>
      <c r="D711" s="236" t="s">
        <v>460</v>
      </c>
      <c r="E711" s="236" t="s">
        <v>22</v>
      </c>
      <c r="F711" s="2555"/>
      <c r="G711" s="2533"/>
      <c r="H711" s="2647"/>
      <c r="I711" s="516"/>
      <c r="J711" s="517"/>
      <c r="K711" s="518"/>
      <c r="L711" s="2783"/>
      <c r="M711" s="2726"/>
      <c r="N711" s="2627"/>
      <c r="O711" s="348"/>
      <c r="P711" s="349"/>
      <c r="Q711" s="350"/>
      <c r="R711" s="27"/>
      <c r="S711" s="28"/>
      <c r="T711" s="29"/>
      <c r="U711" s="30"/>
      <c r="V711" s="31"/>
      <c r="W711" s="32"/>
      <c r="X711" s="979"/>
      <c r="Y711" s="143"/>
      <c r="Z711" s="144"/>
      <c r="AA711" s="897"/>
      <c r="AB711" s="900"/>
      <c r="AC711" s="505"/>
      <c r="AD711" s="1571"/>
      <c r="AE711" s="495"/>
      <c r="AF711" s="496"/>
      <c r="AG711" s="535"/>
    </row>
    <row r="712" spans="1:33" ht="13.5" customHeight="1" thickBot="1" x14ac:dyDescent="0.3">
      <c r="A712" s="2290"/>
      <c r="B712" s="416">
        <v>61.26</v>
      </c>
      <c r="C712" s="2527"/>
      <c r="D712" s="405" t="s">
        <v>460</v>
      </c>
      <c r="E712" s="405" t="s">
        <v>22</v>
      </c>
      <c r="F712" s="2656"/>
      <c r="G712" s="2566"/>
      <c r="H712" s="2655"/>
      <c r="I712" s="522"/>
      <c r="J712" s="523"/>
      <c r="K712" s="524"/>
      <c r="L712" s="2784"/>
      <c r="M712" s="2727"/>
      <c r="N712" s="2628"/>
      <c r="O712" s="345"/>
      <c r="P712" s="346"/>
      <c r="Q712" s="347"/>
      <c r="R712" s="92"/>
      <c r="S712" s="65"/>
      <c r="T712" s="93"/>
      <c r="U712" s="94"/>
      <c r="V712" s="95"/>
      <c r="W712" s="66"/>
      <c r="X712" s="1404"/>
      <c r="Y712" s="96"/>
      <c r="Z712" s="67"/>
      <c r="AA712" s="898"/>
      <c r="AB712" s="901"/>
      <c r="AC712" s="533"/>
      <c r="AD712" s="1572"/>
      <c r="AE712" s="498"/>
      <c r="AF712" s="499"/>
      <c r="AG712" s="1139"/>
    </row>
    <row r="713" spans="1:33" ht="13.5" customHeight="1" x14ac:dyDescent="0.25">
      <c r="A713" s="2054" t="s">
        <v>462</v>
      </c>
      <c r="B713" s="415">
        <v>51.66</v>
      </c>
      <c r="C713" s="2526">
        <f>SUM(B713:B714)</f>
        <v>98.53</v>
      </c>
      <c r="D713" s="278" t="s">
        <v>460</v>
      </c>
      <c r="E713" s="278" t="s">
        <v>22</v>
      </c>
      <c r="F713" s="2530">
        <f>C713</f>
        <v>98.53</v>
      </c>
      <c r="G713" s="2532">
        <v>5</v>
      </c>
      <c r="H713" s="2534">
        <f>G713*F713</f>
        <v>492.65</v>
      </c>
      <c r="I713" s="513"/>
      <c r="J713" s="514"/>
      <c r="K713" s="515"/>
      <c r="L713" s="2623"/>
      <c r="M713" s="2614"/>
      <c r="N713" s="2769"/>
      <c r="O713" s="342"/>
      <c r="P713" s="343"/>
      <c r="Q713" s="344"/>
      <c r="R713" s="87"/>
      <c r="S713" s="84"/>
      <c r="T713" s="88"/>
      <c r="U713" s="89"/>
      <c r="V713" s="90"/>
      <c r="W713" s="85"/>
      <c r="X713" s="583"/>
      <c r="Y713" s="91"/>
      <c r="Z713" s="86"/>
      <c r="AA713" s="896"/>
      <c r="AB713" s="899"/>
      <c r="AC713" s="532"/>
      <c r="AD713" s="1570"/>
      <c r="AE713" s="492"/>
      <c r="AF713" s="493"/>
      <c r="AG713" s="1135"/>
    </row>
    <row r="714" spans="1:33" ht="13.5" customHeight="1" thickBot="1" x14ac:dyDescent="0.3">
      <c r="A714" s="2290"/>
      <c r="B714" s="416">
        <v>46.87</v>
      </c>
      <c r="C714" s="2527"/>
      <c r="D714" s="405" t="s">
        <v>460</v>
      </c>
      <c r="E714" s="405" t="s">
        <v>22</v>
      </c>
      <c r="F714" s="2689"/>
      <c r="G714" s="2566"/>
      <c r="H714" s="2697"/>
      <c r="I714" s="522"/>
      <c r="J714" s="523"/>
      <c r="K714" s="524"/>
      <c r="L714" s="2625"/>
      <c r="M714" s="2616"/>
      <c r="N714" s="2770"/>
      <c r="O714" s="345"/>
      <c r="P714" s="346"/>
      <c r="Q714" s="347"/>
      <c r="R714" s="92"/>
      <c r="S714" s="65"/>
      <c r="T714" s="93"/>
      <c r="U714" s="94"/>
      <c r="V714" s="95"/>
      <c r="W714" s="66"/>
      <c r="X714" s="1404"/>
      <c r="Y714" s="96"/>
      <c r="Z714" s="67"/>
      <c r="AA714" s="898"/>
      <c r="AB714" s="901"/>
      <c r="AC714" s="533"/>
      <c r="AD714" s="1572"/>
      <c r="AE714" s="498"/>
      <c r="AF714" s="499"/>
      <c r="AG714" s="1139"/>
    </row>
    <row r="715" spans="1:33" ht="17.25" customHeight="1" x14ac:dyDescent="0.25">
      <c r="A715" s="2054" t="s">
        <v>463</v>
      </c>
      <c r="B715" s="415">
        <v>33.159999999999997</v>
      </c>
      <c r="C715" s="2526">
        <f>SUM(B715:B716)</f>
        <v>74.44</v>
      </c>
      <c r="D715" s="278" t="s">
        <v>460</v>
      </c>
      <c r="E715" s="278" t="s">
        <v>22</v>
      </c>
      <c r="F715" s="2554">
        <f>C715</f>
        <v>74.44</v>
      </c>
      <c r="G715" s="2532">
        <v>5</v>
      </c>
      <c r="H715" s="2646">
        <f>G715*F715</f>
        <v>372.2</v>
      </c>
      <c r="I715" s="513"/>
      <c r="J715" s="514"/>
      <c r="K715" s="515"/>
      <c r="L715" s="2782"/>
      <c r="M715" s="2725"/>
      <c r="N715" s="2626"/>
      <c r="O715" s="342"/>
      <c r="P715" s="343"/>
      <c r="Q715" s="344"/>
      <c r="R715" s="87"/>
      <c r="S715" s="84"/>
      <c r="T715" s="88"/>
      <c r="U715" s="89"/>
      <c r="V715" s="90"/>
      <c r="W715" s="85"/>
      <c r="X715" s="583"/>
      <c r="Y715" s="91"/>
      <c r="Z715" s="86"/>
      <c r="AA715" s="896"/>
      <c r="AB715" s="899"/>
      <c r="AC715" s="532"/>
      <c r="AD715" s="1570"/>
      <c r="AE715" s="492"/>
      <c r="AF715" s="493"/>
      <c r="AG715" s="1135"/>
    </row>
    <row r="716" spans="1:33" ht="13.5" customHeight="1" thickBot="1" x14ac:dyDescent="0.3">
      <c r="A716" s="2290"/>
      <c r="B716" s="416">
        <v>41.28</v>
      </c>
      <c r="C716" s="2527"/>
      <c r="D716" s="405" t="s">
        <v>460</v>
      </c>
      <c r="E716" s="405" t="s">
        <v>22</v>
      </c>
      <c r="F716" s="2656"/>
      <c r="G716" s="2566"/>
      <c r="H716" s="2655"/>
      <c r="I716" s="522"/>
      <c r="J716" s="523"/>
      <c r="K716" s="524"/>
      <c r="L716" s="2784"/>
      <c r="M716" s="2727"/>
      <c r="N716" s="2628"/>
      <c r="O716" s="345"/>
      <c r="P716" s="346"/>
      <c r="Q716" s="347"/>
      <c r="R716" s="92"/>
      <c r="S716" s="65"/>
      <c r="T716" s="93"/>
      <c r="U716" s="94"/>
      <c r="V716" s="95"/>
      <c r="W716" s="66"/>
      <c r="X716" s="1404"/>
      <c r="Y716" s="96"/>
      <c r="Z716" s="67"/>
      <c r="AA716" s="898"/>
      <c r="AB716" s="901"/>
      <c r="AC716" s="533"/>
      <c r="AD716" s="1572"/>
      <c r="AE716" s="498"/>
      <c r="AF716" s="499"/>
      <c r="AG716" s="1139"/>
    </row>
    <row r="717" spans="1:33" ht="13.5" customHeight="1" x14ac:dyDescent="0.25">
      <c r="A717" s="2054" t="s">
        <v>464</v>
      </c>
      <c r="B717" s="415">
        <v>59.03</v>
      </c>
      <c r="C717" s="2526">
        <f>SUM(B717:B719)</f>
        <v>183.05</v>
      </c>
      <c r="D717" s="278" t="s">
        <v>291</v>
      </c>
      <c r="E717" s="278" t="s">
        <v>22</v>
      </c>
      <c r="F717" s="2554">
        <f>C717</f>
        <v>183.05</v>
      </c>
      <c r="G717" s="2532">
        <v>5</v>
      </c>
      <c r="H717" s="2646">
        <f>G717*F717</f>
        <v>915.25</v>
      </c>
      <c r="I717" s="513"/>
      <c r="J717" s="514"/>
      <c r="K717" s="515"/>
      <c r="L717" s="2782"/>
      <c r="M717" s="2725"/>
      <c r="N717" s="2626"/>
      <c r="O717" s="342"/>
      <c r="P717" s="343"/>
      <c r="Q717" s="344"/>
      <c r="R717" s="87"/>
      <c r="S717" s="84"/>
      <c r="T717" s="88"/>
      <c r="U717" s="89"/>
      <c r="V717" s="90"/>
      <c r="W717" s="85"/>
      <c r="X717" s="583"/>
      <c r="Y717" s="91"/>
      <c r="Z717" s="86"/>
      <c r="AA717" s="896"/>
      <c r="AB717" s="899"/>
      <c r="AC717" s="532"/>
      <c r="AD717" s="1570"/>
      <c r="AE717" s="492"/>
      <c r="AF717" s="493"/>
      <c r="AG717" s="1135"/>
    </row>
    <row r="718" spans="1:33" ht="13.5" customHeight="1" x14ac:dyDescent="0.25">
      <c r="A718" s="2055"/>
      <c r="B718" s="237">
        <v>55.32</v>
      </c>
      <c r="C718" s="2549"/>
      <c r="D718" s="236" t="s">
        <v>291</v>
      </c>
      <c r="E718" s="236" t="s">
        <v>22</v>
      </c>
      <c r="F718" s="2555"/>
      <c r="G718" s="2533"/>
      <c r="H718" s="2647"/>
      <c r="I718" s="516"/>
      <c r="J718" s="517"/>
      <c r="K718" s="518"/>
      <c r="L718" s="2783"/>
      <c r="M718" s="2726"/>
      <c r="N718" s="2627"/>
      <c r="O718" s="348"/>
      <c r="P718" s="349"/>
      <c r="Q718" s="350"/>
      <c r="R718" s="27"/>
      <c r="S718" s="28"/>
      <c r="T718" s="29"/>
      <c r="U718" s="30"/>
      <c r="V718" s="31"/>
      <c r="W718" s="32"/>
      <c r="X718" s="979"/>
      <c r="Y718" s="143"/>
      <c r="Z718" s="144"/>
      <c r="AA718" s="897"/>
      <c r="AB718" s="900"/>
      <c r="AC718" s="505"/>
      <c r="AD718" s="1571"/>
      <c r="AE718" s="495"/>
      <c r="AF718" s="496"/>
      <c r="AG718" s="535"/>
    </row>
    <row r="719" spans="1:33" ht="13.5" customHeight="1" thickBot="1" x14ac:dyDescent="0.3">
      <c r="A719" s="2290"/>
      <c r="B719" s="416">
        <v>68.7</v>
      </c>
      <c r="C719" s="2527"/>
      <c r="D719" s="405" t="s">
        <v>291</v>
      </c>
      <c r="E719" s="405" t="s">
        <v>22</v>
      </c>
      <c r="F719" s="2656"/>
      <c r="G719" s="2566"/>
      <c r="H719" s="2655"/>
      <c r="I719" s="522"/>
      <c r="J719" s="523"/>
      <c r="K719" s="524"/>
      <c r="L719" s="2784"/>
      <c r="M719" s="2727"/>
      <c r="N719" s="2628"/>
      <c r="O719" s="345"/>
      <c r="P719" s="346"/>
      <c r="Q719" s="347"/>
      <c r="R719" s="92"/>
      <c r="S719" s="65"/>
      <c r="T719" s="93"/>
      <c r="U719" s="94"/>
      <c r="V719" s="95"/>
      <c r="W719" s="66"/>
      <c r="X719" s="1404"/>
      <c r="Y719" s="96"/>
      <c r="Z719" s="67"/>
      <c r="AA719" s="898"/>
      <c r="AB719" s="901"/>
      <c r="AC719" s="533"/>
      <c r="AD719" s="1572"/>
      <c r="AE719" s="498"/>
      <c r="AF719" s="499"/>
      <c r="AG719" s="1139"/>
    </row>
    <row r="720" spans="1:33" ht="13.5" customHeight="1" x14ac:dyDescent="0.25">
      <c r="A720" s="2054">
        <v>323</v>
      </c>
      <c r="B720" s="415">
        <v>27.9</v>
      </c>
      <c r="C720" s="2526">
        <f>SUM(B720:B722)</f>
        <v>154.58000000000001</v>
      </c>
      <c r="D720" s="278" t="s">
        <v>465</v>
      </c>
      <c r="E720" s="278" t="s">
        <v>22</v>
      </c>
      <c r="F720" s="2530">
        <f>C720</f>
        <v>154.58000000000001</v>
      </c>
      <c r="G720" s="2532">
        <v>5</v>
      </c>
      <c r="H720" s="2534">
        <f>G720*F720</f>
        <v>772.90000000000009</v>
      </c>
      <c r="I720" s="513"/>
      <c r="J720" s="514"/>
      <c r="K720" s="515"/>
      <c r="L720" s="2623"/>
      <c r="M720" s="2614"/>
      <c r="N720" s="2769"/>
      <c r="O720" s="342"/>
      <c r="P720" s="343"/>
      <c r="Q720" s="344"/>
      <c r="R720" s="87"/>
      <c r="S720" s="84"/>
      <c r="T720" s="88"/>
      <c r="U720" s="89"/>
      <c r="V720" s="90"/>
      <c r="W720" s="85"/>
      <c r="X720" s="583"/>
      <c r="Y720" s="91"/>
      <c r="Z720" s="86"/>
      <c r="AA720" s="896"/>
      <c r="AB720" s="899"/>
      <c r="AC720" s="532"/>
      <c r="AD720" s="1570"/>
      <c r="AE720" s="492"/>
      <c r="AF720" s="493"/>
      <c r="AG720" s="1135"/>
    </row>
    <row r="721" spans="1:33" ht="13.5" customHeight="1" x14ac:dyDescent="0.25">
      <c r="A721" s="2055"/>
      <c r="B721" s="237">
        <v>59.56</v>
      </c>
      <c r="C721" s="2549"/>
      <c r="D721" s="236" t="s">
        <v>465</v>
      </c>
      <c r="E721" s="236" t="s">
        <v>22</v>
      </c>
      <c r="F721" s="2531"/>
      <c r="G721" s="2533"/>
      <c r="H721" s="2535"/>
      <c r="I721" s="516"/>
      <c r="J721" s="517"/>
      <c r="K721" s="518"/>
      <c r="L721" s="2624"/>
      <c r="M721" s="2615"/>
      <c r="N721" s="2773"/>
      <c r="O721" s="348"/>
      <c r="P721" s="349"/>
      <c r="Q721" s="350"/>
      <c r="R721" s="27"/>
      <c r="S721" s="28"/>
      <c r="T721" s="29"/>
      <c r="U721" s="30"/>
      <c r="V721" s="31"/>
      <c r="W721" s="32"/>
      <c r="X721" s="979"/>
      <c r="Y721" s="143"/>
      <c r="Z721" s="144"/>
      <c r="AA721" s="897"/>
      <c r="AB721" s="900"/>
      <c r="AC721" s="505"/>
      <c r="AD721" s="1571"/>
      <c r="AE721" s="495"/>
      <c r="AF721" s="496"/>
      <c r="AG721" s="535"/>
    </row>
    <row r="722" spans="1:33" ht="13.5" customHeight="1" thickBot="1" x14ac:dyDescent="0.3">
      <c r="A722" s="2290"/>
      <c r="B722" s="416">
        <v>67.12</v>
      </c>
      <c r="C722" s="2527"/>
      <c r="D722" s="405" t="s">
        <v>465</v>
      </c>
      <c r="E722" s="405" t="s">
        <v>22</v>
      </c>
      <c r="F722" s="2689"/>
      <c r="G722" s="2566"/>
      <c r="H722" s="2697"/>
      <c r="I722" s="522"/>
      <c r="J722" s="523"/>
      <c r="K722" s="524"/>
      <c r="L722" s="2625"/>
      <c r="M722" s="2616"/>
      <c r="N722" s="2770"/>
      <c r="O722" s="345"/>
      <c r="P722" s="346"/>
      <c r="Q722" s="347"/>
      <c r="R722" s="92"/>
      <c r="S722" s="65"/>
      <c r="T722" s="93"/>
      <c r="U722" s="94"/>
      <c r="V722" s="95"/>
      <c r="W722" s="66"/>
      <c r="X722" s="1404"/>
      <c r="Y722" s="96"/>
      <c r="Z722" s="67"/>
      <c r="AA722" s="898"/>
      <c r="AB722" s="901"/>
      <c r="AC722" s="533"/>
      <c r="AD722" s="1572"/>
      <c r="AE722" s="498"/>
      <c r="AF722" s="499"/>
      <c r="AG722" s="1139"/>
    </row>
    <row r="723" spans="1:33" ht="13.5" customHeight="1" x14ac:dyDescent="0.25">
      <c r="A723" s="2054" t="s">
        <v>466</v>
      </c>
      <c r="B723" s="415">
        <v>171.31</v>
      </c>
      <c r="C723" s="2526">
        <f>SUM(B723:B725)</f>
        <v>413.56</v>
      </c>
      <c r="D723" s="278" t="s">
        <v>441</v>
      </c>
      <c r="E723" s="278" t="s">
        <v>467</v>
      </c>
      <c r="F723" s="2554">
        <f>C723</f>
        <v>413.56</v>
      </c>
      <c r="G723" s="2532">
        <v>5</v>
      </c>
      <c r="H723" s="2646">
        <f>G723*F723</f>
        <v>2067.8000000000002</v>
      </c>
      <c r="I723" s="513"/>
      <c r="J723" s="514"/>
      <c r="K723" s="515"/>
      <c r="L723" s="2799">
        <f>F723</f>
        <v>413.56</v>
      </c>
      <c r="M723" s="2592">
        <v>2</v>
      </c>
      <c r="N723" s="2590">
        <f>M723*L723</f>
        <v>827.12</v>
      </c>
      <c r="O723" s="342"/>
      <c r="P723" s="343"/>
      <c r="Q723" s="344"/>
      <c r="R723" s="87"/>
      <c r="S723" s="84"/>
      <c r="T723" s="88"/>
      <c r="U723" s="89"/>
      <c r="V723" s="90"/>
      <c r="W723" s="85"/>
      <c r="X723" s="583"/>
      <c r="Y723" s="91"/>
      <c r="Z723" s="86"/>
      <c r="AA723" s="896"/>
      <c r="AB723" s="899"/>
      <c r="AC723" s="532"/>
      <c r="AD723" s="1570"/>
      <c r="AE723" s="492"/>
      <c r="AF723" s="493"/>
      <c r="AG723" s="1135"/>
    </row>
    <row r="724" spans="1:33" ht="13.5" customHeight="1" x14ac:dyDescent="0.25">
      <c r="A724" s="2055"/>
      <c r="B724" s="237">
        <v>181.04</v>
      </c>
      <c r="C724" s="2549"/>
      <c r="D724" s="236" t="s">
        <v>441</v>
      </c>
      <c r="E724" s="236" t="s">
        <v>22</v>
      </c>
      <c r="F724" s="2555"/>
      <c r="G724" s="2533"/>
      <c r="H724" s="2647"/>
      <c r="I724" s="516"/>
      <c r="J724" s="517"/>
      <c r="K724" s="518"/>
      <c r="L724" s="2737"/>
      <c r="M724" s="2594"/>
      <c r="N724" s="2630"/>
      <c r="O724" s="348"/>
      <c r="P724" s="349"/>
      <c r="Q724" s="350"/>
      <c r="R724" s="27"/>
      <c r="S724" s="28"/>
      <c r="T724" s="29"/>
      <c r="U724" s="30"/>
      <c r="V724" s="31"/>
      <c r="W724" s="32"/>
      <c r="X724" s="979"/>
      <c r="Y724" s="143"/>
      <c r="Z724" s="144"/>
      <c r="AA724" s="897"/>
      <c r="AB724" s="900"/>
      <c r="AC724" s="505"/>
      <c r="AD724" s="1571"/>
      <c r="AE724" s="495"/>
      <c r="AF724" s="496"/>
      <c r="AG724" s="535"/>
    </row>
    <row r="725" spans="1:33" ht="13.5" customHeight="1" thickBot="1" x14ac:dyDescent="0.3">
      <c r="A725" s="2290"/>
      <c r="B725" s="416">
        <v>61.21</v>
      </c>
      <c r="C725" s="2527"/>
      <c r="D725" s="405" t="s">
        <v>441</v>
      </c>
      <c r="E725" s="405" t="s">
        <v>22</v>
      </c>
      <c r="F725" s="2656"/>
      <c r="G725" s="2566"/>
      <c r="H725" s="2655"/>
      <c r="I725" s="522"/>
      <c r="J725" s="523"/>
      <c r="K725" s="524"/>
      <c r="L725" s="2682"/>
      <c r="M725" s="2593"/>
      <c r="N725" s="2591"/>
      <c r="O725" s="345"/>
      <c r="P725" s="346"/>
      <c r="Q725" s="347"/>
      <c r="R725" s="92"/>
      <c r="S725" s="65"/>
      <c r="T725" s="93"/>
      <c r="U725" s="94"/>
      <c r="V725" s="95"/>
      <c r="W725" s="66"/>
      <c r="X725" s="1404"/>
      <c r="Y725" s="96"/>
      <c r="Z725" s="67"/>
      <c r="AA725" s="898"/>
      <c r="AB725" s="901"/>
      <c r="AC725" s="533"/>
      <c r="AD725" s="1572"/>
      <c r="AE725" s="498"/>
      <c r="AF725" s="499"/>
      <c r="AG725" s="1139"/>
    </row>
    <row r="726" spans="1:33" ht="13.5" customHeight="1" x14ac:dyDescent="0.25">
      <c r="A726" s="2054" t="s">
        <v>468</v>
      </c>
      <c r="B726" s="415">
        <v>140.51</v>
      </c>
      <c r="C726" s="2526">
        <f>SUM(B726:B727)</f>
        <v>461.25</v>
      </c>
      <c r="D726" s="278" t="s">
        <v>441</v>
      </c>
      <c r="E726" s="278" t="s">
        <v>22</v>
      </c>
      <c r="F726" s="2530">
        <f>C726</f>
        <v>461.25</v>
      </c>
      <c r="G726" s="2532">
        <v>5</v>
      </c>
      <c r="H726" s="2534">
        <f>G726*F726</f>
        <v>2306.25</v>
      </c>
      <c r="I726" s="513"/>
      <c r="J726" s="514"/>
      <c r="K726" s="515"/>
      <c r="L726" s="2536">
        <f>F726</f>
        <v>461.25</v>
      </c>
      <c r="M726" s="2539">
        <v>2</v>
      </c>
      <c r="N726" s="2542">
        <f>L726*M726</f>
        <v>922.5</v>
      </c>
      <c r="O726" s="342"/>
      <c r="P726" s="343"/>
      <c r="Q726" s="344"/>
      <c r="R726" s="87"/>
      <c r="S726" s="84"/>
      <c r="T726" s="88"/>
      <c r="U726" s="89"/>
      <c r="V726" s="90"/>
      <c r="W726" s="85"/>
      <c r="X726" s="583"/>
      <c r="Y726" s="91"/>
      <c r="Z726" s="86"/>
      <c r="AA726" s="896"/>
      <c r="AB726" s="899"/>
      <c r="AC726" s="532"/>
      <c r="AD726" s="1570"/>
      <c r="AE726" s="492"/>
      <c r="AF726" s="493"/>
      <c r="AG726" s="1135"/>
    </row>
    <row r="727" spans="1:33" ht="13.5" customHeight="1" thickBot="1" x14ac:dyDescent="0.3">
      <c r="A727" s="2056"/>
      <c r="B727" s="239">
        <v>320.74</v>
      </c>
      <c r="C727" s="2563"/>
      <c r="D727" s="238" t="s">
        <v>441</v>
      </c>
      <c r="E727" s="238" t="s">
        <v>22</v>
      </c>
      <c r="F727" s="2531"/>
      <c r="G727" s="2533"/>
      <c r="H727" s="2535"/>
      <c r="I727" s="525"/>
      <c r="J727" s="526"/>
      <c r="K727" s="527"/>
      <c r="L727" s="2746"/>
      <c r="M727" s="2540"/>
      <c r="N727" s="2543"/>
      <c r="O727" s="354"/>
      <c r="P727" s="355"/>
      <c r="Q727" s="356"/>
      <c r="R727" s="21"/>
      <c r="S727" s="22"/>
      <c r="T727" s="23"/>
      <c r="U727" s="24"/>
      <c r="V727" s="25"/>
      <c r="W727" s="26"/>
      <c r="X727" s="980"/>
      <c r="Y727" s="61"/>
      <c r="Z727" s="59"/>
      <c r="AA727" s="983"/>
      <c r="AB727" s="1574"/>
      <c r="AC727" s="507"/>
      <c r="AD727" s="1575"/>
      <c r="AE727" s="552"/>
      <c r="AF727" s="553"/>
      <c r="AG727" s="1269"/>
    </row>
    <row r="728" spans="1:33" ht="15.75" customHeight="1" x14ac:dyDescent="0.25">
      <c r="A728" s="2054" t="s">
        <v>469</v>
      </c>
      <c r="B728" s="415">
        <v>308.43</v>
      </c>
      <c r="C728" s="2526">
        <f>SUM(B728:B734)</f>
        <v>2031.8100000000002</v>
      </c>
      <c r="D728" s="278" t="s">
        <v>397</v>
      </c>
      <c r="E728" s="278" t="s">
        <v>12</v>
      </c>
      <c r="F728" s="1447">
        <f>B728</f>
        <v>308.43</v>
      </c>
      <c r="G728" s="162">
        <v>5</v>
      </c>
      <c r="H728" s="936">
        <f>F728*G728</f>
        <v>1542.15</v>
      </c>
      <c r="I728" s="513"/>
      <c r="J728" s="514"/>
      <c r="K728" s="515"/>
      <c r="L728" s="839">
        <f>B728</f>
        <v>308.43</v>
      </c>
      <c r="M728" s="2735">
        <v>2</v>
      </c>
      <c r="N728" s="2785">
        <f>M728*SUM(L728:L734)</f>
        <v>1165.4000000000001</v>
      </c>
      <c r="O728" s="342"/>
      <c r="P728" s="371"/>
      <c r="Q728" s="344"/>
      <c r="R728" s="220"/>
      <c r="S728" s="84"/>
      <c r="T728" s="84"/>
      <c r="U728" s="89"/>
      <c r="V728" s="378"/>
      <c r="W728" s="85"/>
      <c r="X728" s="583"/>
      <c r="Y728" s="216"/>
      <c r="Z728" s="86"/>
      <c r="AA728" s="896"/>
      <c r="AB728" s="899"/>
      <c r="AC728" s="532"/>
      <c r="AD728" s="1570"/>
      <c r="AE728" s="492"/>
      <c r="AF728" s="493"/>
      <c r="AG728" s="1135"/>
    </row>
    <row r="729" spans="1:33" ht="15.75" customHeight="1" x14ac:dyDescent="0.25">
      <c r="A729" s="2055"/>
      <c r="B729" s="237">
        <v>81.819999999999993</v>
      </c>
      <c r="C729" s="2549"/>
      <c r="D729" s="236" t="s">
        <v>397</v>
      </c>
      <c r="E729" s="236" t="s">
        <v>12</v>
      </c>
      <c r="F729" s="1277">
        <f t="shared" ref="F729:F734" si="40">B729</f>
        <v>81.819999999999993</v>
      </c>
      <c r="G729" s="1870">
        <v>2</v>
      </c>
      <c r="H729" s="1243">
        <f t="shared" ref="H729:H734" si="41">F729*G729</f>
        <v>163.63999999999999</v>
      </c>
      <c r="I729" s="516"/>
      <c r="J729" s="517"/>
      <c r="K729" s="518"/>
      <c r="L729" s="841"/>
      <c r="M729" s="2736"/>
      <c r="N729" s="2786"/>
      <c r="O729" s="348"/>
      <c r="P729" s="372"/>
      <c r="Q729" s="350"/>
      <c r="R729" s="221"/>
      <c r="S729" s="28"/>
      <c r="T729" s="28"/>
      <c r="U729" s="30"/>
      <c r="V729" s="556"/>
      <c r="W729" s="32"/>
      <c r="X729" s="979"/>
      <c r="Y729" s="217"/>
      <c r="Z729" s="144"/>
      <c r="AA729" s="897"/>
      <c r="AB729" s="900"/>
      <c r="AC729" s="505"/>
      <c r="AD729" s="1571"/>
      <c r="AE729" s="495"/>
      <c r="AF729" s="496"/>
      <c r="AG729" s="535"/>
    </row>
    <row r="730" spans="1:33" ht="15.75" customHeight="1" x14ac:dyDescent="0.25">
      <c r="A730" s="2055"/>
      <c r="B730" s="237">
        <v>844.21</v>
      </c>
      <c r="C730" s="2549"/>
      <c r="D730" s="236" t="s">
        <v>397</v>
      </c>
      <c r="E730" s="236" t="s">
        <v>12</v>
      </c>
      <c r="F730" s="1277">
        <f t="shared" si="40"/>
        <v>844.21</v>
      </c>
      <c r="G730" s="1870">
        <v>2</v>
      </c>
      <c r="H730" s="1243">
        <f t="shared" si="41"/>
        <v>1688.42</v>
      </c>
      <c r="I730" s="516"/>
      <c r="J730" s="517"/>
      <c r="K730" s="518"/>
      <c r="L730" s="841"/>
      <c r="M730" s="2736"/>
      <c r="N730" s="2786"/>
      <c r="O730" s="348"/>
      <c r="P730" s="372"/>
      <c r="Q730" s="350"/>
      <c r="R730" s="221"/>
      <c r="S730" s="28"/>
      <c r="T730" s="28"/>
      <c r="U730" s="30"/>
      <c r="V730" s="556"/>
      <c r="W730" s="32"/>
      <c r="X730" s="979"/>
      <c r="Y730" s="217"/>
      <c r="Z730" s="144"/>
      <c r="AA730" s="897"/>
      <c r="AB730" s="900"/>
      <c r="AC730" s="505"/>
      <c r="AD730" s="1571"/>
      <c r="AE730" s="495"/>
      <c r="AF730" s="496"/>
      <c r="AG730" s="535"/>
    </row>
    <row r="731" spans="1:33" ht="15.75" customHeight="1" x14ac:dyDescent="0.25">
      <c r="A731" s="2055"/>
      <c r="B731" s="237">
        <v>373.21</v>
      </c>
      <c r="C731" s="2549"/>
      <c r="D731" s="236" t="s">
        <v>397</v>
      </c>
      <c r="E731" s="236" t="s">
        <v>12</v>
      </c>
      <c r="F731" s="1277">
        <f t="shared" si="40"/>
        <v>373.21</v>
      </c>
      <c r="G731" s="1870">
        <v>2</v>
      </c>
      <c r="H731" s="1243">
        <f t="shared" si="41"/>
        <v>746.42</v>
      </c>
      <c r="I731" s="516"/>
      <c r="J731" s="517"/>
      <c r="K731" s="518"/>
      <c r="L731" s="841"/>
      <c r="M731" s="2736"/>
      <c r="N731" s="2786"/>
      <c r="O731" s="348"/>
      <c r="P731" s="372"/>
      <c r="Q731" s="350"/>
      <c r="R731" s="221"/>
      <c r="S731" s="28"/>
      <c r="T731" s="28"/>
      <c r="U731" s="30"/>
      <c r="V731" s="556"/>
      <c r="W731" s="32"/>
      <c r="X731" s="979"/>
      <c r="Y731" s="217"/>
      <c r="Z731" s="144"/>
      <c r="AA731" s="897"/>
      <c r="AB731" s="900"/>
      <c r="AC731" s="505"/>
      <c r="AD731" s="1571"/>
      <c r="AE731" s="495"/>
      <c r="AF731" s="496"/>
      <c r="AG731" s="535"/>
    </row>
    <row r="732" spans="1:33" ht="15.75" customHeight="1" x14ac:dyDescent="0.25">
      <c r="A732" s="2055"/>
      <c r="B732" s="237">
        <v>109.22</v>
      </c>
      <c r="C732" s="2549"/>
      <c r="D732" s="236" t="s">
        <v>397</v>
      </c>
      <c r="E732" s="236" t="s">
        <v>12</v>
      </c>
      <c r="F732" s="1277">
        <f t="shared" si="40"/>
        <v>109.22</v>
      </c>
      <c r="G732" s="1870">
        <v>2</v>
      </c>
      <c r="H732" s="1243">
        <f t="shared" si="41"/>
        <v>218.44</v>
      </c>
      <c r="I732" s="516"/>
      <c r="J732" s="517"/>
      <c r="K732" s="518"/>
      <c r="L732" s="841"/>
      <c r="M732" s="2736"/>
      <c r="N732" s="2786"/>
      <c r="O732" s="348"/>
      <c r="P732" s="372"/>
      <c r="Q732" s="350"/>
      <c r="R732" s="221"/>
      <c r="S732" s="28"/>
      <c r="T732" s="28"/>
      <c r="U732" s="30"/>
      <c r="V732" s="556"/>
      <c r="W732" s="32"/>
      <c r="X732" s="979"/>
      <c r="Y732" s="217"/>
      <c r="Z732" s="144"/>
      <c r="AA732" s="897"/>
      <c r="AB732" s="900"/>
      <c r="AC732" s="505"/>
      <c r="AD732" s="1571"/>
      <c r="AE732" s="495"/>
      <c r="AF732" s="496"/>
      <c r="AG732" s="535"/>
    </row>
    <row r="733" spans="1:33" ht="15.75" customHeight="1" x14ac:dyDescent="0.25">
      <c r="A733" s="2055"/>
      <c r="B733" s="237">
        <v>40.65</v>
      </c>
      <c r="C733" s="2549"/>
      <c r="D733" s="236" t="s">
        <v>397</v>
      </c>
      <c r="E733" s="236" t="s">
        <v>12</v>
      </c>
      <c r="F733" s="1277">
        <f t="shared" si="40"/>
        <v>40.65</v>
      </c>
      <c r="G733" s="1870">
        <v>2</v>
      </c>
      <c r="H733" s="1243">
        <f t="shared" si="41"/>
        <v>81.3</v>
      </c>
      <c r="I733" s="516"/>
      <c r="J733" s="517"/>
      <c r="K733" s="518"/>
      <c r="L733" s="841"/>
      <c r="M733" s="2736"/>
      <c r="N733" s="2786"/>
      <c r="O733" s="348"/>
      <c r="P733" s="372"/>
      <c r="Q733" s="350"/>
      <c r="R733" s="221"/>
      <c r="S733" s="28"/>
      <c r="T733" s="28"/>
      <c r="U733" s="30"/>
      <c r="V733" s="556"/>
      <c r="W733" s="32"/>
      <c r="X733" s="979"/>
      <c r="Y733" s="217"/>
      <c r="Z733" s="144"/>
      <c r="AA733" s="897"/>
      <c r="AB733" s="900"/>
      <c r="AC733" s="505"/>
      <c r="AD733" s="1571"/>
      <c r="AE733" s="495"/>
      <c r="AF733" s="496"/>
      <c r="AG733" s="535"/>
    </row>
    <row r="734" spans="1:33" ht="13.5" customHeight="1" thickBot="1" x14ac:dyDescent="0.3">
      <c r="A734" s="2290"/>
      <c r="B734" s="416">
        <v>274.27</v>
      </c>
      <c r="C734" s="2527"/>
      <c r="D734" s="405" t="s">
        <v>435</v>
      </c>
      <c r="E734" s="405" t="s">
        <v>470</v>
      </c>
      <c r="F734" s="1278">
        <f t="shared" si="40"/>
        <v>274.27</v>
      </c>
      <c r="G734" s="810">
        <v>5</v>
      </c>
      <c r="H734" s="811">
        <f t="shared" si="41"/>
        <v>1371.35</v>
      </c>
      <c r="I734" s="522"/>
      <c r="J734" s="523"/>
      <c r="K734" s="524"/>
      <c r="L734" s="840">
        <f>B734</f>
        <v>274.27</v>
      </c>
      <c r="M734" s="2772"/>
      <c r="N734" s="2787"/>
      <c r="O734" s="345"/>
      <c r="P734" s="373"/>
      <c r="Q734" s="347"/>
      <c r="R734" s="115"/>
      <c r="S734" s="65"/>
      <c r="T734" s="65"/>
      <c r="U734" s="94"/>
      <c r="V734" s="116"/>
      <c r="W734" s="66"/>
      <c r="X734" s="1404"/>
      <c r="Y734" s="113"/>
      <c r="Z734" s="67"/>
      <c r="AA734" s="898"/>
      <c r="AB734" s="901"/>
      <c r="AC734" s="533"/>
      <c r="AD734" s="1572"/>
      <c r="AE734" s="498"/>
      <c r="AF734" s="499"/>
      <c r="AG734" s="1139"/>
    </row>
    <row r="735" spans="1:33" ht="13.5" customHeight="1" thickBot="1" x14ac:dyDescent="0.3">
      <c r="A735" s="244">
        <v>112</v>
      </c>
      <c r="B735" s="594">
        <v>29.93</v>
      </c>
      <c r="C735" s="594">
        <v>29.93</v>
      </c>
      <c r="D735" s="244" t="s">
        <v>245</v>
      </c>
      <c r="E735" s="244" t="s">
        <v>471</v>
      </c>
      <c r="F735" s="120">
        <f>C735</f>
        <v>29.93</v>
      </c>
      <c r="G735" s="161">
        <v>5</v>
      </c>
      <c r="H735" s="853">
        <f>G735*F735</f>
        <v>149.65</v>
      </c>
      <c r="I735" s="799"/>
      <c r="J735" s="800"/>
      <c r="K735" s="536"/>
      <c r="L735" s="1491">
        <f>F735</f>
        <v>29.93</v>
      </c>
      <c r="M735" s="97">
        <v>2</v>
      </c>
      <c r="N735" s="155">
        <f t="shared" ref="N735" si="42">L735*M735</f>
        <v>59.86</v>
      </c>
      <c r="O735" s="351"/>
      <c r="P735" s="352"/>
      <c r="Q735" s="353"/>
      <c r="R735" s="99"/>
      <c r="S735" s="100"/>
      <c r="T735" s="101"/>
      <c r="U735" s="102"/>
      <c r="V735" s="105"/>
      <c r="W735" s="106"/>
      <c r="X735" s="1405"/>
      <c r="Y735" s="107"/>
      <c r="Z735" s="108"/>
      <c r="AA735" s="895"/>
      <c r="AB735" s="852"/>
      <c r="AC735" s="537"/>
      <c r="AD735" s="1576"/>
      <c r="AE735" s="1317"/>
      <c r="AF735" s="1318"/>
      <c r="AG735" s="1319"/>
    </row>
    <row r="736" spans="1:33" ht="13.5" customHeight="1" thickBot="1" x14ac:dyDescent="0.3">
      <c r="A736" s="280" t="s">
        <v>472</v>
      </c>
      <c r="B736" s="594">
        <v>166.17</v>
      </c>
      <c r="C736" s="594">
        <f>SUM(B736:B736)</f>
        <v>166.17</v>
      </c>
      <c r="D736" s="244" t="s">
        <v>473</v>
      </c>
      <c r="E736" s="244" t="s">
        <v>22</v>
      </c>
      <c r="F736" s="120">
        <f>C736</f>
        <v>166.17</v>
      </c>
      <c r="G736" s="161">
        <v>5</v>
      </c>
      <c r="H736" s="853">
        <f>G736*F736</f>
        <v>830.84999999999991</v>
      </c>
      <c r="I736" s="799"/>
      <c r="J736" s="800"/>
      <c r="K736" s="536"/>
      <c r="L736" s="1503"/>
      <c r="M736" s="111"/>
      <c r="N736" s="112"/>
      <c r="O736" s="351"/>
      <c r="P736" s="367"/>
      <c r="Q736" s="353"/>
      <c r="R736" s="117"/>
      <c r="S736" s="100"/>
      <c r="T736" s="100"/>
      <c r="U736" s="102"/>
      <c r="V736" s="118"/>
      <c r="W736" s="106"/>
      <c r="X736" s="1405"/>
      <c r="Y736" s="119"/>
      <c r="Z736" s="108"/>
      <c r="AA736" s="895"/>
      <c r="AB736" s="1605"/>
      <c r="AC736" s="537"/>
      <c r="AD736" s="1576"/>
      <c r="AE736" s="1317"/>
      <c r="AF736" s="1318"/>
      <c r="AG736" s="1319"/>
    </row>
    <row r="737" spans="1:33" ht="13.5" customHeight="1" thickBot="1" x14ac:dyDescent="0.3">
      <c r="A737" s="281" t="s">
        <v>474</v>
      </c>
      <c r="B737" s="654">
        <v>59.01</v>
      </c>
      <c r="C737" s="654">
        <f>B737</f>
        <v>59.01</v>
      </c>
      <c r="D737" s="277" t="s">
        <v>473</v>
      </c>
      <c r="E737" s="277" t="s">
        <v>22</v>
      </c>
      <c r="F737" s="134">
        <f>C737</f>
        <v>59.01</v>
      </c>
      <c r="G737" s="166">
        <v>5</v>
      </c>
      <c r="H737" s="997">
        <f>F737*G737</f>
        <v>295.05</v>
      </c>
      <c r="I737" s="910"/>
      <c r="J737" s="911"/>
      <c r="K737" s="912"/>
      <c r="L737" s="1504"/>
      <c r="M737" s="780"/>
      <c r="N737" s="779"/>
      <c r="O737" s="340"/>
      <c r="P737" s="341"/>
      <c r="Q737" s="335"/>
      <c r="R737" s="76"/>
      <c r="S737" s="77"/>
      <c r="T737" s="78"/>
      <c r="U737" s="79"/>
      <c r="V737" s="941"/>
      <c r="W737" s="81"/>
      <c r="X737" s="942"/>
      <c r="Y737" s="215"/>
      <c r="Z737" s="83"/>
      <c r="AA737" s="1547"/>
      <c r="AB737" s="1606"/>
      <c r="AC737" s="1321"/>
      <c r="AD737" s="1578"/>
      <c r="AE737" s="1274"/>
      <c r="AF737" s="1275"/>
      <c r="AG737" s="1276"/>
    </row>
    <row r="738" spans="1:33" ht="13.5" customHeight="1" x14ac:dyDescent="0.25">
      <c r="A738" s="2780" t="s">
        <v>475</v>
      </c>
      <c r="B738" s="415">
        <v>50.53</v>
      </c>
      <c r="C738" s="2526">
        <f>B738+B739</f>
        <v>54.64</v>
      </c>
      <c r="D738" s="278" t="s">
        <v>473</v>
      </c>
      <c r="E738" s="278" t="s">
        <v>263</v>
      </c>
      <c r="F738" s="2554">
        <f>C738</f>
        <v>54.64</v>
      </c>
      <c r="G738" s="2618">
        <v>5</v>
      </c>
      <c r="H738" s="2646">
        <f>G738*F738</f>
        <v>273.2</v>
      </c>
      <c r="I738" s="513"/>
      <c r="J738" s="514"/>
      <c r="K738" s="515"/>
      <c r="L738" s="2782"/>
      <c r="M738" s="2725"/>
      <c r="N738" s="2626"/>
      <c r="O738" s="342"/>
      <c r="P738" s="371"/>
      <c r="Q738" s="344"/>
      <c r="R738" s="220"/>
      <c r="S738" s="84"/>
      <c r="T738" s="84"/>
      <c r="U738" s="89"/>
      <c r="V738" s="378"/>
      <c r="W738" s="85"/>
      <c r="X738" s="583"/>
      <c r="Y738" s="216"/>
      <c r="Z738" s="86"/>
      <c r="AA738" s="896"/>
      <c r="AB738" s="899"/>
      <c r="AC738" s="532"/>
      <c r="AD738" s="1570"/>
      <c r="AE738" s="492"/>
      <c r="AF738" s="493"/>
      <c r="AG738" s="1135"/>
    </row>
    <row r="739" spans="1:33" ht="13.5" customHeight="1" thickBot="1" x14ac:dyDescent="0.3">
      <c r="A739" s="2781"/>
      <c r="B739" s="416">
        <v>4.1100000000000003</v>
      </c>
      <c r="C739" s="2527"/>
      <c r="D739" s="405" t="s">
        <v>473</v>
      </c>
      <c r="E739" s="405" t="s">
        <v>263</v>
      </c>
      <c r="F739" s="2656"/>
      <c r="G739" s="2619"/>
      <c r="H739" s="2655"/>
      <c r="I739" s="522"/>
      <c r="J739" s="523"/>
      <c r="K739" s="524"/>
      <c r="L739" s="2784"/>
      <c r="M739" s="2727"/>
      <c r="N739" s="2628"/>
      <c r="O739" s="345"/>
      <c r="P739" s="373"/>
      <c r="Q739" s="347"/>
      <c r="R739" s="115"/>
      <c r="S739" s="65"/>
      <c r="T739" s="65"/>
      <c r="U739" s="94"/>
      <c r="V739" s="116"/>
      <c r="W739" s="66"/>
      <c r="X739" s="1404"/>
      <c r="Y739" s="113"/>
      <c r="Z739" s="67"/>
      <c r="AA739" s="898"/>
      <c r="AB739" s="901"/>
      <c r="AC739" s="533"/>
      <c r="AD739" s="1572"/>
      <c r="AE739" s="498"/>
      <c r="AF739" s="499"/>
      <c r="AG739" s="1139"/>
    </row>
    <row r="740" spans="1:33" ht="13.5" customHeight="1" thickBot="1" x14ac:dyDescent="0.3">
      <c r="A740" s="279" t="s">
        <v>476</v>
      </c>
      <c r="B740" s="594">
        <v>557.28</v>
      </c>
      <c r="C740" s="594">
        <f>B740</f>
        <v>557.28</v>
      </c>
      <c r="D740" s="244" t="s">
        <v>473</v>
      </c>
      <c r="E740" s="244" t="s">
        <v>263</v>
      </c>
      <c r="F740" s="120">
        <f t="shared" ref="F740:F751" si="43">C740</f>
        <v>557.28</v>
      </c>
      <c r="G740" s="161">
        <v>5</v>
      </c>
      <c r="H740" s="853">
        <f>G740*F740</f>
        <v>2786.3999999999996</v>
      </c>
      <c r="I740" s="799"/>
      <c r="J740" s="800"/>
      <c r="K740" s="536"/>
      <c r="L740" s="1472"/>
      <c r="M740" s="145"/>
      <c r="N740" s="154"/>
      <c r="O740" s="351"/>
      <c r="P740" s="367"/>
      <c r="Q740" s="353"/>
      <c r="R740" s="117"/>
      <c r="S740" s="100"/>
      <c r="T740" s="100"/>
      <c r="U740" s="102"/>
      <c r="V740" s="118"/>
      <c r="W740" s="106"/>
      <c r="X740" s="1405"/>
      <c r="Y740" s="119"/>
      <c r="Z740" s="108"/>
      <c r="AA740" s="895"/>
      <c r="AB740" s="852"/>
      <c r="AC740" s="537"/>
      <c r="AD740" s="1576"/>
      <c r="AE740" s="1317"/>
      <c r="AF740" s="1318"/>
      <c r="AG740" s="1319"/>
    </row>
    <row r="741" spans="1:33" ht="13.5" customHeight="1" thickBot="1" x14ac:dyDescent="0.3">
      <c r="A741" s="244">
        <v>107</v>
      </c>
      <c r="B741" s="594">
        <v>38.31</v>
      </c>
      <c r="C741" s="594">
        <v>38.31</v>
      </c>
      <c r="D741" s="244" t="s">
        <v>477</v>
      </c>
      <c r="E741" s="244" t="s">
        <v>445</v>
      </c>
      <c r="F741" s="120">
        <f t="shared" si="43"/>
        <v>38.31</v>
      </c>
      <c r="G741" s="161">
        <v>5</v>
      </c>
      <c r="H741" s="853">
        <f t="shared" ref="H741:H751" si="44">G741*F741</f>
        <v>191.55</v>
      </c>
      <c r="I741" s="799"/>
      <c r="J741" s="800"/>
      <c r="K741" s="536"/>
      <c r="L741" s="1457">
        <f>F741</f>
        <v>38.31</v>
      </c>
      <c r="M741" s="815">
        <v>2</v>
      </c>
      <c r="N741" s="801">
        <f>L741*M741</f>
        <v>76.62</v>
      </c>
      <c r="O741" s="351"/>
      <c r="P741" s="367"/>
      <c r="Q741" s="353"/>
      <c r="R741" s="117"/>
      <c r="S741" s="100"/>
      <c r="T741" s="100"/>
      <c r="U741" s="102"/>
      <c r="V741" s="118"/>
      <c r="W741" s="106"/>
      <c r="X741" s="1405"/>
      <c r="Y741" s="119"/>
      <c r="Z741" s="108"/>
      <c r="AA741" s="895"/>
      <c r="AB741" s="1605"/>
      <c r="AC741" s="537"/>
      <c r="AD741" s="1576"/>
      <c r="AE741" s="1317"/>
      <c r="AF741" s="1318"/>
      <c r="AG741" s="1319"/>
    </row>
    <row r="742" spans="1:33" ht="13.5" customHeight="1" thickBot="1" x14ac:dyDescent="0.3">
      <c r="A742" s="244">
        <v>1492</v>
      </c>
      <c r="B742" s="594">
        <v>233.3</v>
      </c>
      <c r="C742" s="594">
        <v>233.3</v>
      </c>
      <c r="D742" s="244" t="s">
        <v>478</v>
      </c>
      <c r="E742" s="244" t="s">
        <v>479</v>
      </c>
      <c r="F742" s="333"/>
      <c r="G742" s="534"/>
      <c r="H742" s="1421"/>
      <c r="I742" s="802">
        <f>C742</f>
        <v>233.3</v>
      </c>
      <c r="J742" s="803">
        <v>5</v>
      </c>
      <c r="K742" s="804">
        <f>I742*J742</f>
        <v>1166.5</v>
      </c>
      <c r="L742" s="1472"/>
      <c r="M742" s="145"/>
      <c r="N742" s="154"/>
      <c r="O742" s="351"/>
      <c r="P742" s="367"/>
      <c r="Q742" s="353"/>
      <c r="R742" s="117"/>
      <c r="S742" s="100"/>
      <c r="T742" s="100"/>
      <c r="U742" s="102"/>
      <c r="V742" s="118"/>
      <c r="W742" s="106"/>
      <c r="X742" s="1405"/>
      <c r="Y742" s="119"/>
      <c r="Z742" s="108"/>
      <c r="AA742" s="895"/>
      <c r="AB742" s="1605"/>
      <c r="AC742" s="537"/>
      <c r="AD742" s="1576"/>
      <c r="AE742" s="1317"/>
      <c r="AF742" s="1318"/>
      <c r="AG742" s="1319"/>
    </row>
    <row r="743" spans="1:33" ht="13.5" customHeight="1" thickBot="1" x14ac:dyDescent="0.3">
      <c r="A743" s="244" t="s">
        <v>480</v>
      </c>
      <c r="B743" s="594">
        <v>1185.02</v>
      </c>
      <c r="C743" s="594">
        <v>1185.02</v>
      </c>
      <c r="D743" s="244" t="s">
        <v>292</v>
      </c>
      <c r="E743" s="244" t="s">
        <v>481</v>
      </c>
      <c r="F743" s="120">
        <f t="shared" si="43"/>
        <v>1185.02</v>
      </c>
      <c r="G743" s="161">
        <v>5</v>
      </c>
      <c r="H743" s="853">
        <f t="shared" si="44"/>
        <v>5925.1</v>
      </c>
      <c r="I743" s="799"/>
      <c r="J743" s="800"/>
      <c r="K743" s="536"/>
      <c r="L743" s="1472"/>
      <c r="M743" s="145"/>
      <c r="N743" s="154"/>
      <c r="O743" s="351"/>
      <c r="P743" s="367"/>
      <c r="Q743" s="353"/>
      <c r="R743" s="117"/>
      <c r="S743" s="100"/>
      <c r="T743" s="100"/>
      <c r="U743" s="102"/>
      <c r="V743" s="118"/>
      <c r="W743" s="106"/>
      <c r="X743" s="1405"/>
      <c r="Y743" s="119"/>
      <c r="Z743" s="108"/>
      <c r="AA743" s="895"/>
      <c r="AB743" s="1605"/>
      <c r="AC743" s="537"/>
      <c r="AD743" s="1576"/>
      <c r="AE743" s="1317"/>
      <c r="AF743" s="1318"/>
      <c r="AG743" s="1319"/>
    </row>
    <row r="744" spans="1:33" ht="13.5" customHeight="1" thickBot="1" x14ac:dyDescent="0.3">
      <c r="A744" s="244" t="s">
        <v>482</v>
      </c>
      <c r="B744" s="594">
        <v>127</v>
      </c>
      <c r="C744" s="594">
        <v>127</v>
      </c>
      <c r="D744" s="244" t="s">
        <v>483</v>
      </c>
      <c r="E744" s="244" t="s">
        <v>484</v>
      </c>
      <c r="F744" s="120">
        <f t="shared" si="43"/>
        <v>127</v>
      </c>
      <c r="G744" s="161">
        <v>5</v>
      </c>
      <c r="H744" s="853">
        <f t="shared" si="44"/>
        <v>635</v>
      </c>
      <c r="I744" s="799"/>
      <c r="J744" s="800"/>
      <c r="K744" s="536"/>
      <c r="L744" s="1472"/>
      <c r="M744" s="145"/>
      <c r="N744" s="154"/>
      <c r="O744" s="351"/>
      <c r="P744" s="367"/>
      <c r="Q744" s="353"/>
      <c r="R744" s="117"/>
      <c r="S744" s="100"/>
      <c r="T744" s="100"/>
      <c r="U744" s="102"/>
      <c r="V744" s="118"/>
      <c r="W744" s="106"/>
      <c r="X744" s="1405"/>
      <c r="Y744" s="119"/>
      <c r="Z744" s="108"/>
      <c r="AA744" s="895"/>
      <c r="AB744" s="1605"/>
      <c r="AC744" s="537"/>
      <c r="AD744" s="1576"/>
      <c r="AE744" s="1317"/>
      <c r="AF744" s="1318"/>
      <c r="AG744" s="1319"/>
    </row>
    <row r="745" spans="1:33" ht="13.5" customHeight="1" thickBot="1" x14ac:dyDescent="0.3">
      <c r="A745" s="279">
        <v>478</v>
      </c>
      <c r="B745" s="594">
        <v>145.19999999999999</v>
      </c>
      <c r="C745" s="594">
        <v>145.19999999999999</v>
      </c>
      <c r="D745" s="244" t="s">
        <v>308</v>
      </c>
      <c r="E745" s="244" t="s">
        <v>12</v>
      </c>
      <c r="F745" s="120">
        <f t="shared" si="43"/>
        <v>145.19999999999999</v>
      </c>
      <c r="G745" s="161">
        <v>5</v>
      </c>
      <c r="H745" s="853">
        <f t="shared" si="44"/>
        <v>726</v>
      </c>
      <c r="I745" s="799"/>
      <c r="J745" s="800"/>
      <c r="K745" s="536"/>
      <c r="L745" s="1456">
        <f>C745</f>
        <v>145.19999999999999</v>
      </c>
      <c r="M745" s="97">
        <v>2</v>
      </c>
      <c r="N745" s="155">
        <f>M745*L745</f>
        <v>290.39999999999998</v>
      </c>
      <c r="O745" s="351"/>
      <c r="P745" s="367"/>
      <c r="Q745" s="353"/>
      <c r="R745" s="117"/>
      <c r="S745" s="100"/>
      <c r="T745" s="100"/>
      <c r="U745" s="102"/>
      <c r="V745" s="118"/>
      <c r="W745" s="106"/>
      <c r="X745" s="1405"/>
      <c r="Y745" s="119"/>
      <c r="Z745" s="108"/>
      <c r="AA745" s="895"/>
      <c r="AB745" s="1605"/>
      <c r="AC745" s="537"/>
      <c r="AD745" s="1576"/>
      <c r="AE745" s="1317"/>
      <c r="AF745" s="1318"/>
      <c r="AG745" s="1319"/>
    </row>
    <row r="746" spans="1:33" ht="13.5" customHeight="1" thickBot="1" x14ac:dyDescent="0.3">
      <c r="A746" s="279" t="s">
        <v>485</v>
      </c>
      <c r="B746" s="594">
        <v>40.93</v>
      </c>
      <c r="C746" s="594">
        <v>40.93</v>
      </c>
      <c r="D746" s="244" t="s">
        <v>308</v>
      </c>
      <c r="E746" s="244" t="s">
        <v>12</v>
      </c>
      <c r="F746" s="120">
        <f t="shared" si="43"/>
        <v>40.93</v>
      </c>
      <c r="G746" s="161">
        <v>5</v>
      </c>
      <c r="H746" s="853">
        <f t="shared" si="44"/>
        <v>204.65</v>
      </c>
      <c r="I746" s="799"/>
      <c r="J746" s="800"/>
      <c r="K746" s="536"/>
      <c r="L746" s="1491">
        <f t="shared" ref="L746:L749" si="45">F746</f>
        <v>40.93</v>
      </c>
      <c r="M746" s="97">
        <v>2</v>
      </c>
      <c r="N746" s="155">
        <f t="shared" ref="N746:N749" si="46">M746*L746</f>
        <v>81.86</v>
      </c>
      <c r="O746" s="351"/>
      <c r="P746" s="367"/>
      <c r="Q746" s="353"/>
      <c r="R746" s="117"/>
      <c r="S746" s="100"/>
      <c r="T746" s="100"/>
      <c r="U746" s="102"/>
      <c r="V746" s="118"/>
      <c r="W746" s="106"/>
      <c r="X746" s="1405"/>
      <c r="Y746" s="119"/>
      <c r="Z746" s="108"/>
      <c r="AA746" s="895"/>
      <c r="AB746" s="1605"/>
      <c r="AC746" s="537"/>
      <c r="AD746" s="1576"/>
      <c r="AE746" s="1317"/>
      <c r="AF746" s="1318"/>
      <c r="AG746" s="1319"/>
    </row>
    <row r="747" spans="1:33" ht="13.5" customHeight="1" thickBot="1" x14ac:dyDescent="0.3">
      <c r="A747" s="279" t="s">
        <v>486</v>
      </c>
      <c r="B747" s="594">
        <v>60.1</v>
      </c>
      <c r="C747" s="594">
        <v>60.1</v>
      </c>
      <c r="D747" s="244" t="s">
        <v>308</v>
      </c>
      <c r="E747" s="244" t="s">
        <v>12</v>
      </c>
      <c r="F747" s="120">
        <f t="shared" si="43"/>
        <v>60.1</v>
      </c>
      <c r="G747" s="161">
        <v>5</v>
      </c>
      <c r="H747" s="853">
        <f t="shared" si="44"/>
        <v>300.5</v>
      </c>
      <c r="I747" s="799"/>
      <c r="J747" s="800"/>
      <c r="K747" s="536"/>
      <c r="L747" s="1505">
        <f t="shared" si="45"/>
        <v>60.1</v>
      </c>
      <c r="M747" s="97">
        <v>2</v>
      </c>
      <c r="N747" s="155">
        <f t="shared" si="46"/>
        <v>120.2</v>
      </c>
      <c r="O747" s="351"/>
      <c r="P747" s="367"/>
      <c r="Q747" s="353"/>
      <c r="R747" s="117"/>
      <c r="S747" s="100"/>
      <c r="T747" s="100"/>
      <c r="U747" s="102"/>
      <c r="V747" s="118"/>
      <c r="W747" s="106"/>
      <c r="X747" s="1405"/>
      <c r="Y747" s="119"/>
      <c r="Z747" s="108"/>
      <c r="AA747" s="895"/>
      <c r="AB747" s="1605"/>
      <c r="AC747" s="537"/>
      <c r="AD747" s="1576"/>
      <c r="AE747" s="1317"/>
      <c r="AF747" s="1318"/>
      <c r="AG747" s="1319"/>
    </row>
    <row r="748" spans="1:33" ht="13.5" customHeight="1" thickBot="1" x14ac:dyDescent="0.3">
      <c r="A748" s="781" t="s">
        <v>487</v>
      </c>
      <c r="B748" s="653">
        <v>214.46</v>
      </c>
      <c r="C748" s="653">
        <v>214.46</v>
      </c>
      <c r="D748" s="276" t="s">
        <v>308</v>
      </c>
      <c r="E748" s="276" t="s">
        <v>12</v>
      </c>
      <c r="F748" s="140">
        <f t="shared" si="43"/>
        <v>214.46</v>
      </c>
      <c r="G748" s="165">
        <v>5</v>
      </c>
      <c r="H748" s="1235">
        <f t="shared" si="44"/>
        <v>1072.3</v>
      </c>
      <c r="I748" s="835"/>
      <c r="J748" s="836"/>
      <c r="K748" s="837"/>
      <c r="L748" s="1251">
        <f t="shared" si="45"/>
        <v>214.46</v>
      </c>
      <c r="M748" s="489">
        <v>2</v>
      </c>
      <c r="N748" s="490">
        <f t="shared" si="46"/>
        <v>428.92</v>
      </c>
      <c r="O748" s="337"/>
      <c r="P748" s="825"/>
      <c r="Q748" s="339"/>
      <c r="R748" s="329"/>
      <c r="S748" s="69"/>
      <c r="T748" s="69"/>
      <c r="U748" s="71"/>
      <c r="V748" s="932"/>
      <c r="W748" s="73"/>
      <c r="X748" s="1111"/>
      <c r="Y748" s="476"/>
      <c r="Z748" s="75"/>
      <c r="AA748" s="1314"/>
      <c r="AB748" s="1607"/>
      <c r="AC748" s="906"/>
      <c r="AD748" s="1590"/>
      <c r="AE748" s="1343"/>
      <c r="AF748" s="1344"/>
      <c r="AG748" s="1345"/>
    </row>
    <row r="749" spans="1:33" ht="13.5" customHeight="1" thickBot="1" x14ac:dyDescent="0.3">
      <c r="A749" s="279" t="s">
        <v>488</v>
      </c>
      <c r="B749" s="594">
        <v>11.61</v>
      </c>
      <c r="C749" s="594">
        <v>11.61</v>
      </c>
      <c r="D749" s="244" t="s">
        <v>308</v>
      </c>
      <c r="E749" s="244" t="s">
        <v>12</v>
      </c>
      <c r="F749" s="120">
        <f t="shared" si="43"/>
        <v>11.61</v>
      </c>
      <c r="G749" s="161">
        <v>5</v>
      </c>
      <c r="H749" s="853">
        <f t="shared" si="44"/>
        <v>58.05</v>
      </c>
      <c r="I749" s="799"/>
      <c r="J749" s="800"/>
      <c r="K749" s="536"/>
      <c r="L749" s="1491">
        <f t="shared" si="45"/>
        <v>11.61</v>
      </c>
      <c r="M749" s="97">
        <v>2</v>
      </c>
      <c r="N749" s="155">
        <f t="shared" si="46"/>
        <v>23.22</v>
      </c>
      <c r="O749" s="351"/>
      <c r="P749" s="367"/>
      <c r="Q749" s="353"/>
      <c r="R749" s="117"/>
      <c r="S749" s="100"/>
      <c r="T749" s="100"/>
      <c r="U749" s="102"/>
      <c r="V749" s="118"/>
      <c r="W749" s="106"/>
      <c r="X749" s="1405"/>
      <c r="Y749" s="119"/>
      <c r="Z749" s="108"/>
      <c r="AA749" s="895"/>
      <c r="AB749" s="1605"/>
      <c r="AC749" s="537"/>
      <c r="AD749" s="1576"/>
      <c r="AE749" s="1317"/>
      <c r="AF749" s="1318"/>
      <c r="AG749" s="1319"/>
    </row>
    <row r="750" spans="1:33" ht="13.5" customHeight="1" thickBot="1" x14ac:dyDescent="0.3">
      <c r="A750" s="279" t="s">
        <v>489</v>
      </c>
      <c r="B750" s="594">
        <v>10.36</v>
      </c>
      <c r="C750" s="594">
        <v>10.36</v>
      </c>
      <c r="D750" s="244" t="s">
        <v>490</v>
      </c>
      <c r="E750" s="244" t="s">
        <v>491</v>
      </c>
      <c r="F750" s="120">
        <f t="shared" si="43"/>
        <v>10.36</v>
      </c>
      <c r="G750" s="161">
        <v>5</v>
      </c>
      <c r="H750" s="853">
        <f t="shared" si="44"/>
        <v>51.8</v>
      </c>
      <c r="I750" s="799"/>
      <c r="J750" s="800"/>
      <c r="K750" s="536"/>
      <c r="L750" s="1457">
        <f>C750</f>
        <v>10.36</v>
      </c>
      <c r="M750" s="815">
        <v>2</v>
      </c>
      <c r="N750" s="801">
        <f>L750*M750</f>
        <v>20.72</v>
      </c>
      <c r="O750" s="351"/>
      <c r="P750" s="367"/>
      <c r="Q750" s="353"/>
      <c r="R750" s="117"/>
      <c r="S750" s="100"/>
      <c r="T750" s="100"/>
      <c r="U750" s="102"/>
      <c r="V750" s="118"/>
      <c r="W750" s="106"/>
      <c r="X750" s="1405"/>
      <c r="Y750" s="119"/>
      <c r="Z750" s="108"/>
      <c r="AA750" s="895"/>
      <c r="AB750" s="1605"/>
      <c r="AC750" s="537"/>
      <c r="AD750" s="1576"/>
      <c r="AE750" s="1317"/>
      <c r="AF750" s="1318"/>
      <c r="AG750" s="1319"/>
    </row>
    <row r="751" spans="1:33" ht="19.5" customHeight="1" thickBot="1" x14ac:dyDescent="0.3">
      <c r="A751" s="279" t="s">
        <v>492</v>
      </c>
      <c r="B751" s="594">
        <v>34.42</v>
      </c>
      <c r="C751" s="594">
        <v>34.42</v>
      </c>
      <c r="D751" s="244" t="s">
        <v>360</v>
      </c>
      <c r="E751" s="244" t="s">
        <v>22</v>
      </c>
      <c r="F751" s="120">
        <f t="shared" si="43"/>
        <v>34.42</v>
      </c>
      <c r="G751" s="161">
        <v>5</v>
      </c>
      <c r="H751" s="853">
        <f t="shared" si="44"/>
        <v>172.10000000000002</v>
      </c>
      <c r="I751" s="799"/>
      <c r="J751" s="800"/>
      <c r="K751" s="536"/>
      <c r="L751" s="1472"/>
      <c r="M751" s="145"/>
      <c r="N751" s="154"/>
      <c r="O751" s="351"/>
      <c r="P751" s="367"/>
      <c r="Q751" s="353"/>
      <c r="R751" s="117"/>
      <c r="S751" s="100"/>
      <c r="T751" s="100"/>
      <c r="U751" s="102"/>
      <c r="V751" s="118"/>
      <c r="W751" s="106"/>
      <c r="X751" s="1405"/>
      <c r="Y751" s="119"/>
      <c r="Z751" s="108"/>
      <c r="AA751" s="895"/>
      <c r="AB751" s="1605"/>
      <c r="AC751" s="537"/>
      <c r="AD751" s="1576"/>
      <c r="AE751" s="1317"/>
      <c r="AF751" s="1318"/>
      <c r="AG751" s="1319"/>
    </row>
    <row r="752" spans="1:33" ht="13.5" customHeight="1" x14ac:dyDescent="0.25">
      <c r="A752" s="2777" t="s">
        <v>493</v>
      </c>
      <c r="B752" s="415">
        <v>96.44</v>
      </c>
      <c r="C752" s="2526">
        <f>B752+B753+B754</f>
        <v>359.26</v>
      </c>
      <c r="D752" s="278" t="s">
        <v>494</v>
      </c>
      <c r="E752" s="278" t="s">
        <v>22</v>
      </c>
      <c r="F752" s="2530">
        <f>C752</f>
        <v>359.26</v>
      </c>
      <c r="G752" s="2532">
        <v>5</v>
      </c>
      <c r="H752" s="2534">
        <f>G752*F752</f>
        <v>1796.3</v>
      </c>
      <c r="I752" s="513"/>
      <c r="J752" s="514"/>
      <c r="K752" s="515"/>
      <c r="L752" s="2536">
        <f>C752</f>
        <v>359.26</v>
      </c>
      <c r="M752" s="2539">
        <v>2</v>
      </c>
      <c r="N752" s="2542">
        <f>M752*L752</f>
        <v>718.52</v>
      </c>
      <c r="O752" s="342"/>
      <c r="P752" s="357"/>
      <c r="Q752" s="344"/>
      <c r="R752" s="220"/>
      <c r="S752" s="84"/>
      <c r="T752" s="84"/>
      <c r="U752" s="89"/>
      <c r="V752" s="378"/>
      <c r="W752" s="85"/>
      <c r="X752" s="583"/>
      <c r="Y752" s="216"/>
      <c r="Z752" s="86"/>
      <c r="AA752" s="896"/>
      <c r="AB752" s="831"/>
      <c r="AC752" s="532"/>
      <c r="AD752" s="1570"/>
      <c r="AE752" s="492"/>
      <c r="AF752" s="493"/>
      <c r="AG752" s="1135"/>
    </row>
    <row r="753" spans="1:33" ht="13.5" customHeight="1" x14ac:dyDescent="0.25">
      <c r="A753" s="2778"/>
      <c r="B753" s="237">
        <v>235.59</v>
      </c>
      <c r="C753" s="2549"/>
      <c r="D753" s="236" t="s">
        <v>494</v>
      </c>
      <c r="E753" s="236" t="s">
        <v>22</v>
      </c>
      <c r="F753" s="2531"/>
      <c r="G753" s="2533"/>
      <c r="H753" s="2535"/>
      <c r="I753" s="516"/>
      <c r="J753" s="517"/>
      <c r="K753" s="518"/>
      <c r="L753" s="2746"/>
      <c r="M753" s="2540"/>
      <c r="N753" s="2543"/>
      <c r="O753" s="348"/>
      <c r="P753" s="359"/>
      <c r="Q753" s="350"/>
      <c r="R753" s="221"/>
      <c r="S753" s="28"/>
      <c r="T753" s="28"/>
      <c r="U753" s="30"/>
      <c r="V753" s="556"/>
      <c r="W753" s="32"/>
      <c r="X753" s="979"/>
      <c r="Y753" s="217"/>
      <c r="Z753" s="144"/>
      <c r="AA753" s="897"/>
      <c r="AB753" s="1592"/>
      <c r="AC753" s="505"/>
      <c r="AD753" s="1571"/>
      <c r="AE753" s="495"/>
      <c r="AF753" s="496"/>
      <c r="AG753" s="535"/>
    </row>
    <row r="754" spans="1:33" ht="13.5" customHeight="1" thickBot="1" x14ac:dyDescent="0.3">
      <c r="A754" s="2779"/>
      <c r="B754" s="416">
        <v>27.23</v>
      </c>
      <c r="C754" s="2527"/>
      <c r="D754" s="405" t="s">
        <v>494</v>
      </c>
      <c r="E754" s="405" t="s">
        <v>22</v>
      </c>
      <c r="F754" s="2531"/>
      <c r="G754" s="2533"/>
      <c r="H754" s="2535"/>
      <c r="I754" s="525"/>
      <c r="J754" s="526"/>
      <c r="K754" s="527"/>
      <c r="L754" s="2701"/>
      <c r="M754" s="2702"/>
      <c r="N754" s="2657"/>
      <c r="O754" s="345"/>
      <c r="P754" s="361"/>
      <c r="Q754" s="347"/>
      <c r="R754" s="115"/>
      <c r="S754" s="65"/>
      <c r="T754" s="65"/>
      <c r="U754" s="94"/>
      <c r="V754" s="116"/>
      <c r="W754" s="66"/>
      <c r="X754" s="1404"/>
      <c r="Y754" s="113"/>
      <c r="Z754" s="67"/>
      <c r="AA754" s="898"/>
      <c r="AB754" s="832"/>
      <c r="AC754" s="533"/>
      <c r="AD754" s="1572"/>
      <c r="AE754" s="498"/>
      <c r="AF754" s="499"/>
      <c r="AG754" s="1139"/>
    </row>
    <row r="755" spans="1:33" ht="13.5" customHeight="1" x14ac:dyDescent="0.25">
      <c r="A755" s="2780" t="s">
        <v>495</v>
      </c>
      <c r="B755" s="415">
        <v>197.19</v>
      </c>
      <c r="C755" s="2526">
        <f>SUM(B755:B758)</f>
        <v>533.87</v>
      </c>
      <c r="D755" s="278" t="s">
        <v>360</v>
      </c>
      <c r="E755" s="278" t="s">
        <v>22</v>
      </c>
      <c r="F755" s="1279"/>
      <c r="G755" s="2618">
        <v>5</v>
      </c>
      <c r="H755" s="2646">
        <f>SUM(F755:F758)*G755</f>
        <v>1165.3</v>
      </c>
      <c r="I755" s="1257">
        <f>B755</f>
        <v>197.19</v>
      </c>
      <c r="J755" s="2667">
        <v>5</v>
      </c>
      <c r="K755" s="2665">
        <f>SUM(I755:I758)*J755</f>
        <v>1504.05</v>
      </c>
      <c r="L755" s="2698">
        <f>C755</f>
        <v>533.87</v>
      </c>
      <c r="M755" s="2690">
        <v>2</v>
      </c>
      <c r="N755" s="2695">
        <f>L755*M755</f>
        <v>1067.74</v>
      </c>
      <c r="O755" s="342"/>
      <c r="P755" s="357"/>
      <c r="Q755" s="344"/>
      <c r="R755" s="220"/>
      <c r="S755" s="84"/>
      <c r="T755" s="84"/>
      <c r="U755" s="89"/>
      <c r="V755" s="378"/>
      <c r="W755" s="85"/>
      <c r="X755" s="583"/>
      <c r="Y755" s="216"/>
      <c r="Z755" s="86"/>
      <c r="AA755" s="896"/>
      <c r="AB755" s="831"/>
      <c r="AC755" s="532"/>
      <c r="AD755" s="1570"/>
      <c r="AE755" s="492"/>
      <c r="AF755" s="493"/>
      <c r="AG755" s="1135"/>
    </row>
    <row r="756" spans="1:33" ht="13.5" customHeight="1" x14ac:dyDescent="0.25">
      <c r="A756" s="2791"/>
      <c r="B756" s="237">
        <v>103.62</v>
      </c>
      <c r="C756" s="2549"/>
      <c r="D756" s="236" t="s">
        <v>360</v>
      </c>
      <c r="E756" s="236" t="s">
        <v>22</v>
      </c>
      <c r="F756" s="573"/>
      <c r="G756" s="2645"/>
      <c r="H756" s="2647"/>
      <c r="I756" s="1258">
        <f>B756</f>
        <v>103.62</v>
      </c>
      <c r="J756" s="2668"/>
      <c r="K756" s="2666"/>
      <c r="L756" s="2709"/>
      <c r="M756" s="2585"/>
      <c r="N756" s="2798"/>
      <c r="O756" s="348"/>
      <c r="P756" s="359"/>
      <c r="Q756" s="350"/>
      <c r="R756" s="221"/>
      <c r="S756" s="28"/>
      <c r="T756" s="28"/>
      <c r="U756" s="30"/>
      <c r="V756" s="556"/>
      <c r="W756" s="32"/>
      <c r="X756" s="979"/>
      <c r="Y756" s="217"/>
      <c r="Z756" s="144"/>
      <c r="AA756" s="897"/>
      <c r="AB756" s="1592"/>
      <c r="AC756" s="505"/>
      <c r="AD756" s="1571"/>
      <c r="AE756" s="495"/>
      <c r="AF756" s="496"/>
      <c r="AG756" s="535"/>
    </row>
    <row r="757" spans="1:33" ht="13.5" customHeight="1" x14ac:dyDescent="0.25">
      <c r="A757" s="2791"/>
      <c r="B757" s="237">
        <v>191.73</v>
      </c>
      <c r="C757" s="2549"/>
      <c r="D757" s="236" t="s">
        <v>496</v>
      </c>
      <c r="E757" s="236" t="s">
        <v>22</v>
      </c>
      <c r="F757" s="1277">
        <f>B757</f>
        <v>191.73</v>
      </c>
      <c r="G757" s="2645"/>
      <c r="H757" s="2647"/>
      <c r="I757" s="1267"/>
      <c r="J757" s="2668"/>
      <c r="K757" s="2666"/>
      <c r="L757" s="2709"/>
      <c r="M757" s="2585"/>
      <c r="N757" s="2798"/>
      <c r="O757" s="348"/>
      <c r="P757" s="359"/>
      <c r="Q757" s="350"/>
      <c r="R757" s="221"/>
      <c r="S757" s="28"/>
      <c r="T757" s="28"/>
      <c r="U757" s="30"/>
      <c r="V757" s="556"/>
      <c r="W757" s="32"/>
      <c r="X757" s="979"/>
      <c r="Y757" s="217"/>
      <c r="Z757" s="144"/>
      <c r="AA757" s="897"/>
      <c r="AB757" s="1592"/>
      <c r="AC757" s="505"/>
      <c r="AD757" s="1571"/>
      <c r="AE757" s="495"/>
      <c r="AF757" s="496"/>
      <c r="AG757" s="535"/>
    </row>
    <row r="758" spans="1:33" ht="13.5" customHeight="1" thickBot="1" x14ac:dyDescent="0.3">
      <c r="A758" s="2781"/>
      <c r="B758" s="416">
        <v>41.33</v>
      </c>
      <c r="C758" s="2527"/>
      <c r="D758" s="405" t="s">
        <v>496</v>
      </c>
      <c r="E758" s="405" t="s">
        <v>22</v>
      </c>
      <c r="F758" s="1278">
        <f>B758</f>
        <v>41.33</v>
      </c>
      <c r="G758" s="2619"/>
      <c r="H758" s="2655"/>
      <c r="I758" s="1268"/>
      <c r="J758" s="2669"/>
      <c r="K758" s="2670"/>
      <c r="L758" s="2699"/>
      <c r="M758" s="2691"/>
      <c r="N758" s="2696"/>
      <c r="O758" s="345"/>
      <c r="P758" s="361"/>
      <c r="Q758" s="347"/>
      <c r="R758" s="115"/>
      <c r="S758" s="65"/>
      <c r="T758" s="65"/>
      <c r="U758" s="94"/>
      <c r="V758" s="116"/>
      <c r="W758" s="66"/>
      <c r="X758" s="1404"/>
      <c r="Y758" s="113"/>
      <c r="Z758" s="67"/>
      <c r="AA758" s="898"/>
      <c r="AB758" s="832"/>
      <c r="AC758" s="533"/>
      <c r="AD758" s="1572"/>
      <c r="AE758" s="498"/>
      <c r="AF758" s="499"/>
      <c r="AG758" s="1139"/>
    </row>
    <row r="759" spans="1:33" ht="13.5" customHeight="1" thickBot="1" x14ac:dyDescent="0.3">
      <c r="A759" s="279" t="s">
        <v>497</v>
      </c>
      <c r="B759" s="594">
        <v>143.69</v>
      </c>
      <c r="C759" s="594">
        <f>SUM(B759:B759)</f>
        <v>143.69</v>
      </c>
      <c r="D759" s="244" t="s">
        <v>360</v>
      </c>
      <c r="E759" s="244" t="s">
        <v>22</v>
      </c>
      <c r="F759" s="845"/>
      <c r="G759" s="844"/>
      <c r="H759" s="1448"/>
      <c r="I759" s="1230">
        <f>C759</f>
        <v>143.69</v>
      </c>
      <c r="J759" s="1232">
        <v>5</v>
      </c>
      <c r="K759" s="1234">
        <f>I759*J759</f>
        <v>718.45</v>
      </c>
      <c r="L759" s="1456">
        <f>C759</f>
        <v>143.69</v>
      </c>
      <c r="M759" s="97">
        <v>2</v>
      </c>
      <c r="N759" s="155">
        <f>M759*L759</f>
        <v>287.38</v>
      </c>
      <c r="O759" s="351"/>
      <c r="P759" s="367"/>
      <c r="Q759" s="353"/>
      <c r="R759" s="117"/>
      <c r="S759" s="100"/>
      <c r="T759" s="100"/>
      <c r="U759" s="102"/>
      <c r="V759" s="118"/>
      <c r="W759" s="106"/>
      <c r="X759" s="1405"/>
      <c r="Y759" s="119"/>
      <c r="Z759" s="108"/>
      <c r="AA759" s="895"/>
      <c r="AB759" s="1605"/>
      <c r="AC759" s="537"/>
      <c r="AD759" s="1576"/>
      <c r="AE759" s="1317"/>
      <c r="AF759" s="1318"/>
      <c r="AG759" s="1319"/>
    </row>
    <row r="760" spans="1:33" ht="13.5" customHeight="1" thickBot="1" x14ac:dyDescent="0.3">
      <c r="A760" s="279">
        <v>572</v>
      </c>
      <c r="B760" s="594">
        <v>82.98</v>
      </c>
      <c r="C760" s="594">
        <v>82.98</v>
      </c>
      <c r="D760" s="244" t="s">
        <v>366</v>
      </c>
      <c r="E760" s="244" t="s">
        <v>22</v>
      </c>
      <c r="F760" s="120">
        <f>C760</f>
        <v>82.98</v>
      </c>
      <c r="G760" s="161">
        <v>5</v>
      </c>
      <c r="H760" s="853">
        <f>G760*F760</f>
        <v>414.90000000000003</v>
      </c>
      <c r="I760" s="799"/>
      <c r="J760" s="800"/>
      <c r="K760" s="536"/>
      <c r="L760" s="1456">
        <f>C760</f>
        <v>82.98</v>
      </c>
      <c r="M760" s="97">
        <v>2</v>
      </c>
      <c r="N760" s="155">
        <f>M760*L760</f>
        <v>165.96</v>
      </c>
      <c r="O760" s="351"/>
      <c r="P760" s="367"/>
      <c r="Q760" s="353"/>
      <c r="R760" s="117"/>
      <c r="S760" s="100"/>
      <c r="T760" s="100"/>
      <c r="U760" s="102"/>
      <c r="V760" s="118"/>
      <c r="W760" s="106"/>
      <c r="X760" s="1405"/>
      <c r="Y760" s="119"/>
      <c r="Z760" s="108"/>
      <c r="AA760" s="895"/>
      <c r="AB760" s="1605"/>
      <c r="AC760" s="537"/>
      <c r="AD760" s="1576"/>
      <c r="AE760" s="1317"/>
      <c r="AF760" s="1318"/>
      <c r="AG760" s="1319"/>
    </row>
    <row r="761" spans="1:33" ht="13.5" customHeight="1" x14ac:dyDescent="0.25">
      <c r="A761" s="2780" t="s">
        <v>498</v>
      </c>
      <c r="B761" s="415">
        <v>44.73</v>
      </c>
      <c r="C761" s="2526">
        <f>B761+B763+B762</f>
        <v>78.88</v>
      </c>
      <c r="D761" s="278" t="s">
        <v>366</v>
      </c>
      <c r="E761" s="278" t="s">
        <v>22</v>
      </c>
      <c r="F761" s="2530">
        <f>C761</f>
        <v>78.88</v>
      </c>
      <c r="G761" s="2532">
        <v>5</v>
      </c>
      <c r="H761" s="2534">
        <f>G761*F761</f>
        <v>394.4</v>
      </c>
      <c r="I761" s="513"/>
      <c r="J761" s="514"/>
      <c r="K761" s="515"/>
      <c r="L761" s="2623"/>
      <c r="M761" s="2614"/>
      <c r="N761" s="2769"/>
      <c r="O761" s="342"/>
      <c r="P761" s="357"/>
      <c r="Q761" s="344"/>
      <c r="R761" s="220"/>
      <c r="S761" s="84"/>
      <c r="T761" s="84"/>
      <c r="U761" s="89"/>
      <c r="V761" s="378"/>
      <c r="W761" s="85"/>
      <c r="X761" s="583"/>
      <c r="Y761" s="216"/>
      <c r="Z761" s="86"/>
      <c r="AA761" s="896"/>
      <c r="AB761" s="831"/>
      <c r="AC761" s="532"/>
      <c r="AD761" s="1570"/>
      <c r="AE761" s="492"/>
      <c r="AF761" s="493"/>
      <c r="AG761" s="1135"/>
    </row>
    <row r="762" spans="1:33" ht="13.5" customHeight="1" x14ac:dyDescent="0.25">
      <c r="A762" s="2791"/>
      <c r="B762" s="237">
        <v>11.65</v>
      </c>
      <c r="C762" s="2549"/>
      <c r="D762" s="236" t="s">
        <v>366</v>
      </c>
      <c r="E762" s="236" t="s">
        <v>22</v>
      </c>
      <c r="F762" s="2531"/>
      <c r="G762" s="2533"/>
      <c r="H762" s="2535"/>
      <c r="I762" s="516"/>
      <c r="J762" s="517"/>
      <c r="K762" s="518"/>
      <c r="L762" s="2624"/>
      <c r="M762" s="2615"/>
      <c r="N762" s="2773"/>
      <c r="O762" s="348"/>
      <c r="P762" s="359"/>
      <c r="Q762" s="350"/>
      <c r="R762" s="221"/>
      <c r="S762" s="28"/>
      <c r="T762" s="28"/>
      <c r="U762" s="30"/>
      <c r="V762" s="556"/>
      <c r="W762" s="32"/>
      <c r="X762" s="979"/>
      <c r="Y762" s="217"/>
      <c r="Z762" s="144"/>
      <c r="AA762" s="897"/>
      <c r="AB762" s="1592"/>
      <c r="AC762" s="505"/>
      <c r="AD762" s="1571"/>
      <c r="AE762" s="495"/>
      <c r="AF762" s="496"/>
      <c r="AG762" s="535"/>
    </row>
    <row r="763" spans="1:33" ht="13.5" customHeight="1" thickBot="1" x14ac:dyDescent="0.3">
      <c r="A763" s="2781"/>
      <c r="B763" s="416">
        <v>22.5</v>
      </c>
      <c r="C763" s="2527"/>
      <c r="D763" s="405" t="s">
        <v>366</v>
      </c>
      <c r="E763" s="405" t="s">
        <v>22</v>
      </c>
      <c r="F763" s="2689"/>
      <c r="G763" s="2566"/>
      <c r="H763" s="2697"/>
      <c r="I763" s="522"/>
      <c r="J763" s="523"/>
      <c r="K763" s="524"/>
      <c r="L763" s="2625"/>
      <c r="M763" s="2616"/>
      <c r="N763" s="2770"/>
      <c r="O763" s="345"/>
      <c r="P763" s="361"/>
      <c r="Q763" s="347"/>
      <c r="R763" s="115"/>
      <c r="S763" s="65"/>
      <c r="T763" s="65"/>
      <c r="U763" s="94"/>
      <c r="V763" s="116"/>
      <c r="W763" s="66"/>
      <c r="X763" s="1404"/>
      <c r="Y763" s="113"/>
      <c r="Z763" s="67"/>
      <c r="AA763" s="898"/>
      <c r="AB763" s="832"/>
      <c r="AC763" s="533"/>
      <c r="AD763" s="1572"/>
      <c r="AE763" s="498"/>
      <c r="AF763" s="499"/>
      <c r="AG763" s="1139"/>
    </row>
    <row r="764" spans="1:33" ht="13.5" customHeight="1" x14ac:dyDescent="0.25">
      <c r="A764" s="2780" t="s">
        <v>499</v>
      </c>
      <c r="B764" s="415">
        <v>22.38</v>
      </c>
      <c r="C764" s="2526">
        <f>B764+B765</f>
        <v>41.22</v>
      </c>
      <c r="D764" s="278" t="s">
        <v>374</v>
      </c>
      <c r="E764" s="278" t="s">
        <v>22</v>
      </c>
      <c r="F764" s="2530">
        <f>C764</f>
        <v>41.22</v>
      </c>
      <c r="G764" s="2532">
        <v>5</v>
      </c>
      <c r="H764" s="2534">
        <f>G764*F764</f>
        <v>206.1</v>
      </c>
      <c r="I764" s="513"/>
      <c r="J764" s="514"/>
      <c r="K764" s="515"/>
      <c r="L764" s="2536">
        <f>F764</f>
        <v>41.22</v>
      </c>
      <c r="M764" s="2539">
        <v>2</v>
      </c>
      <c r="N764" s="2542">
        <f>M764*L764</f>
        <v>82.44</v>
      </c>
      <c r="O764" s="342"/>
      <c r="P764" s="357"/>
      <c r="Q764" s="344"/>
      <c r="R764" s="220"/>
      <c r="S764" s="84"/>
      <c r="T764" s="84"/>
      <c r="U764" s="89"/>
      <c r="V764" s="378"/>
      <c r="W764" s="85"/>
      <c r="X764" s="583"/>
      <c r="Y764" s="216"/>
      <c r="Z764" s="86"/>
      <c r="AA764" s="896"/>
      <c r="AB764" s="831"/>
      <c r="AC764" s="532"/>
      <c r="AD764" s="1570"/>
      <c r="AE764" s="492"/>
      <c r="AF764" s="493"/>
      <c r="AG764" s="1135"/>
    </row>
    <row r="765" spans="1:33" ht="13.5" customHeight="1" thickBot="1" x14ac:dyDescent="0.3">
      <c r="A765" s="2781"/>
      <c r="B765" s="416">
        <v>18.84</v>
      </c>
      <c r="C765" s="2527"/>
      <c r="D765" s="405" t="s">
        <v>374</v>
      </c>
      <c r="E765" s="405" t="s">
        <v>22</v>
      </c>
      <c r="F765" s="2689"/>
      <c r="G765" s="2566"/>
      <c r="H765" s="2697"/>
      <c r="I765" s="522"/>
      <c r="J765" s="523"/>
      <c r="K765" s="524"/>
      <c r="L765" s="2701"/>
      <c r="M765" s="2702"/>
      <c r="N765" s="2657"/>
      <c r="O765" s="345"/>
      <c r="P765" s="361"/>
      <c r="Q765" s="347"/>
      <c r="R765" s="115"/>
      <c r="S765" s="65"/>
      <c r="T765" s="65"/>
      <c r="U765" s="94"/>
      <c r="V765" s="116"/>
      <c r="W765" s="66"/>
      <c r="X765" s="1404"/>
      <c r="Y765" s="113"/>
      <c r="Z765" s="67"/>
      <c r="AA765" s="898"/>
      <c r="AB765" s="832"/>
      <c r="AC765" s="533"/>
      <c r="AD765" s="1572"/>
      <c r="AE765" s="498"/>
      <c r="AF765" s="499"/>
      <c r="AG765" s="1139"/>
    </row>
    <row r="766" spans="1:33" ht="13.5" customHeight="1" thickBot="1" x14ac:dyDescent="0.3">
      <c r="A766" s="1244" t="s">
        <v>500</v>
      </c>
      <c r="B766" s="414">
        <v>13.7</v>
      </c>
      <c r="C766" s="414">
        <v>13.7</v>
      </c>
      <c r="D766" s="274" t="s">
        <v>501</v>
      </c>
      <c r="E766" s="274" t="s">
        <v>22</v>
      </c>
      <c r="F766" s="139">
        <f>C766</f>
        <v>13.7</v>
      </c>
      <c r="G766" s="160">
        <v>5</v>
      </c>
      <c r="H766" s="1214">
        <f>G766*F766</f>
        <v>68.5</v>
      </c>
      <c r="I766" s="796"/>
      <c r="J766" s="797"/>
      <c r="K766" s="798"/>
      <c r="L766" s="1477"/>
      <c r="M766" s="855"/>
      <c r="N766" s="856"/>
      <c r="O766" s="334"/>
      <c r="P766" s="827"/>
      <c r="Q766" s="336"/>
      <c r="R766" s="828"/>
      <c r="S766" s="18"/>
      <c r="T766" s="18"/>
      <c r="U766" s="19"/>
      <c r="V766" s="1331"/>
      <c r="W766" s="63"/>
      <c r="X766" s="1332"/>
      <c r="Y766" s="829"/>
      <c r="Z766" s="60"/>
      <c r="AA766" s="1548"/>
      <c r="AB766" s="1608"/>
      <c r="AC766" s="558"/>
      <c r="AD766" s="1573"/>
      <c r="AE766" s="1311"/>
      <c r="AF766" s="1312"/>
      <c r="AG766" s="1313"/>
    </row>
    <row r="767" spans="1:33" ht="13.5" customHeight="1" x14ac:dyDescent="0.25">
      <c r="A767" s="2780" t="s">
        <v>502</v>
      </c>
      <c r="B767" s="415">
        <v>9.08</v>
      </c>
      <c r="C767" s="2526">
        <f>SUM(B767:B771)</f>
        <v>309.94</v>
      </c>
      <c r="D767" s="278" t="s">
        <v>501</v>
      </c>
      <c r="E767" s="278" t="s">
        <v>22</v>
      </c>
      <c r="F767" s="2530">
        <f>C767</f>
        <v>309.94</v>
      </c>
      <c r="G767" s="2532">
        <v>5</v>
      </c>
      <c r="H767" s="2534">
        <f>G767*F767</f>
        <v>1549.7</v>
      </c>
      <c r="I767" s="513"/>
      <c r="J767" s="514"/>
      <c r="K767" s="515"/>
      <c r="L767" s="2623"/>
      <c r="M767" s="2614"/>
      <c r="N767" s="2769"/>
      <c r="O767" s="342"/>
      <c r="P767" s="357"/>
      <c r="Q767" s="344"/>
      <c r="R767" s="220"/>
      <c r="S767" s="84"/>
      <c r="T767" s="84"/>
      <c r="U767" s="89"/>
      <c r="V767" s="378"/>
      <c r="W767" s="85"/>
      <c r="X767" s="583"/>
      <c r="Y767" s="216"/>
      <c r="Z767" s="86"/>
      <c r="AA767" s="896"/>
      <c r="AB767" s="831"/>
      <c r="AC767" s="532"/>
      <c r="AD767" s="1570"/>
      <c r="AE767" s="492"/>
      <c r="AF767" s="493"/>
      <c r="AG767" s="1135"/>
    </row>
    <row r="768" spans="1:33" ht="13.5" customHeight="1" x14ac:dyDescent="0.25">
      <c r="A768" s="2791"/>
      <c r="B768" s="237">
        <v>79.73</v>
      </c>
      <c r="C768" s="2549"/>
      <c r="D768" s="236" t="s">
        <v>501</v>
      </c>
      <c r="E768" s="236" t="s">
        <v>22</v>
      </c>
      <c r="F768" s="2531"/>
      <c r="G768" s="2533"/>
      <c r="H768" s="2535"/>
      <c r="I768" s="516"/>
      <c r="J768" s="517"/>
      <c r="K768" s="518"/>
      <c r="L768" s="2624"/>
      <c r="M768" s="2615"/>
      <c r="N768" s="2773"/>
      <c r="O768" s="348"/>
      <c r="P768" s="359"/>
      <c r="Q768" s="350"/>
      <c r="R768" s="221"/>
      <c r="S768" s="28"/>
      <c r="T768" s="28"/>
      <c r="U768" s="30"/>
      <c r="V768" s="556"/>
      <c r="W768" s="32"/>
      <c r="X768" s="979"/>
      <c r="Y768" s="217"/>
      <c r="Z768" s="144"/>
      <c r="AA768" s="897"/>
      <c r="AB768" s="1592"/>
      <c r="AC768" s="505"/>
      <c r="AD768" s="1571"/>
      <c r="AE768" s="495"/>
      <c r="AF768" s="496"/>
      <c r="AG768" s="535"/>
    </row>
    <row r="769" spans="1:33" ht="13.5" customHeight="1" x14ac:dyDescent="0.25">
      <c r="A769" s="2791"/>
      <c r="B769" s="237">
        <v>33.770000000000003</v>
      </c>
      <c r="C769" s="2549"/>
      <c r="D769" s="236" t="s">
        <v>501</v>
      </c>
      <c r="E769" s="236" t="s">
        <v>22</v>
      </c>
      <c r="F769" s="2531"/>
      <c r="G769" s="2533"/>
      <c r="H769" s="2535"/>
      <c r="I769" s="516"/>
      <c r="J769" s="517"/>
      <c r="K769" s="518"/>
      <c r="L769" s="2624"/>
      <c r="M769" s="2615"/>
      <c r="N769" s="2773"/>
      <c r="O769" s="348"/>
      <c r="P769" s="359"/>
      <c r="Q769" s="350"/>
      <c r="R769" s="221"/>
      <c r="S769" s="28"/>
      <c r="T769" s="28"/>
      <c r="U769" s="30"/>
      <c r="V769" s="556"/>
      <c r="W769" s="32"/>
      <c r="X769" s="979"/>
      <c r="Y769" s="217"/>
      <c r="Z769" s="144"/>
      <c r="AA769" s="897"/>
      <c r="AB769" s="1592"/>
      <c r="AC769" s="505"/>
      <c r="AD769" s="1571"/>
      <c r="AE769" s="495"/>
      <c r="AF769" s="496"/>
      <c r="AG769" s="535"/>
    </row>
    <row r="770" spans="1:33" ht="13.5" customHeight="1" x14ac:dyDescent="0.25">
      <c r="A770" s="2791"/>
      <c r="B770" s="237">
        <v>120.19</v>
      </c>
      <c r="C770" s="2549"/>
      <c r="D770" s="236" t="s">
        <v>501</v>
      </c>
      <c r="E770" s="236" t="s">
        <v>22</v>
      </c>
      <c r="F770" s="2531"/>
      <c r="G770" s="2533"/>
      <c r="H770" s="2535"/>
      <c r="I770" s="516"/>
      <c r="J770" s="517"/>
      <c r="K770" s="518"/>
      <c r="L770" s="2624"/>
      <c r="M770" s="2615"/>
      <c r="N770" s="2773"/>
      <c r="O770" s="348"/>
      <c r="P770" s="359"/>
      <c r="Q770" s="350"/>
      <c r="R770" s="221"/>
      <c r="S770" s="28"/>
      <c r="T770" s="28"/>
      <c r="U770" s="30"/>
      <c r="V770" s="556"/>
      <c r="W770" s="32"/>
      <c r="X770" s="979"/>
      <c r="Y770" s="217"/>
      <c r="Z770" s="144"/>
      <c r="AA770" s="897"/>
      <c r="AB770" s="1592"/>
      <c r="AC770" s="505"/>
      <c r="AD770" s="1571"/>
      <c r="AE770" s="495"/>
      <c r="AF770" s="496"/>
      <c r="AG770" s="535"/>
    </row>
    <row r="771" spans="1:33" ht="13.5" customHeight="1" thickBot="1" x14ac:dyDescent="0.3">
      <c r="A771" s="2781"/>
      <c r="B771" s="416">
        <v>67.17</v>
      </c>
      <c r="C771" s="2527"/>
      <c r="D771" s="405" t="s">
        <v>501</v>
      </c>
      <c r="E771" s="405" t="s">
        <v>22</v>
      </c>
      <c r="F771" s="2689"/>
      <c r="G771" s="2566"/>
      <c r="H771" s="2697"/>
      <c r="I771" s="522"/>
      <c r="J771" s="523"/>
      <c r="K771" s="524"/>
      <c r="L771" s="2625"/>
      <c r="M771" s="2616"/>
      <c r="N771" s="2770"/>
      <c r="O771" s="345"/>
      <c r="P771" s="361"/>
      <c r="Q771" s="347"/>
      <c r="R771" s="115"/>
      <c r="S771" s="65"/>
      <c r="T771" s="65"/>
      <c r="U771" s="94"/>
      <c r="V771" s="116"/>
      <c r="W771" s="66"/>
      <c r="X771" s="1404"/>
      <c r="Y771" s="113"/>
      <c r="Z771" s="67"/>
      <c r="AA771" s="898"/>
      <c r="AB771" s="832"/>
      <c r="AC771" s="533"/>
      <c r="AD771" s="1572"/>
      <c r="AE771" s="498"/>
      <c r="AF771" s="499"/>
      <c r="AG771" s="1139"/>
    </row>
    <row r="772" spans="1:33" ht="13.5" customHeight="1" x14ac:dyDescent="0.25">
      <c r="A772" s="2780" t="s">
        <v>503</v>
      </c>
      <c r="B772" s="415">
        <v>73.3</v>
      </c>
      <c r="C772" s="2526">
        <f>B772+B773</f>
        <v>183.09</v>
      </c>
      <c r="D772" s="278" t="s">
        <v>371</v>
      </c>
      <c r="E772" s="278" t="s">
        <v>22</v>
      </c>
      <c r="F772" s="2530">
        <f>C772</f>
        <v>183.09</v>
      </c>
      <c r="G772" s="2532">
        <v>5</v>
      </c>
      <c r="H772" s="2534">
        <f>G772*F772</f>
        <v>915.45</v>
      </c>
      <c r="I772" s="513"/>
      <c r="J772" s="514"/>
      <c r="K772" s="515"/>
      <c r="L772" s="2536">
        <f>C772</f>
        <v>183.09</v>
      </c>
      <c r="M772" s="2539">
        <v>2</v>
      </c>
      <c r="N772" s="2542">
        <f>M772*L772</f>
        <v>366.18</v>
      </c>
      <c r="O772" s="342"/>
      <c r="P772" s="357"/>
      <c r="Q772" s="344"/>
      <c r="R772" s="220"/>
      <c r="S772" s="84"/>
      <c r="T772" s="84"/>
      <c r="U772" s="89"/>
      <c r="V772" s="378"/>
      <c r="W772" s="85"/>
      <c r="X772" s="583"/>
      <c r="Y772" s="216"/>
      <c r="Z772" s="86"/>
      <c r="AA772" s="896"/>
      <c r="AB772" s="831"/>
      <c r="AC772" s="532"/>
      <c r="AD772" s="1570"/>
      <c r="AE772" s="492"/>
      <c r="AF772" s="493"/>
      <c r="AG772" s="1135"/>
    </row>
    <row r="773" spans="1:33" ht="13.5" customHeight="1" thickBot="1" x14ac:dyDescent="0.3">
      <c r="A773" s="2781"/>
      <c r="B773" s="416">
        <v>109.79</v>
      </c>
      <c r="C773" s="2527"/>
      <c r="D773" s="405" t="s">
        <v>371</v>
      </c>
      <c r="E773" s="405" t="s">
        <v>22</v>
      </c>
      <c r="F773" s="2689"/>
      <c r="G773" s="2566"/>
      <c r="H773" s="2697"/>
      <c r="I773" s="522"/>
      <c r="J773" s="523"/>
      <c r="K773" s="524"/>
      <c r="L773" s="2701"/>
      <c r="M773" s="2702"/>
      <c r="N773" s="2657"/>
      <c r="O773" s="345"/>
      <c r="P773" s="361"/>
      <c r="Q773" s="347"/>
      <c r="R773" s="115"/>
      <c r="S773" s="65"/>
      <c r="T773" s="65"/>
      <c r="U773" s="94"/>
      <c r="V773" s="116"/>
      <c r="W773" s="66"/>
      <c r="X773" s="1404"/>
      <c r="Y773" s="113"/>
      <c r="Z773" s="67"/>
      <c r="AA773" s="898"/>
      <c r="AB773" s="832"/>
      <c r="AC773" s="533"/>
      <c r="AD773" s="1572"/>
      <c r="AE773" s="498"/>
      <c r="AF773" s="499"/>
      <c r="AG773" s="1139"/>
    </row>
    <row r="774" spans="1:33" s="47" customFormat="1" ht="13.5" customHeight="1" thickBot="1" x14ac:dyDescent="0.3">
      <c r="A774" s="279" t="s">
        <v>504</v>
      </c>
      <c r="B774" s="594">
        <v>79.239999999999995</v>
      </c>
      <c r="C774" s="594">
        <f>B774</f>
        <v>79.239999999999995</v>
      </c>
      <c r="D774" s="244" t="s">
        <v>298</v>
      </c>
      <c r="E774" s="244" t="s">
        <v>22</v>
      </c>
      <c r="F774" s="120">
        <f>C774</f>
        <v>79.239999999999995</v>
      </c>
      <c r="G774" s="161">
        <v>5</v>
      </c>
      <c r="H774" s="853">
        <f>F774*G774</f>
        <v>396.2</v>
      </c>
      <c r="I774" s="799"/>
      <c r="J774" s="800"/>
      <c r="K774" s="536"/>
      <c r="L774" s="1456">
        <f>C774</f>
        <v>79.239999999999995</v>
      </c>
      <c r="M774" s="97">
        <v>2</v>
      </c>
      <c r="N774" s="155">
        <f>M774*L774</f>
        <v>158.47999999999999</v>
      </c>
      <c r="O774" s="351"/>
      <c r="P774" s="367"/>
      <c r="Q774" s="353"/>
      <c r="R774" s="117"/>
      <c r="S774" s="100"/>
      <c r="T774" s="100"/>
      <c r="U774" s="102"/>
      <c r="V774" s="118"/>
      <c r="W774" s="106"/>
      <c r="X774" s="1405"/>
      <c r="Y774" s="119"/>
      <c r="Z774" s="108"/>
      <c r="AA774" s="895"/>
      <c r="AB774" s="1605"/>
      <c r="AC774" s="537"/>
      <c r="AD774" s="1576"/>
      <c r="AE774" s="1317"/>
      <c r="AF774" s="1318"/>
      <c r="AG774" s="1319"/>
    </row>
    <row r="775" spans="1:33" ht="13.5" customHeight="1" thickBot="1" x14ac:dyDescent="0.3">
      <c r="A775" s="279" t="s">
        <v>505</v>
      </c>
      <c r="B775" s="594">
        <v>377.23</v>
      </c>
      <c r="C775" s="594">
        <f t="shared" ref="C775:C776" si="47">B775</f>
        <v>377.23</v>
      </c>
      <c r="D775" s="244" t="s">
        <v>298</v>
      </c>
      <c r="E775" s="244" t="s">
        <v>22</v>
      </c>
      <c r="F775" s="120">
        <f t="shared" ref="F775:F776" si="48">C775</f>
        <v>377.23</v>
      </c>
      <c r="G775" s="161">
        <v>5</v>
      </c>
      <c r="H775" s="853">
        <f t="shared" ref="H775:H776" si="49">F775*G775</f>
        <v>1886.15</v>
      </c>
      <c r="I775" s="799"/>
      <c r="J775" s="800"/>
      <c r="K775" s="536"/>
      <c r="L775" s="1456">
        <f t="shared" ref="L775:L776" si="50">C775</f>
        <v>377.23</v>
      </c>
      <c r="M775" s="97">
        <v>2</v>
      </c>
      <c r="N775" s="155">
        <f t="shared" ref="N775:N776" si="51">M775*L775</f>
        <v>754.46</v>
      </c>
      <c r="O775" s="351"/>
      <c r="P775" s="367"/>
      <c r="Q775" s="353"/>
      <c r="R775" s="117"/>
      <c r="S775" s="100"/>
      <c r="T775" s="100"/>
      <c r="U775" s="102"/>
      <c r="V775" s="118"/>
      <c r="W775" s="106"/>
      <c r="X775" s="1405"/>
      <c r="Y775" s="119"/>
      <c r="Z775" s="108"/>
      <c r="AA775" s="895"/>
      <c r="AB775" s="1605"/>
      <c r="AC775" s="537"/>
      <c r="AD775" s="1576"/>
      <c r="AE775" s="1317"/>
      <c r="AF775" s="1318"/>
      <c r="AG775" s="1319"/>
    </row>
    <row r="776" spans="1:33" ht="13.5" customHeight="1" thickBot="1" x14ac:dyDescent="0.3">
      <c r="A776" s="279" t="s">
        <v>506</v>
      </c>
      <c r="B776" s="594">
        <v>150.24</v>
      </c>
      <c r="C776" s="594">
        <f t="shared" si="47"/>
        <v>150.24</v>
      </c>
      <c r="D776" s="244" t="s">
        <v>298</v>
      </c>
      <c r="E776" s="244" t="s">
        <v>22</v>
      </c>
      <c r="F776" s="120">
        <f t="shared" si="48"/>
        <v>150.24</v>
      </c>
      <c r="G776" s="161">
        <v>5</v>
      </c>
      <c r="H776" s="853">
        <f t="shared" si="49"/>
        <v>751.2</v>
      </c>
      <c r="I776" s="799"/>
      <c r="J776" s="800"/>
      <c r="K776" s="536"/>
      <c r="L776" s="1458">
        <f t="shared" si="50"/>
        <v>150.24</v>
      </c>
      <c r="M776" s="510">
        <v>2</v>
      </c>
      <c r="N776" s="155">
        <f t="shared" si="51"/>
        <v>300.48</v>
      </c>
      <c r="O776" s="351"/>
      <c r="P776" s="367"/>
      <c r="Q776" s="353"/>
      <c r="R776" s="117"/>
      <c r="S776" s="100"/>
      <c r="T776" s="100"/>
      <c r="U776" s="102"/>
      <c r="V776" s="118"/>
      <c r="W776" s="106"/>
      <c r="X776" s="1405"/>
      <c r="Y776" s="119"/>
      <c r="Z776" s="108"/>
      <c r="AA776" s="895"/>
      <c r="AB776" s="1605"/>
      <c r="AC776" s="537"/>
      <c r="AD776" s="1576"/>
      <c r="AE776" s="1317"/>
      <c r="AF776" s="1318"/>
      <c r="AG776" s="1319"/>
    </row>
    <row r="777" spans="1:33" ht="13.5" customHeight="1" thickBot="1" x14ac:dyDescent="0.3">
      <c r="A777" s="279" t="s">
        <v>507</v>
      </c>
      <c r="B777" s="594">
        <v>382.35</v>
      </c>
      <c r="C777" s="594">
        <v>382.35</v>
      </c>
      <c r="D777" s="244" t="s">
        <v>298</v>
      </c>
      <c r="E777" s="244" t="s">
        <v>22</v>
      </c>
      <c r="F777" s="120">
        <f>C777</f>
        <v>382.35</v>
      </c>
      <c r="G777" s="161">
        <v>5</v>
      </c>
      <c r="H777" s="853">
        <f>G777*F777</f>
        <v>1911.75</v>
      </c>
      <c r="I777" s="799"/>
      <c r="J777" s="800"/>
      <c r="K777" s="536"/>
      <c r="L777" s="1228"/>
      <c r="M777" s="145"/>
      <c r="N777" s="146"/>
      <c r="O777" s="351"/>
      <c r="P777" s="367"/>
      <c r="Q777" s="353"/>
      <c r="R777" s="117"/>
      <c r="S777" s="100"/>
      <c r="T777" s="100"/>
      <c r="U777" s="102"/>
      <c r="V777" s="118"/>
      <c r="W777" s="106"/>
      <c r="X777" s="1405"/>
      <c r="Y777" s="119"/>
      <c r="Z777" s="108"/>
      <c r="AA777" s="895"/>
      <c r="AB777" s="1605"/>
      <c r="AC777" s="537"/>
      <c r="AD777" s="1576"/>
      <c r="AE777" s="1317"/>
      <c r="AF777" s="1318"/>
      <c r="AG777" s="1319"/>
    </row>
    <row r="778" spans="1:33" ht="13.5" customHeight="1" x14ac:dyDescent="0.25">
      <c r="A778" s="2780" t="s">
        <v>508</v>
      </c>
      <c r="B778" s="415">
        <v>46.78</v>
      </c>
      <c r="C778" s="2526">
        <f>B778+B779</f>
        <v>99.77000000000001</v>
      </c>
      <c r="D778" s="278" t="s">
        <v>298</v>
      </c>
      <c r="E778" s="278" t="s">
        <v>22</v>
      </c>
      <c r="F778" s="2530">
        <f>C778</f>
        <v>99.77000000000001</v>
      </c>
      <c r="G778" s="2532">
        <v>5</v>
      </c>
      <c r="H778" s="2534">
        <f>G778*F778</f>
        <v>498.85</v>
      </c>
      <c r="I778" s="513"/>
      <c r="J778" s="514"/>
      <c r="K778" s="515"/>
      <c r="L778" s="2698">
        <f>C778</f>
        <v>99.77000000000001</v>
      </c>
      <c r="M778" s="2690">
        <v>2</v>
      </c>
      <c r="N778" s="2723">
        <f>L778*M778</f>
        <v>199.54000000000002</v>
      </c>
      <c r="O778" s="342"/>
      <c r="P778" s="357"/>
      <c r="Q778" s="344"/>
      <c r="R778" s="220"/>
      <c r="S778" s="84"/>
      <c r="T778" s="84"/>
      <c r="U778" s="89"/>
      <c r="V778" s="378"/>
      <c r="W778" s="85"/>
      <c r="X778" s="583"/>
      <c r="Y778" s="216"/>
      <c r="Z778" s="86"/>
      <c r="AA778" s="896"/>
      <c r="AB778" s="831"/>
      <c r="AC778" s="532"/>
      <c r="AD778" s="1570"/>
      <c r="AE778" s="492"/>
      <c r="AF778" s="493"/>
      <c r="AG778" s="1135"/>
    </row>
    <row r="779" spans="1:33" ht="13.5" customHeight="1" thickBot="1" x14ac:dyDescent="0.3">
      <c r="A779" s="2781"/>
      <c r="B779" s="416">
        <v>52.99</v>
      </c>
      <c r="C779" s="2527"/>
      <c r="D779" s="405" t="s">
        <v>298</v>
      </c>
      <c r="E779" s="405" t="s">
        <v>22</v>
      </c>
      <c r="F779" s="2689"/>
      <c r="G779" s="2566"/>
      <c r="H779" s="2697"/>
      <c r="I779" s="522"/>
      <c r="J779" s="523"/>
      <c r="K779" s="524"/>
      <c r="L779" s="2699"/>
      <c r="M779" s="2691"/>
      <c r="N779" s="2724"/>
      <c r="O779" s="345"/>
      <c r="P779" s="361"/>
      <c r="Q779" s="347"/>
      <c r="R779" s="115"/>
      <c r="S779" s="65"/>
      <c r="T779" s="65"/>
      <c r="U779" s="94"/>
      <c r="V779" s="116"/>
      <c r="W779" s="66"/>
      <c r="X779" s="1404"/>
      <c r="Y779" s="113"/>
      <c r="Z779" s="67"/>
      <c r="AA779" s="898"/>
      <c r="AB779" s="832"/>
      <c r="AC779" s="533"/>
      <c r="AD779" s="1572"/>
      <c r="AE779" s="498"/>
      <c r="AF779" s="499"/>
      <c r="AG779" s="1139"/>
    </row>
    <row r="780" spans="1:33" ht="13.5" customHeight="1" x14ac:dyDescent="0.25">
      <c r="A780" s="2780" t="s">
        <v>509</v>
      </c>
      <c r="B780" s="415">
        <v>22.06</v>
      </c>
      <c r="C780" s="2526">
        <f>B780+B781+B782</f>
        <v>33.879999999999995</v>
      </c>
      <c r="D780" s="278" t="s">
        <v>298</v>
      </c>
      <c r="E780" s="278" t="s">
        <v>510</v>
      </c>
      <c r="F780" s="2530">
        <f>C780</f>
        <v>33.879999999999995</v>
      </c>
      <c r="G780" s="2532">
        <v>5</v>
      </c>
      <c r="H780" s="2534">
        <f>G780*F780</f>
        <v>169.39999999999998</v>
      </c>
      <c r="I780" s="513"/>
      <c r="J780" s="514"/>
      <c r="K780" s="515"/>
      <c r="L780" s="2698">
        <f>C780</f>
        <v>33.879999999999995</v>
      </c>
      <c r="M780" s="2690">
        <v>2</v>
      </c>
      <c r="N780" s="2723">
        <f>L780*M780</f>
        <v>67.759999999999991</v>
      </c>
      <c r="O780" s="342"/>
      <c r="P780" s="357"/>
      <c r="Q780" s="344"/>
      <c r="R780" s="220"/>
      <c r="S780" s="84"/>
      <c r="T780" s="84"/>
      <c r="U780" s="89"/>
      <c r="V780" s="378"/>
      <c r="W780" s="85"/>
      <c r="X780" s="583"/>
      <c r="Y780" s="216"/>
      <c r="Z780" s="86"/>
      <c r="AA780" s="896"/>
      <c r="AB780" s="831"/>
      <c r="AC780" s="532"/>
      <c r="AD780" s="1570"/>
      <c r="AE780" s="492"/>
      <c r="AF780" s="493"/>
      <c r="AG780" s="1135"/>
    </row>
    <row r="781" spans="1:33" ht="13.5" customHeight="1" x14ac:dyDescent="0.25">
      <c r="A781" s="2791"/>
      <c r="B781" s="237">
        <v>7.77</v>
      </c>
      <c r="C781" s="2549"/>
      <c r="D781" s="236" t="s">
        <v>298</v>
      </c>
      <c r="E781" s="236" t="s">
        <v>511</v>
      </c>
      <c r="F781" s="2531"/>
      <c r="G781" s="2533"/>
      <c r="H781" s="2535"/>
      <c r="I781" s="516"/>
      <c r="J781" s="517"/>
      <c r="K781" s="518"/>
      <c r="L781" s="2709"/>
      <c r="M781" s="2585"/>
      <c r="N781" s="2588"/>
      <c r="O781" s="348"/>
      <c r="P781" s="359"/>
      <c r="Q781" s="350"/>
      <c r="R781" s="221"/>
      <c r="S781" s="28"/>
      <c r="T781" s="28"/>
      <c r="U781" s="30"/>
      <c r="V781" s="556"/>
      <c r="W781" s="32"/>
      <c r="X781" s="979"/>
      <c r="Y781" s="217"/>
      <c r="Z781" s="144"/>
      <c r="AA781" s="897"/>
      <c r="AB781" s="1592"/>
      <c r="AC781" s="505"/>
      <c r="AD781" s="1571"/>
      <c r="AE781" s="495"/>
      <c r="AF781" s="496"/>
      <c r="AG781" s="535"/>
    </row>
    <row r="782" spans="1:33" ht="13.5" customHeight="1" thickBot="1" x14ac:dyDescent="0.3">
      <c r="A782" s="2781"/>
      <c r="B782" s="416">
        <v>4.05</v>
      </c>
      <c r="C782" s="2527"/>
      <c r="D782" s="405" t="s">
        <v>298</v>
      </c>
      <c r="E782" s="405" t="s">
        <v>511</v>
      </c>
      <c r="F782" s="2689"/>
      <c r="G782" s="2566"/>
      <c r="H782" s="2697"/>
      <c r="I782" s="522"/>
      <c r="J782" s="523"/>
      <c r="K782" s="524"/>
      <c r="L782" s="2699"/>
      <c r="M782" s="2691"/>
      <c r="N782" s="2724"/>
      <c r="O782" s="345"/>
      <c r="P782" s="361"/>
      <c r="Q782" s="347"/>
      <c r="R782" s="115"/>
      <c r="S782" s="65"/>
      <c r="T782" s="65"/>
      <c r="U782" s="94"/>
      <c r="V782" s="116"/>
      <c r="W782" s="66"/>
      <c r="X782" s="1404"/>
      <c r="Y782" s="113"/>
      <c r="Z782" s="67"/>
      <c r="AA782" s="898"/>
      <c r="AB782" s="832"/>
      <c r="AC782" s="533"/>
      <c r="AD782" s="1572"/>
      <c r="AE782" s="498"/>
      <c r="AF782" s="499"/>
      <c r="AG782" s="1139"/>
    </row>
    <row r="783" spans="1:33" ht="13.5" customHeight="1" x14ac:dyDescent="0.25">
      <c r="A783" s="2780">
        <v>266</v>
      </c>
      <c r="B783" s="415">
        <v>504.14</v>
      </c>
      <c r="C783" s="2526">
        <f>B783+B784</f>
        <v>541.09</v>
      </c>
      <c r="D783" s="278" t="s">
        <v>298</v>
      </c>
      <c r="E783" s="278" t="s">
        <v>512</v>
      </c>
      <c r="F783" s="2530">
        <f>C783</f>
        <v>541.09</v>
      </c>
      <c r="G783" s="2532">
        <v>5</v>
      </c>
      <c r="H783" s="2534">
        <f>G783*F783</f>
        <v>2705.4500000000003</v>
      </c>
      <c r="I783" s="513"/>
      <c r="J783" s="514"/>
      <c r="K783" s="515"/>
      <c r="L783" s="2536">
        <f>C783</f>
        <v>541.09</v>
      </c>
      <c r="M783" s="2539">
        <v>2</v>
      </c>
      <c r="N783" s="2542">
        <f>M783*L783</f>
        <v>1082.18</v>
      </c>
      <c r="O783" s="342"/>
      <c r="P783" s="357"/>
      <c r="Q783" s="344"/>
      <c r="R783" s="220"/>
      <c r="S783" s="84"/>
      <c r="T783" s="84"/>
      <c r="U783" s="89"/>
      <c r="V783" s="378"/>
      <c r="W783" s="85"/>
      <c r="X783" s="583"/>
      <c r="Y783" s="216"/>
      <c r="Z783" s="86"/>
      <c r="AA783" s="896"/>
      <c r="AB783" s="831"/>
      <c r="AC783" s="532"/>
      <c r="AD783" s="1570"/>
      <c r="AE783" s="492"/>
      <c r="AF783" s="493"/>
      <c r="AG783" s="1135"/>
    </row>
    <row r="784" spans="1:33" ht="13.5" customHeight="1" thickBot="1" x14ac:dyDescent="0.3">
      <c r="A784" s="2781"/>
      <c r="B784" s="416">
        <v>36.950000000000003</v>
      </c>
      <c r="C784" s="2527"/>
      <c r="D784" s="405" t="s">
        <v>298</v>
      </c>
      <c r="E784" s="405" t="s">
        <v>512</v>
      </c>
      <c r="F784" s="2689"/>
      <c r="G784" s="2566"/>
      <c r="H784" s="2697"/>
      <c r="I784" s="522"/>
      <c r="J784" s="523"/>
      <c r="K784" s="524"/>
      <c r="L784" s="2701"/>
      <c r="M784" s="2702"/>
      <c r="N784" s="2657"/>
      <c r="O784" s="345"/>
      <c r="P784" s="361"/>
      <c r="Q784" s="347"/>
      <c r="R784" s="115"/>
      <c r="S784" s="65"/>
      <c r="T784" s="65"/>
      <c r="U784" s="94"/>
      <c r="V784" s="116"/>
      <c r="W784" s="66"/>
      <c r="X784" s="1404"/>
      <c r="Y784" s="113"/>
      <c r="Z784" s="67"/>
      <c r="AA784" s="898"/>
      <c r="AB784" s="832"/>
      <c r="AC784" s="533"/>
      <c r="AD784" s="1572"/>
      <c r="AE784" s="498"/>
      <c r="AF784" s="499"/>
      <c r="AG784" s="1139"/>
    </row>
    <row r="785" spans="1:33" ht="13.5" customHeight="1" thickBot="1" x14ac:dyDescent="0.3">
      <c r="A785" s="279" t="s">
        <v>513</v>
      </c>
      <c r="B785" s="594">
        <v>38.28</v>
      </c>
      <c r="C785" s="594">
        <v>38.28</v>
      </c>
      <c r="D785" s="244" t="s">
        <v>298</v>
      </c>
      <c r="E785" s="244" t="s">
        <v>514</v>
      </c>
      <c r="F785" s="120">
        <f t="shared" ref="F785:F790" si="52">C785</f>
        <v>38.28</v>
      </c>
      <c r="G785" s="161">
        <v>5</v>
      </c>
      <c r="H785" s="853">
        <f>G785*F785</f>
        <v>191.4</v>
      </c>
      <c r="I785" s="799"/>
      <c r="J785" s="800"/>
      <c r="K785" s="536"/>
      <c r="L785" s="1472"/>
      <c r="M785" s="145"/>
      <c r="N785" s="154"/>
      <c r="O785" s="351"/>
      <c r="P785" s="367"/>
      <c r="Q785" s="353"/>
      <c r="R785" s="117"/>
      <c r="S785" s="100"/>
      <c r="T785" s="100"/>
      <c r="U785" s="102"/>
      <c r="V785" s="118"/>
      <c r="W785" s="106"/>
      <c r="X785" s="1405"/>
      <c r="Y785" s="119"/>
      <c r="Z785" s="108"/>
      <c r="AA785" s="895"/>
      <c r="AB785" s="1605"/>
      <c r="AC785" s="537"/>
      <c r="AD785" s="1576"/>
      <c r="AE785" s="1317"/>
      <c r="AF785" s="1318"/>
      <c r="AG785" s="1319"/>
    </row>
    <row r="786" spans="1:33" ht="13.5" customHeight="1" thickBot="1" x14ac:dyDescent="0.3">
      <c r="A786" s="279" t="s">
        <v>515</v>
      </c>
      <c r="B786" s="594">
        <v>2.0099999999999998</v>
      </c>
      <c r="C786" s="594">
        <v>2.0099999999999998</v>
      </c>
      <c r="D786" s="244" t="s">
        <v>291</v>
      </c>
      <c r="E786" s="244" t="s">
        <v>514</v>
      </c>
      <c r="F786" s="120">
        <f t="shared" si="52"/>
        <v>2.0099999999999998</v>
      </c>
      <c r="G786" s="161">
        <v>5</v>
      </c>
      <c r="H786" s="853">
        <f t="shared" ref="H786:H788" si="53">G786*F786</f>
        <v>10.049999999999999</v>
      </c>
      <c r="I786" s="799"/>
      <c r="J786" s="800"/>
      <c r="K786" s="536"/>
      <c r="L786" s="1457">
        <f>C786</f>
        <v>2.0099999999999998</v>
      </c>
      <c r="M786" s="815">
        <v>2</v>
      </c>
      <c r="N786" s="801">
        <f>L786*M786</f>
        <v>4.0199999999999996</v>
      </c>
      <c r="O786" s="351"/>
      <c r="P786" s="367"/>
      <c r="Q786" s="353"/>
      <c r="R786" s="117"/>
      <c r="S786" s="100"/>
      <c r="T786" s="100"/>
      <c r="U786" s="102"/>
      <c r="V786" s="118"/>
      <c r="W786" s="106"/>
      <c r="X786" s="1405"/>
      <c r="Y786" s="119"/>
      <c r="Z786" s="108"/>
      <c r="AA786" s="895"/>
      <c r="AB786" s="1605"/>
      <c r="AC786" s="537"/>
      <c r="AD786" s="1576"/>
      <c r="AE786" s="1317"/>
      <c r="AF786" s="1318"/>
      <c r="AG786" s="1319"/>
    </row>
    <row r="787" spans="1:33" ht="13.5" customHeight="1" thickBot="1" x14ac:dyDescent="0.3">
      <c r="A787" s="1244" t="s">
        <v>516</v>
      </c>
      <c r="B787" s="414">
        <v>633.95000000000005</v>
      </c>
      <c r="C787" s="414">
        <v>633.95000000000005</v>
      </c>
      <c r="D787" s="274" t="s">
        <v>291</v>
      </c>
      <c r="E787" s="274" t="s">
        <v>514</v>
      </c>
      <c r="F787" s="139">
        <f t="shared" si="52"/>
        <v>633.95000000000005</v>
      </c>
      <c r="G787" s="160">
        <v>5</v>
      </c>
      <c r="H787" s="1214">
        <f t="shared" si="53"/>
        <v>3169.75</v>
      </c>
      <c r="I787" s="796"/>
      <c r="J787" s="797"/>
      <c r="K787" s="798"/>
      <c r="L787" s="1216">
        <f>C787</f>
        <v>633.95000000000005</v>
      </c>
      <c r="M787" s="135">
        <v>2</v>
      </c>
      <c r="N787" s="508">
        <f>M787*L787</f>
        <v>1267.9000000000001</v>
      </c>
      <c r="O787" s="334"/>
      <c r="P787" s="827"/>
      <c r="Q787" s="336"/>
      <c r="R787" s="828"/>
      <c r="S787" s="18"/>
      <c r="T787" s="18"/>
      <c r="U787" s="19"/>
      <c r="V787" s="1331"/>
      <c r="W787" s="63"/>
      <c r="X787" s="1332"/>
      <c r="Y787" s="829"/>
      <c r="Z787" s="60"/>
      <c r="AA787" s="1548"/>
      <c r="AB787" s="1608"/>
      <c r="AC787" s="558"/>
      <c r="AD787" s="1573"/>
      <c r="AE787" s="1311"/>
      <c r="AF787" s="1312"/>
      <c r="AG787" s="1313"/>
    </row>
    <row r="788" spans="1:33" ht="13.5" customHeight="1" thickBot="1" x14ac:dyDescent="0.3">
      <c r="A788" s="279" t="s">
        <v>517</v>
      </c>
      <c r="B788" s="594">
        <v>651.14</v>
      </c>
      <c r="C788" s="594">
        <v>651.14</v>
      </c>
      <c r="D788" s="244" t="s">
        <v>314</v>
      </c>
      <c r="E788" s="244" t="s">
        <v>514</v>
      </c>
      <c r="F788" s="120">
        <f t="shared" si="52"/>
        <v>651.14</v>
      </c>
      <c r="G788" s="161">
        <v>5</v>
      </c>
      <c r="H788" s="853">
        <f t="shared" si="53"/>
        <v>3255.7</v>
      </c>
      <c r="I788" s="799"/>
      <c r="J788" s="800"/>
      <c r="K788" s="536"/>
      <c r="L788" s="1456">
        <f>C788</f>
        <v>651.14</v>
      </c>
      <c r="M788" s="97">
        <v>2</v>
      </c>
      <c r="N788" s="155">
        <f t="shared" ref="N788:N789" si="54">M788*L788</f>
        <v>1302.28</v>
      </c>
      <c r="O788" s="351"/>
      <c r="P788" s="367"/>
      <c r="Q788" s="353"/>
      <c r="R788" s="117"/>
      <c r="S788" s="100"/>
      <c r="T788" s="100"/>
      <c r="U788" s="102"/>
      <c r="V788" s="118"/>
      <c r="W788" s="106"/>
      <c r="X788" s="1405"/>
      <c r="Y788" s="119"/>
      <c r="Z788" s="108"/>
      <c r="AA788" s="895"/>
      <c r="AB788" s="1605"/>
      <c r="AC788" s="537"/>
      <c r="AD788" s="1576"/>
      <c r="AE788" s="1317"/>
      <c r="AF788" s="1318"/>
      <c r="AG788" s="1319"/>
    </row>
    <row r="789" spans="1:33" ht="13.5" customHeight="1" thickBot="1" x14ac:dyDescent="0.3">
      <c r="A789" s="280" t="s">
        <v>518</v>
      </c>
      <c r="B789" s="594">
        <v>63.47</v>
      </c>
      <c r="C789" s="594">
        <v>63.47</v>
      </c>
      <c r="D789" s="244" t="s">
        <v>298</v>
      </c>
      <c r="E789" s="244" t="s">
        <v>334</v>
      </c>
      <c r="F789" s="120">
        <f t="shared" si="52"/>
        <v>63.47</v>
      </c>
      <c r="G789" s="161">
        <v>5</v>
      </c>
      <c r="H789" s="853">
        <f>G789*F789</f>
        <v>317.35000000000002</v>
      </c>
      <c r="I789" s="799"/>
      <c r="J789" s="800"/>
      <c r="K789" s="536"/>
      <c r="L789" s="1456">
        <f>C789</f>
        <v>63.47</v>
      </c>
      <c r="M789" s="97">
        <v>2</v>
      </c>
      <c r="N789" s="155">
        <f t="shared" si="54"/>
        <v>126.94</v>
      </c>
      <c r="O789" s="351"/>
      <c r="P789" s="367"/>
      <c r="Q789" s="353"/>
      <c r="R789" s="117"/>
      <c r="S789" s="100"/>
      <c r="T789" s="100"/>
      <c r="U789" s="102"/>
      <c r="V789" s="118"/>
      <c r="W789" s="106"/>
      <c r="X789" s="1405"/>
      <c r="Y789" s="119"/>
      <c r="Z789" s="108"/>
      <c r="AA789" s="895"/>
      <c r="AB789" s="1605"/>
      <c r="AC789" s="537"/>
      <c r="AD789" s="1576"/>
      <c r="AE789" s="1317"/>
      <c r="AF789" s="1318"/>
      <c r="AG789" s="1319"/>
    </row>
    <row r="790" spans="1:33" ht="13.5" customHeight="1" x14ac:dyDescent="0.25">
      <c r="A790" s="2774" t="s">
        <v>519</v>
      </c>
      <c r="B790" s="415">
        <v>53.12</v>
      </c>
      <c r="C790" s="2526">
        <f>SUM(B790:B792)</f>
        <v>113.69</v>
      </c>
      <c r="D790" s="278"/>
      <c r="E790" s="278" t="s">
        <v>520</v>
      </c>
      <c r="F790" s="2530">
        <f t="shared" si="52"/>
        <v>113.69</v>
      </c>
      <c r="G790" s="2532">
        <v>5</v>
      </c>
      <c r="H790" s="2534">
        <f>G790*F790</f>
        <v>568.45000000000005</v>
      </c>
      <c r="I790" s="513"/>
      <c r="J790" s="514"/>
      <c r="K790" s="515"/>
      <c r="L790" s="2623"/>
      <c r="M790" s="2614"/>
      <c r="N790" s="2769"/>
      <c r="O790" s="342"/>
      <c r="P790" s="357"/>
      <c r="Q790" s="344"/>
      <c r="R790" s="220"/>
      <c r="S790" s="84"/>
      <c r="T790" s="84"/>
      <c r="U790" s="89"/>
      <c r="V790" s="378"/>
      <c r="W790" s="85"/>
      <c r="X790" s="583"/>
      <c r="Y790" s="216"/>
      <c r="Z790" s="86"/>
      <c r="AA790" s="896"/>
      <c r="AB790" s="831"/>
      <c r="AC790" s="532"/>
      <c r="AD790" s="1570"/>
      <c r="AE790" s="492"/>
      <c r="AF790" s="493"/>
      <c r="AG790" s="1135"/>
    </row>
    <row r="791" spans="1:33" ht="13.5" customHeight="1" x14ac:dyDescent="0.25">
      <c r="A791" s="2776"/>
      <c r="B791" s="237">
        <v>52.21</v>
      </c>
      <c r="C791" s="2549"/>
      <c r="D791" s="236"/>
      <c r="E791" s="236" t="s">
        <v>520</v>
      </c>
      <c r="F791" s="2531"/>
      <c r="G791" s="2533"/>
      <c r="H791" s="2535"/>
      <c r="I791" s="516"/>
      <c r="J791" s="517"/>
      <c r="K791" s="518"/>
      <c r="L791" s="2624"/>
      <c r="M791" s="2615"/>
      <c r="N791" s="2773"/>
      <c r="O791" s="348"/>
      <c r="P791" s="359"/>
      <c r="Q791" s="350"/>
      <c r="R791" s="221"/>
      <c r="S791" s="28"/>
      <c r="T791" s="28"/>
      <c r="U791" s="30"/>
      <c r="V791" s="556"/>
      <c r="W791" s="32"/>
      <c r="X791" s="979"/>
      <c r="Y791" s="217"/>
      <c r="Z791" s="144"/>
      <c r="AA791" s="897"/>
      <c r="AB791" s="1592"/>
      <c r="AC791" s="505"/>
      <c r="AD791" s="1571"/>
      <c r="AE791" s="495"/>
      <c r="AF791" s="496"/>
      <c r="AG791" s="535"/>
    </row>
    <row r="792" spans="1:33" ht="13.5" customHeight="1" thickBot="1" x14ac:dyDescent="0.3">
      <c r="A792" s="2775"/>
      <c r="B792" s="416">
        <v>8.36</v>
      </c>
      <c r="C792" s="2527"/>
      <c r="D792" s="405"/>
      <c r="E792" s="405" t="s">
        <v>520</v>
      </c>
      <c r="F792" s="2689"/>
      <c r="G792" s="2566"/>
      <c r="H792" s="2697"/>
      <c r="I792" s="522"/>
      <c r="J792" s="523"/>
      <c r="K792" s="524"/>
      <c r="L792" s="2625"/>
      <c r="M792" s="2616"/>
      <c r="N792" s="2770"/>
      <c r="O792" s="345"/>
      <c r="P792" s="361"/>
      <c r="Q792" s="347"/>
      <c r="R792" s="115"/>
      <c r="S792" s="65"/>
      <c r="T792" s="65"/>
      <c r="U792" s="94"/>
      <c r="V792" s="116"/>
      <c r="W792" s="66"/>
      <c r="X792" s="1404"/>
      <c r="Y792" s="113"/>
      <c r="Z792" s="67"/>
      <c r="AA792" s="898"/>
      <c r="AB792" s="832"/>
      <c r="AC792" s="533"/>
      <c r="AD792" s="1572"/>
      <c r="AE792" s="498"/>
      <c r="AF792" s="499"/>
      <c r="AG792" s="1139"/>
    </row>
    <row r="793" spans="1:33" ht="15" customHeight="1" x14ac:dyDescent="0.25">
      <c r="A793" s="2774" t="s">
        <v>521</v>
      </c>
      <c r="B793" s="415">
        <v>50.33</v>
      </c>
      <c r="C793" s="2526">
        <f>SUM(B793:B794)</f>
        <v>107.39</v>
      </c>
      <c r="D793" s="278"/>
      <c r="E793" s="278" t="s">
        <v>520</v>
      </c>
      <c r="F793" s="2530">
        <f>C793</f>
        <v>107.39</v>
      </c>
      <c r="G793" s="2532">
        <v>5</v>
      </c>
      <c r="H793" s="2534">
        <f>G793*F793</f>
        <v>536.95000000000005</v>
      </c>
      <c r="I793" s="513"/>
      <c r="J793" s="514"/>
      <c r="K793" s="515"/>
      <c r="L793" s="2623"/>
      <c r="M793" s="2614"/>
      <c r="N793" s="2769"/>
      <c r="O793" s="342"/>
      <c r="P793" s="357"/>
      <c r="Q793" s="344"/>
      <c r="R793" s="220"/>
      <c r="S793" s="84"/>
      <c r="T793" s="84"/>
      <c r="U793" s="89"/>
      <c r="V793" s="378"/>
      <c r="W793" s="85"/>
      <c r="X793" s="583"/>
      <c r="Y793" s="216"/>
      <c r="Z793" s="86"/>
      <c r="AA793" s="896"/>
      <c r="AB793" s="831"/>
      <c r="AC793" s="532"/>
      <c r="AD793" s="1570"/>
      <c r="AE793" s="492"/>
      <c r="AF793" s="493"/>
      <c r="AG793" s="1135"/>
    </row>
    <row r="794" spans="1:33" ht="13.5" customHeight="1" thickBot="1" x14ac:dyDescent="0.3">
      <c r="A794" s="2775"/>
      <c r="B794" s="416">
        <v>57.06</v>
      </c>
      <c r="C794" s="2527"/>
      <c r="D794" s="405"/>
      <c r="E794" s="405" t="s">
        <v>520</v>
      </c>
      <c r="F794" s="2689"/>
      <c r="G794" s="2566"/>
      <c r="H794" s="2697"/>
      <c r="I794" s="522"/>
      <c r="J794" s="523"/>
      <c r="K794" s="524"/>
      <c r="L794" s="2625"/>
      <c r="M794" s="2616"/>
      <c r="N794" s="2770"/>
      <c r="O794" s="345"/>
      <c r="P794" s="361"/>
      <c r="Q794" s="347"/>
      <c r="R794" s="115"/>
      <c r="S794" s="65"/>
      <c r="T794" s="65"/>
      <c r="U794" s="94"/>
      <c r="V794" s="116"/>
      <c r="W794" s="66"/>
      <c r="X794" s="1404"/>
      <c r="Y794" s="113"/>
      <c r="Z794" s="67"/>
      <c r="AA794" s="898"/>
      <c r="AB794" s="832"/>
      <c r="AC794" s="533"/>
      <c r="AD794" s="1572"/>
      <c r="AE794" s="498"/>
      <c r="AF794" s="499"/>
      <c r="AG794" s="1139"/>
    </row>
    <row r="795" spans="1:33" ht="13.5" customHeight="1" x14ac:dyDescent="0.25">
      <c r="A795" s="2857" t="s">
        <v>522</v>
      </c>
      <c r="B795" s="235">
        <v>37.35</v>
      </c>
      <c r="C795" s="2853">
        <f>SUM(B795:B797)</f>
        <v>214.92000000000002</v>
      </c>
      <c r="D795" s="234"/>
      <c r="E795" s="234" t="s">
        <v>520</v>
      </c>
      <c r="F795" s="2531">
        <f>C795</f>
        <v>214.92000000000002</v>
      </c>
      <c r="G795" s="2533">
        <v>5</v>
      </c>
      <c r="H795" s="2535">
        <f>G795*F795</f>
        <v>1074.6000000000001</v>
      </c>
      <c r="I795" s="528"/>
      <c r="J795" s="529"/>
      <c r="K795" s="530"/>
      <c r="L795" s="2624"/>
      <c r="M795" s="2615"/>
      <c r="N795" s="2773"/>
      <c r="O795" s="538"/>
      <c r="P795" s="1270"/>
      <c r="Q795" s="540"/>
      <c r="R795" s="1271"/>
      <c r="S795" s="542"/>
      <c r="T795" s="542"/>
      <c r="U795" s="544"/>
      <c r="V795" s="1410"/>
      <c r="W795" s="548"/>
      <c r="X795" s="1361"/>
      <c r="Y795" s="1272"/>
      <c r="Z795" s="549"/>
      <c r="AA795" s="1315"/>
      <c r="AB795" s="1413"/>
      <c r="AC795" s="531"/>
      <c r="AD795" s="1591"/>
      <c r="AE795" s="1142"/>
      <c r="AF795" s="1143"/>
      <c r="AG795" s="1144"/>
    </row>
    <row r="796" spans="1:33" ht="13.5" customHeight="1" x14ac:dyDescent="0.25">
      <c r="A796" s="2776"/>
      <c r="B796" s="237">
        <v>53.57</v>
      </c>
      <c r="C796" s="2549"/>
      <c r="D796" s="237"/>
      <c r="E796" s="236" t="s">
        <v>520</v>
      </c>
      <c r="F796" s="2531"/>
      <c r="G796" s="2533"/>
      <c r="H796" s="2535"/>
      <c r="I796" s="516"/>
      <c r="J796" s="517"/>
      <c r="K796" s="518"/>
      <c r="L796" s="2624"/>
      <c r="M796" s="2615"/>
      <c r="N796" s="2773"/>
      <c r="O796" s="348"/>
      <c r="P796" s="359"/>
      <c r="Q796" s="350"/>
      <c r="R796" s="221"/>
      <c r="S796" s="28"/>
      <c r="T796" s="28"/>
      <c r="U796" s="30"/>
      <c r="V796" s="556"/>
      <c r="W796" s="32"/>
      <c r="X796" s="979"/>
      <c r="Y796" s="217"/>
      <c r="Z796" s="144"/>
      <c r="AA796" s="897"/>
      <c r="AB796" s="1592"/>
      <c r="AC796" s="505"/>
      <c r="AD796" s="1571"/>
      <c r="AE796" s="495"/>
      <c r="AF796" s="496"/>
      <c r="AG796" s="535"/>
    </row>
    <row r="797" spans="1:33" ht="13.5" customHeight="1" thickBot="1" x14ac:dyDescent="0.3">
      <c r="A797" s="2775"/>
      <c r="B797" s="416">
        <v>124</v>
      </c>
      <c r="C797" s="2527"/>
      <c r="D797" s="405"/>
      <c r="E797" s="405" t="s">
        <v>520</v>
      </c>
      <c r="F797" s="2689"/>
      <c r="G797" s="2566"/>
      <c r="H797" s="2697"/>
      <c r="I797" s="522"/>
      <c r="J797" s="523"/>
      <c r="K797" s="524"/>
      <c r="L797" s="2625"/>
      <c r="M797" s="2616"/>
      <c r="N797" s="2770"/>
      <c r="O797" s="345"/>
      <c r="P797" s="361"/>
      <c r="Q797" s="347"/>
      <c r="R797" s="115"/>
      <c r="S797" s="65"/>
      <c r="T797" s="65"/>
      <c r="U797" s="94"/>
      <c r="V797" s="116"/>
      <c r="W797" s="66"/>
      <c r="X797" s="1404"/>
      <c r="Y797" s="113"/>
      <c r="Z797" s="67"/>
      <c r="AA797" s="898"/>
      <c r="AB797" s="832"/>
      <c r="AC797" s="533"/>
      <c r="AD797" s="1572"/>
      <c r="AE797" s="498"/>
      <c r="AF797" s="499"/>
      <c r="AG797" s="1139"/>
    </row>
    <row r="798" spans="1:33" ht="13.5" customHeight="1" x14ac:dyDescent="0.25">
      <c r="A798" s="2774" t="s">
        <v>523</v>
      </c>
      <c r="B798" s="415">
        <v>164.85</v>
      </c>
      <c r="C798" s="2526">
        <f>SUM(B798:B799)</f>
        <v>230.43</v>
      </c>
      <c r="D798" s="278"/>
      <c r="E798" s="278" t="s">
        <v>520</v>
      </c>
      <c r="F798" s="2530">
        <f>C798</f>
        <v>230.43</v>
      </c>
      <c r="G798" s="2532">
        <v>5</v>
      </c>
      <c r="H798" s="2534">
        <f>G798*F798</f>
        <v>1152.1500000000001</v>
      </c>
      <c r="I798" s="513"/>
      <c r="J798" s="514"/>
      <c r="K798" s="515"/>
      <c r="L798" s="2623"/>
      <c r="M798" s="2614"/>
      <c r="N798" s="2769"/>
      <c r="O798" s="342"/>
      <c r="P798" s="357"/>
      <c r="Q798" s="344"/>
      <c r="R798" s="220"/>
      <c r="S798" s="84"/>
      <c r="T798" s="84"/>
      <c r="U798" s="89"/>
      <c r="V798" s="378"/>
      <c r="W798" s="85"/>
      <c r="X798" s="583"/>
      <c r="Y798" s="216"/>
      <c r="Z798" s="86"/>
      <c r="AA798" s="896"/>
      <c r="AB798" s="831"/>
      <c r="AC798" s="532"/>
      <c r="AD798" s="1570"/>
      <c r="AE798" s="492"/>
      <c r="AF798" s="493"/>
      <c r="AG798" s="1135"/>
    </row>
    <row r="799" spans="1:33" ht="13.5" customHeight="1" thickBot="1" x14ac:dyDescent="0.3">
      <c r="A799" s="2775"/>
      <c r="B799" s="416">
        <v>65.58</v>
      </c>
      <c r="C799" s="2527"/>
      <c r="D799" s="405"/>
      <c r="E799" s="405" t="s">
        <v>520</v>
      </c>
      <c r="F799" s="2689"/>
      <c r="G799" s="2566"/>
      <c r="H799" s="2697"/>
      <c r="I799" s="522"/>
      <c r="J799" s="523"/>
      <c r="K799" s="524"/>
      <c r="L799" s="2625"/>
      <c r="M799" s="2616"/>
      <c r="N799" s="2770"/>
      <c r="O799" s="345"/>
      <c r="P799" s="361"/>
      <c r="Q799" s="347"/>
      <c r="R799" s="115"/>
      <c r="S799" s="65"/>
      <c r="T799" s="65"/>
      <c r="U799" s="94"/>
      <c r="V799" s="116"/>
      <c r="W799" s="66"/>
      <c r="X799" s="1404"/>
      <c r="Y799" s="113"/>
      <c r="Z799" s="67"/>
      <c r="AA799" s="898"/>
      <c r="AB799" s="832"/>
      <c r="AC799" s="533"/>
      <c r="AD799" s="1572"/>
      <c r="AE799" s="498"/>
      <c r="AF799" s="499"/>
      <c r="AG799" s="1139"/>
    </row>
    <row r="800" spans="1:33" ht="13.5" customHeight="1" x14ac:dyDescent="0.25">
      <c r="A800" s="2774" t="s">
        <v>524</v>
      </c>
      <c r="B800" s="415">
        <v>235.77</v>
      </c>
      <c r="C800" s="2526">
        <f>SUM(B800:B801)</f>
        <v>598.91</v>
      </c>
      <c r="D800" s="278"/>
      <c r="E800" s="278" t="s">
        <v>520</v>
      </c>
      <c r="F800" s="2530">
        <f>C800</f>
        <v>598.91</v>
      </c>
      <c r="G800" s="2532">
        <v>5</v>
      </c>
      <c r="H800" s="2534">
        <f>G800*F800</f>
        <v>2994.5499999999997</v>
      </c>
      <c r="I800" s="513"/>
      <c r="J800" s="514"/>
      <c r="K800" s="515"/>
      <c r="L800" s="2623"/>
      <c r="M800" s="2614"/>
      <c r="N800" s="2769"/>
      <c r="O800" s="342"/>
      <c r="P800" s="357"/>
      <c r="Q800" s="344"/>
      <c r="R800" s="220"/>
      <c r="S800" s="84"/>
      <c r="T800" s="84"/>
      <c r="U800" s="89"/>
      <c r="V800" s="378"/>
      <c r="W800" s="85"/>
      <c r="X800" s="583"/>
      <c r="Y800" s="216"/>
      <c r="Z800" s="86"/>
      <c r="AA800" s="896"/>
      <c r="AB800" s="831"/>
      <c r="AC800" s="532"/>
      <c r="AD800" s="1570"/>
      <c r="AE800" s="492"/>
      <c r="AF800" s="493"/>
      <c r="AG800" s="1135"/>
    </row>
    <row r="801" spans="1:33" ht="13.5" customHeight="1" thickBot="1" x14ac:dyDescent="0.3">
      <c r="A801" s="2775"/>
      <c r="B801" s="416">
        <v>363.14</v>
      </c>
      <c r="C801" s="2527"/>
      <c r="D801" s="405"/>
      <c r="E801" s="405" t="s">
        <v>520</v>
      </c>
      <c r="F801" s="2689"/>
      <c r="G801" s="2566"/>
      <c r="H801" s="2697"/>
      <c r="I801" s="522"/>
      <c r="J801" s="523"/>
      <c r="K801" s="524"/>
      <c r="L801" s="2625"/>
      <c r="M801" s="2616"/>
      <c r="N801" s="2770"/>
      <c r="O801" s="345"/>
      <c r="P801" s="361"/>
      <c r="Q801" s="347"/>
      <c r="R801" s="115"/>
      <c r="S801" s="65"/>
      <c r="T801" s="65"/>
      <c r="U801" s="94"/>
      <c r="V801" s="116"/>
      <c r="W801" s="66"/>
      <c r="X801" s="1404"/>
      <c r="Y801" s="113"/>
      <c r="Z801" s="67"/>
      <c r="AA801" s="898"/>
      <c r="AB801" s="832"/>
      <c r="AC801" s="533"/>
      <c r="AD801" s="1572"/>
      <c r="AE801" s="498"/>
      <c r="AF801" s="499"/>
      <c r="AG801" s="1139"/>
    </row>
    <row r="802" spans="1:33" ht="15.75" thickBot="1" x14ac:dyDescent="0.3">
      <c r="A802" s="280" t="s">
        <v>525</v>
      </c>
      <c r="B802" s="594">
        <v>419.26</v>
      </c>
      <c r="C802" s="594">
        <v>419.26</v>
      </c>
      <c r="D802" s="244" t="s">
        <v>526</v>
      </c>
      <c r="E802" s="244" t="s">
        <v>527</v>
      </c>
      <c r="F802" s="120">
        <f>C802</f>
        <v>419.26</v>
      </c>
      <c r="G802" s="161">
        <v>5</v>
      </c>
      <c r="H802" s="853">
        <f>G802*F802</f>
        <v>2096.3000000000002</v>
      </c>
      <c r="I802" s="799"/>
      <c r="J802" s="800"/>
      <c r="K802" s="536"/>
      <c r="L802" s="1472"/>
      <c r="M802" s="145"/>
      <c r="N802" s="146"/>
      <c r="O802" s="351"/>
      <c r="P802" s="367"/>
      <c r="Q802" s="353"/>
      <c r="R802" s="117"/>
      <c r="S802" s="100"/>
      <c r="T802" s="100"/>
      <c r="U802" s="102"/>
      <c r="V802" s="118"/>
      <c r="W802" s="106"/>
      <c r="X802" s="1405"/>
      <c r="Y802" s="119"/>
      <c r="Z802" s="108"/>
      <c r="AA802" s="895"/>
      <c r="AB802" s="1605"/>
      <c r="AC802" s="537"/>
      <c r="AD802" s="1576"/>
      <c r="AE802" s="1317"/>
      <c r="AF802" s="1318"/>
      <c r="AG802" s="1319"/>
    </row>
    <row r="803" spans="1:33" ht="13.5" customHeight="1" thickBot="1" x14ac:dyDescent="0.3">
      <c r="A803" s="281" t="s">
        <v>528</v>
      </c>
      <c r="B803" s="654">
        <v>817.71</v>
      </c>
      <c r="C803" s="654">
        <v>817.71</v>
      </c>
      <c r="D803" s="277" t="s">
        <v>526</v>
      </c>
      <c r="E803" s="277" t="s">
        <v>527</v>
      </c>
      <c r="F803" s="134">
        <f>C803</f>
        <v>817.71</v>
      </c>
      <c r="G803" s="166">
        <v>5</v>
      </c>
      <c r="H803" s="997">
        <f>G803*F803</f>
        <v>4088.55</v>
      </c>
      <c r="I803" s="910"/>
      <c r="J803" s="911"/>
      <c r="K803" s="912"/>
      <c r="L803" s="1476"/>
      <c r="M803" s="152"/>
      <c r="N803" s="224"/>
      <c r="O803" s="340"/>
      <c r="P803" s="370"/>
      <c r="Q803" s="335"/>
      <c r="R803" s="219"/>
      <c r="S803" s="77"/>
      <c r="T803" s="77"/>
      <c r="U803" s="79"/>
      <c r="V803" s="941"/>
      <c r="W803" s="81"/>
      <c r="X803" s="942"/>
      <c r="Y803" s="215"/>
      <c r="Z803" s="83"/>
      <c r="AA803" s="1547"/>
      <c r="AB803" s="1606"/>
      <c r="AC803" s="1321"/>
      <c r="AD803" s="1578"/>
      <c r="AE803" s="1274"/>
      <c r="AF803" s="1275"/>
      <c r="AG803" s="1276"/>
    </row>
    <row r="804" spans="1:33" ht="13.5" customHeight="1" x14ac:dyDescent="0.25">
      <c r="A804" s="2774" t="s">
        <v>529</v>
      </c>
      <c r="B804" s="415">
        <v>15.71</v>
      </c>
      <c r="C804" s="2526">
        <f>SUM(B804:B810)</f>
        <v>151.26</v>
      </c>
      <c r="D804" s="278" t="s">
        <v>294</v>
      </c>
      <c r="E804" s="278" t="s">
        <v>22</v>
      </c>
      <c r="F804" s="2554">
        <f>SUM(B804:B809)</f>
        <v>126.91</v>
      </c>
      <c r="G804" s="2618">
        <v>5</v>
      </c>
      <c r="H804" s="2646">
        <f>G804*F804</f>
        <v>634.54999999999995</v>
      </c>
      <c r="I804" s="513"/>
      <c r="J804" s="514"/>
      <c r="K804" s="515"/>
      <c r="L804" s="2714">
        <f>F804</f>
        <v>126.91</v>
      </c>
      <c r="M804" s="2735">
        <v>2</v>
      </c>
      <c r="N804" s="2721">
        <f>L804*M804</f>
        <v>253.82</v>
      </c>
      <c r="O804" s="342"/>
      <c r="P804" s="371"/>
      <c r="Q804" s="344"/>
      <c r="R804" s="220"/>
      <c r="S804" s="84"/>
      <c r="T804" s="84"/>
      <c r="U804" s="89"/>
      <c r="V804" s="378"/>
      <c r="W804" s="85"/>
      <c r="X804" s="583"/>
      <c r="Y804" s="216"/>
      <c r="Z804" s="86"/>
      <c r="AA804" s="896"/>
      <c r="AB804" s="831"/>
      <c r="AC804" s="532"/>
      <c r="AD804" s="1570"/>
      <c r="AE804" s="492"/>
      <c r="AF804" s="493"/>
      <c r="AG804" s="1135"/>
    </row>
    <row r="805" spans="1:33" ht="13.5" customHeight="1" x14ac:dyDescent="0.25">
      <c r="A805" s="2776"/>
      <c r="B805" s="237">
        <v>24.61</v>
      </c>
      <c r="C805" s="2549"/>
      <c r="D805" s="236" t="s">
        <v>294</v>
      </c>
      <c r="E805" s="236" t="s">
        <v>22</v>
      </c>
      <c r="F805" s="2555"/>
      <c r="G805" s="2645"/>
      <c r="H805" s="2647"/>
      <c r="I805" s="516"/>
      <c r="J805" s="517"/>
      <c r="K805" s="518"/>
      <c r="L805" s="2768"/>
      <c r="M805" s="2736"/>
      <c r="N805" s="2767"/>
      <c r="O805" s="348"/>
      <c r="P805" s="372"/>
      <c r="Q805" s="350"/>
      <c r="R805" s="221"/>
      <c r="S805" s="28"/>
      <c r="T805" s="28"/>
      <c r="U805" s="30"/>
      <c r="V805" s="556"/>
      <c r="W805" s="32"/>
      <c r="X805" s="979"/>
      <c r="Y805" s="217"/>
      <c r="Z805" s="144"/>
      <c r="AA805" s="897"/>
      <c r="AB805" s="1592"/>
      <c r="AC805" s="505"/>
      <c r="AD805" s="1571"/>
      <c r="AE805" s="495"/>
      <c r="AF805" s="496"/>
      <c r="AG805" s="535"/>
    </row>
    <row r="806" spans="1:33" ht="13.5" customHeight="1" x14ac:dyDescent="0.25">
      <c r="A806" s="2776"/>
      <c r="B806" s="237">
        <v>27.76</v>
      </c>
      <c r="C806" s="2549"/>
      <c r="D806" s="236" t="s">
        <v>294</v>
      </c>
      <c r="E806" s="236" t="s">
        <v>22</v>
      </c>
      <c r="F806" s="2555"/>
      <c r="G806" s="2645"/>
      <c r="H806" s="2647"/>
      <c r="I806" s="516"/>
      <c r="J806" s="517"/>
      <c r="K806" s="518"/>
      <c r="L806" s="2768"/>
      <c r="M806" s="2736"/>
      <c r="N806" s="2767"/>
      <c r="O806" s="348"/>
      <c r="P806" s="372"/>
      <c r="Q806" s="350"/>
      <c r="R806" s="221"/>
      <c r="S806" s="28"/>
      <c r="T806" s="28"/>
      <c r="U806" s="30"/>
      <c r="V806" s="556"/>
      <c r="W806" s="32"/>
      <c r="X806" s="979"/>
      <c r="Y806" s="217"/>
      <c r="Z806" s="144"/>
      <c r="AA806" s="897"/>
      <c r="AB806" s="1592"/>
      <c r="AC806" s="505"/>
      <c r="AD806" s="1571"/>
      <c r="AE806" s="495"/>
      <c r="AF806" s="496"/>
      <c r="AG806" s="535"/>
    </row>
    <row r="807" spans="1:33" ht="13.5" customHeight="1" x14ac:dyDescent="0.25">
      <c r="A807" s="2776"/>
      <c r="B807" s="237">
        <v>25.35</v>
      </c>
      <c r="C807" s="2549"/>
      <c r="D807" s="236" t="s">
        <v>294</v>
      </c>
      <c r="E807" s="236" t="s">
        <v>22</v>
      </c>
      <c r="F807" s="2555"/>
      <c r="G807" s="2645"/>
      <c r="H807" s="2647"/>
      <c r="I807" s="516"/>
      <c r="J807" s="517"/>
      <c r="K807" s="518"/>
      <c r="L807" s="2768"/>
      <c r="M807" s="2736"/>
      <c r="N807" s="2767"/>
      <c r="O807" s="348"/>
      <c r="P807" s="372"/>
      <c r="Q807" s="350"/>
      <c r="R807" s="221"/>
      <c r="S807" s="28"/>
      <c r="T807" s="28"/>
      <c r="U807" s="30"/>
      <c r="V807" s="556"/>
      <c r="W807" s="32"/>
      <c r="X807" s="979"/>
      <c r="Y807" s="217"/>
      <c r="Z807" s="144"/>
      <c r="AA807" s="897"/>
      <c r="AB807" s="1592"/>
      <c r="AC807" s="505"/>
      <c r="AD807" s="1571"/>
      <c r="AE807" s="495"/>
      <c r="AF807" s="496"/>
      <c r="AG807" s="535"/>
    </row>
    <row r="808" spans="1:33" ht="13.5" customHeight="1" x14ac:dyDescent="0.25">
      <c r="A808" s="2776"/>
      <c r="B808" s="237">
        <v>2.63</v>
      </c>
      <c r="C808" s="2549"/>
      <c r="D808" s="236" t="s">
        <v>294</v>
      </c>
      <c r="E808" s="236" t="s">
        <v>22</v>
      </c>
      <c r="F808" s="2555"/>
      <c r="G808" s="2645"/>
      <c r="H808" s="2647"/>
      <c r="I808" s="516"/>
      <c r="J808" s="517"/>
      <c r="K808" s="518"/>
      <c r="L808" s="2768"/>
      <c r="M808" s="2736"/>
      <c r="N808" s="2767"/>
      <c r="O808" s="348"/>
      <c r="P808" s="372"/>
      <c r="Q808" s="350"/>
      <c r="R808" s="221"/>
      <c r="S808" s="28"/>
      <c r="T808" s="28"/>
      <c r="U808" s="30"/>
      <c r="V808" s="556"/>
      <c r="W808" s="32"/>
      <c r="X808" s="979"/>
      <c r="Y808" s="217"/>
      <c r="Z808" s="144"/>
      <c r="AA808" s="897"/>
      <c r="AB808" s="1592"/>
      <c r="AC808" s="505"/>
      <c r="AD808" s="1571"/>
      <c r="AE808" s="495"/>
      <c r="AF808" s="496"/>
      <c r="AG808" s="535"/>
    </row>
    <row r="809" spans="1:33" ht="13.5" customHeight="1" x14ac:dyDescent="0.25">
      <c r="A809" s="2776"/>
      <c r="B809" s="237">
        <v>30.85</v>
      </c>
      <c r="C809" s="2549"/>
      <c r="D809" s="236" t="s">
        <v>294</v>
      </c>
      <c r="E809" s="236" t="s">
        <v>22</v>
      </c>
      <c r="F809" s="2555"/>
      <c r="G809" s="2645"/>
      <c r="H809" s="2647"/>
      <c r="I809" s="516"/>
      <c r="J809" s="517"/>
      <c r="K809" s="518"/>
      <c r="L809" s="2768"/>
      <c r="M809" s="2736"/>
      <c r="N809" s="2767"/>
      <c r="O809" s="348"/>
      <c r="P809" s="372"/>
      <c r="Q809" s="350"/>
      <c r="R809" s="221"/>
      <c r="S809" s="28"/>
      <c r="T809" s="28"/>
      <c r="U809" s="30"/>
      <c r="V809" s="556"/>
      <c r="W809" s="32"/>
      <c r="X809" s="979"/>
      <c r="Y809" s="217"/>
      <c r="Z809" s="144"/>
      <c r="AA809" s="897"/>
      <c r="AB809" s="1592"/>
      <c r="AC809" s="505"/>
      <c r="AD809" s="1571"/>
      <c r="AE809" s="495"/>
      <c r="AF809" s="496"/>
      <c r="AG809" s="535"/>
    </row>
    <row r="810" spans="1:33" ht="13.5" customHeight="1" thickBot="1" x14ac:dyDescent="0.3">
      <c r="A810" s="2775"/>
      <c r="B810" s="416">
        <v>24.35</v>
      </c>
      <c r="C810" s="2527"/>
      <c r="D810" s="405" t="s">
        <v>294</v>
      </c>
      <c r="E810" s="405" t="s">
        <v>22</v>
      </c>
      <c r="F810" s="859"/>
      <c r="G810" s="918"/>
      <c r="H810" s="919"/>
      <c r="I810" s="522"/>
      <c r="J810" s="523"/>
      <c r="K810" s="524"/>
      <c r="L810" s="1474"/>
      <c r="M810" s="148"/>
      <c r="N810" s="149"/>
      <c r="O810" s="940">
        <f>2*(1.6*20)+B810</f>
        <v>88.35</v>
      </c>
      <c r="P810" s="830">
        <v>4</v>
      </c>
      <c r="Q810" s="509">
        <f>O810*P810</f>
        <v>353.4</v>
      </c>
      <c r="R810" s="115"/>
      <c r="S810" s="65"/>
      <c r="T810" s="65"/>
      <c r="U810" s="94"/>
      <c r="V810" s="922">
        <f>B810</f>
        <v>24.35</v>
      </c>
      <c r="W810" s="546">
        <v>1</v>
      </c>
      <c r="X810" s="1529">
        <f>V810*W810</f>
        <v>24.35</v>
      </c>
      <c r="Y810" s="881">
        <f>V810</f>
        <v>24.35</v>
      </c>
      <c r="Z810" s="547">
        <v>5</v>
      </c>
      <c r="AA810" s="1227">
        <f>Y810*Z810</f>
        <v>121.75</v>
      </c>
      <c r="AB810" s="832"/>
      <c r="AC810" s="533"/>
      <c r="AD810" s="1572"/>
      <c r="AE810" s="498"/>
      <c r="AF810" s="499"/>
      <c r="AG810" s="1139"/>
    </row>
    <row r="811" spans="1:33" ht="13.5" customHeight="1" thickBot="1" x14ac:dyDescent="0.3">
      <c r="A811" s="280" t="s">
        <v>530</v>
      </c>
      <c r="B811" s="594">
        <v>349.73</v>
      </c>
      <c r="C811" s="594">
        <v>349.73</v>
      </c>
      <c r="D811" s="244" t="s">
        <v>294</v>
      </c>
      <c r="E811" s="244" t="s">
        <v>22</v>
      </c>
      <c r="F811" s="333"/>
      <c r="G811" s="534"/>
      <c r="H811" s="1421"/>
      <c r="I811" s="802">
        <f>C811</f>
        <v>349.73</v>
      </c>
      <c r="J811" s="803">
        <v>5</v>
      </c>
      <c r="K811" s="804">
        <f>I811*J811</f>
        <v>1748.65</v>
      </c>
      <c r="L811" s="1456">
        <f>C811</f>
        <v>349.73</v>
      </c>
      <c r="M811" s="97">
        <v>2</v>
      </c>
      <c r="N811" s="155">
        <f>M811*L811</f>
        <v>699.46</v>
      </c>
      <c r="O811" s="351"/>
      <c r="P811" s="367"/>
      <c r="Q811" s="353"/>
      <c r="R811" s="117"/>
      <c r="S811" s="100"/>
      <c r="T811" s="100"/>
      <c r="U811" s="102"/>
      <c r="V811" s="118"/>
      <c r="W811" s="106"/>
      <c r="X811" s="1405"/>
      <c r="Y811" s="119"/>
      <c r="Z811" s="108"/>
      <c r="AA811" s="895"/>
      <c r="AB811" s="1605"/>
      <c r="AC811" s="537"/>
      <c r="AD811" s="1576"/>
      <c r="AE811" s="1317"/>
      <c r="AF811" s="1318"/>
      <c r="AG811" s="1319"/>
    </row>
    <row r="812" spans="1:33" ht="13.5" customHeight="1" thickBot="1" x14ac:dyDescent="0.3">
      <c r="A812" s="324" t="s">
        <v>531</v>
      </c>
      <c r="B812" s="653">
        <v>59.15</v>
      </c>
      <c r="C812" s="653">
        <v>59.15</v>
      </c>
      <c r="D812" s="276" t="s">
        <v>441</v>
      </c>
      <c r="E812" s="276" t="s">
        <v>22</v>
      </c>
      <c r="F812" s="140">
        <f>C812</f>
        <v>59.15</v>
      </c>
      <c r="G812" s="165">
        <v>5</v>
      </c>
      <c r="H812" s="1235">
        <f>G812*F812</f>
        <v>295.75</v>
      </c>
      <c r="I812" s="835"/>
      <c r="J812" s="836"/>
      <c r="K812" s="837"/>
      <c r="L812" s="1253">
        <f>C812</f>
        <v>59.15</v>
      </c>
      <c r="M812" s="489">
        <v>2</v>
      </c>
      <c r="N812" s="490">
        <f>M812*L812</f>
        <v>118.3</v>
      </c>
      <c r="O812" s="337"/>
      <c r="P812" s="825"/>
      <c r="Q812" s="339"/>
      <c r="R812" s="329"/>
      <c r="S812" s="69"/>
      <c r="T812" s="69"/>
      <c r="U812" s="71"/>
      <c r="V812" s="932"/>
      <c r="W812" s="73"/>
      <c r="X812" s="1111"/>
      <c r="Y812" s="476"/>
      <c r="Z812" s="75"/>
      <c r="AA812" s="1314"/>
      <c r="AB812" s="1607"/>
      <c r="AC812" s="906"/>
      <c r="AD812" s="1590"/>
      <c r="AE812" s="1343"/>
      <c r="AF812" s="1344"/>
      <c r="AG812" s="1345"/>
    </row>
    <row r="813" spans="1:33" ht="13.5" customHeight="1" x14ac:dyDescent="0.25">
      <c r="A813" s="2774" t="s">
        <v>532</v>
      </c>
      <c r="B813" s="415">
        <v>860.85</v>
      </c>
      <c r="C813" s="2526">
        <f>B813+B814</f>
        <v>1487.48</v>
      </c>
      <c r="D813" s="278"/>
      <c r="E813" s="278" t="s">
        <v>533</v>
      </c>
      <c r="F813" s="2530">
        <f>C813</f>
        <v>1487.48</v>
      </c>
      <c r="G813" s="2532">
        <v>5</v>
      </c>
      <c r="H813" s="2534">
        <f>G813*F813</f>
        <v>7437.4</v>
      </c>
      <c r="I813" s="513"/>
      <c r="J813" s="514"/>
      <c r="K813" s="515"/>
      <c r="L813" s="2771"/>
      <c r="M813" s="2614"/>
      <c r="N813" s="2769"/>
      <c r="O813" s="342"/>
      <c r="P813" s="357"/>
      <c r="Q813" s="344"/>
      <c r="R813" s="220"/>
      <c r="S813" s="84"/>
      <c r="T813" s="84"/>
      <c r="U813" s="89"/>
      <c r="V813" s="378"/>
      <c r="W813" s="85"/>
      <c r="X813" s="583"/>
      <c r="Y813" s="216"/>
      <c r="Z813" s="86"/>
      <c r="AA813" s="896"/>
      <c r="AB813" s="831"/>
      <c r="AC813" s="532"/>
      <c r="AD813" s="1570"/>
      <c r="AE813" s="492"/>
      <c r="AF813" s="493"/>
      <c r="AG813" s="1135"/>
    </row>
    <row r="814" spans="1:33" ht="13.5" customHeight="1" thickBot="1" x14ac:dyDescent="0.3">
      <c r="A814" s="2775"/>
      <c r="B814" s="416">
        <v>626.63</v>
      </c>
      <c r="C814" s="2527"/>
      <c r="D814" s="405"/>
      <c r="E814" s="405" t="s">
        <v>533</v>
      </c>
      <c r="F814" s="2689"/>
      <c r="G814" s="2566"/>
      <c r="H814" s="2697"/>
      <c r="I814" s="522"/>
      <c r="J814" s="523"/>
      <c r="K814" s="524"/>
      <c r="L814" s="2625"/>
      <c r="M814" s="2616"/>
      <c r="N814" s="2770"/>
      <c r="O814" s="345"/>
      <c r="P814" s="361"/>
      <c r="Q814" s="347"/>
      <c r="R814" s="115"/>
      <c r="S814" s="65"/>
      <c r="T814" s="65"/>
      <c r="U814" s="94"/>
      <c r="V814" s="116"/>
      <c r="W814" s="66"/>
      <c r="X814" s="1404"/>
      <c r="Y814" s="113"/>
      <c r="Z814" s="67"/>
      <c r="AA814" s="898"/>
      <c r="AB814" s="832"/>
      <c r="AC814" s="533"/>
      <c r="AD814" s="1572"/>
      <c r="AE814" s="498"/>
      <c r="AF814" s="499"/>
      <c r="AG814" s="1139"/>
    </row>
    <row r="815" spans="1:33" ht="13.5" customHeight="1" thickBot="1" x14ac:dyDescent="0.3">
      <c r="A815" s="280" t="s">
        <v>534</v>
      </c>
      <c r="B815" s="594">
        <v>92.25</v>
      </c>
      <c r="C815" s="594">
        <v>92.25</v>
      </c>
      <c r="D815" s="244" t="s">
        <v>236</v>
      </c>
      <c r="E815" s="244" t="s">
        <v>22</v>
      </c>
      <c r="F815" s="120">
        <f>C815</f>
        <v>92.25</v>
      </c>
      <c r="G815" s="161">
        <v>5</v>
      </c>
      <c r="H815" s="853">
        <f>G815*F815</f>
        <v>461.25</v>
      </c>
      <c r="I815" s="799"/>
      <c r="J815" s="800"/>
      <c r="K815" s="536"/>
      <c r="L815" s="1457">
        <f>C815</f>
        <v>92.25</v>
      </c>
      <c r="M815" s="815">
        <v>2</v>
      </c>
      <c r="N815" s="801">
        <f>L815*M815</f>
        <v>184.5</v>
      </c>
      <c r="O815" s="351"/>
      <c r="P815" s="367"/>
      <c r="Q815" s="353"/>
      <c r="R815" s="117"/>
      <c r="S815" s="100"/>
      <c r="T815" s="100"/>
      <c r="U815" s="102"/>
      <c r="V815" s="118"/>
      <c r="W815" s="106"/>
      <c r="X815" s="1405"/>
      <c r="Y815" s="119"/>
      <c r="Z815" s="108"/>
      <c r="AA815" s="895"/>
      <c r="AB815" s="1605"/>
      <c r="AC815" s="537"/>
      <c r="AD815" s="1576"/>
      <c r="AE815" s="1317"/>
      <c r="AF815" s="1318"/>
      <c r="AG815" s="1319"/>
    </row>
    <row r="816" spans="1:33" ht="13.5" customHeight="1" thickBot="1" x14ac:dyDescent="0.3">
      <c r="A816" s="324" t="s">
        <v>535</v>
      </c>
      <c r="B816" s="653">
        <v>160.44</v>
      </c>
      <c r="C816" s="653">
        <v>160.44</v>
      </c>
      <c r="D816" s="276" t="s">
        <v>239</v>
      </c>
      <c r="E816" s="276" t="s">
        <v>22</v>
      </c>
      <c r="F816" s="845"/>
      <c r="G816" s="844"/>
      <c r="H816" s="1448"/>
      <c r="I816" s="1230">
        <f>C816</f>
        <v>160.44</v>
      </c>
      <c r="J816" s="1232">
        <v>5</v>
      </c>
      <c r="K816" s="1234">
        <f>I816*J816</f>
        <v>802.2</v>
      </c>
      <c r="L816" s="1253">
        <f>C816</f>
        <v>160.44</v>
      </c>
      <c r="M816" s="489">
        <v>2</v>
      </c>
      <c r="N816" s="490">
        <f>M816*L816</f>
        <v>320.88</v>
      </c>
      <c r="O816" s="337"/>
      <c r="P816" s="825"/>
      <c r="Q816" s="339"/>
      <c r="R816" s="329"/>
      <c r="S816" s="69"/>
      <c r="T816" s="69"/>
      <c r="U816" s="71"/>
      <c r="V816" s="932"/>
      <c r="W816" s="73"/>
      <c r="X816" s="1111"/>
      <c r="Y816" s="476"/>
      <c r="Z816" s="75"/>
      <c r="AA816" s="1314"/>
      <c r="AB816" s="1607"/>
      <c r="AC816" s="906"/>
      <c r="AD816" s="1590"/>
      <c r="AE816" s="1343"/>
      <c r="AF816" s="1344"/>
      <c r="AG816" s="1345"/>
    </row>
    <row r="817" spans="1:33" ht="13.5" customHeight="1" x14ac:dyDescent="0.25">
      <c r="A817" s="2774" t="s">
        <v>536</v>
      </c>
      <c r="B817" s="415">
        <v>33.67</v>
      </c>
      <c r="C817" s="2526">
        <f>B817+B818</f>
        <v>215.89999999999998</v>
      </c>
      <c r="D817" s="278" t="s">
        <v>239</v>
      </c>
      <c r="E817" s="278" t="s">
        <v>22</v>
      </c>
      <c r="F817" s="2530">
        <f>C817</f>
        <v>215.89999999999998</v>
      </c>
      <c r="G817" s="2532">
        <v>5</v>
      </c>
      <c r="H817" s="2534">
        <f>G817*F817</f>
        <v>1079.5</v>
      </c>
      <c r="I817" s="513"/>
      <c r="J817" s="514"/>
      <c r="K817" s="515"/>
      <c r="L817" s="2536">
        <f>C817</f>
        <v>215.89999999999998</v>
      </c>
      <c r="M817" s="2539">
        <v>2</v>
      </c>
      <c r="N817" s="2542">
        <f>M817*L817</f>
        <v>431.79999999999995</v>
      </c>
      <c r="O817" s="342"/>
      <c r="P817" s="357"/>
      <c r="Q817" s="344"/>
      <c r="R817" s="220"/>
      <c r="S817" s="84"/>
      <c r="T817" s="84"/>
      <c r="U817" s="89"/>
      <c r="V817" s="378"/>
      <c r="W817" s="85"/>
      <c r="X817" s="583"/>
      <c r="Y817" s="216"/>
      <c r="Z817" s="86"/>
      <c r="AA817" s="896"/>
      <c r="AB817" s="831"/>
      <c r="AC817" s="532"/>
      <c r="AD817" s="1570"/>
      <c r="AE817" s="492"/>
      <c r="AF817" s="493"/>
      <c r="AG817" s="1135"/>
    </row>
    <row r="818" spans="1:33" ht="13.5" customHeight="1" thickBot="1" x14ac:dyDescent="0.3">
      <c r="A818" s="2854"/>
      <c r="B818" s="239">
        <v>182.23</v>
      </c>
      <c r="C818" s="2563"/>
      <c r="D818" s="238" t="s">
        <v>239</v>
      </c>
      <c r="E818" s="238" t="s">
        <v>22</v>
      </c>
      <c r="F818" s="2531"/>
      <c r="G818" s="2533"/>
      <c r="H818" s="2535"/>
      <c r="I818" s="525"/>
      <c r="J818" s="526"/>
      <c r="K818" s="527"/>
      <c r="L818" s="2746"/>
      <c r="M818" s="2540"/>
      <c r="N818" s="2543"/>
      <c r="O818" s="354"/>
      <c r="P818" s="375"/>
      <c r="Q818" s="356"/>
      <c r="R818" s="222"/>
      <c r="S818" s="22"/>
      <c r="T818" s="22"/>
      <c r="U818" s="24"/>
      <c r="V818" s="1526"/>
      <c r="W818" s="26"/>
      <c r="X818" s="980"/>
      <c r="Y818" s="218"/>
      <c r="Z818" s="59"/>
      <c r="AA818" s="983"/>
      <c r="AB818" s="1609"/>
      <c r="AC818" s="507"/>
      <c r="AD818" s="1575"/>
      <c r="AE818" s="552"/>
      <c r="AF818" s="553"/>
      <c r="AG818" s="1269"/>
    </row>
    <row r="819" spans="1:33" ht="13.5" customHeight="1" x14ac:dyDescent="0.25">
      <c r="A819" s="2774" t="s">
        <v>537</v>
      </c>
      <c r="B819" s="415">
        <v>159.46</v>
      </c>
      <c r="C819" s="2526">
        <f>B819+B820+B821</f>
        <v>331.87</v>
      </c>
      <c r="D819" s="278" t="s">
        <v>245</v>
      </c>
      <c r="E819" s="278" t="s">
        <v>22</v>
      </c>
      <c r="F819" s="1279"/>
      <c r="G819" s="2618">
        <v>5</v>
      </c>
      <c r="H819" s="2646">
        <f>SUM(F819:F821)*G819</f>
        <v>469.35</v>
      </c>
      <c r="I819" s="824">
        <f>B819</f>
        <v>159.46</v>
      </c>
      <c r="J819" s="2667">
        <v>5</v>
      </c>
      <c r="K819" s="2665">
        <f>SUM(I819:I821)*J819</f>
        <v>1190</v>
      </c>
      <c r="L819" s="2620">
        <f>C819</f>
        <v>331.87</v>
      </c>
      <c r="M819" s="2592">
        <v>2</v>
      </c>
      <c r="N819" s="2590">
        <f>M819*L819</f>
        <v>663.74</v>
      </c>
      <c r="O819" s="342"/>
      <c r="P819" s="371"/>
      <c r="Q819" s="344"/>
      <c r="R819" s="220"/>
      <c r="S819" s="84"/>
      <c r="T819" s="84"/>
      <c r="U819" s="89"/>
      <c r="V819" s="378"/>
      <c r="W819" s="85"/>
      <c r="X819" s="583"/>
      <c r="Y819" s="216"/>
      <c r="Z819" s="86"/>
      <c r="AA819" s="896"/>
      <c r="AB819" s="831"/>
      <c r="AC819" s="532"/>
      <c r="AD819" s="1570"/>
      <c r="AE819" s="492"/>
      <c r="AF819" s="493"/>
      <c r="AG819" s="1135"/>
    </row>
    <row r="820" spans="1:33" ht="13.5" customHeight="1" x14ac:dyDescent="0.25">
      <c r="A820" s="2776"/>
      <c r="B820" s="237">
        <v>78.540000000000006</v>
      </c>
      <c r="C820" s="2549"/>
      <c r="D820" s="236" t="s">
        <v>245</v>
      </c>
      <c r="E820" s="236" t="s">
        <v>22</v>
      </c>
      <c r="F820" s="573"/>
      <c r="G820" s="2645"/>
      <c r="H820" s="2647"/>
      <c r="I820" s="816">
        <f>B820</f>
        <v>78.540000000000006</v>
      </c>
      <c r="J820" s="2668"/>
      <c r="K820" s="2666"/>
      <c r="L820" s="2737"/>
      <c r="M820" s="2594"/>
      <c r="N820" s="2630"/>
      <c r="O820" s="348"/>
      <c r="P820" s="372"/>
      <c r="Q820" s="350"/>
      <c r="R820" s="221"/>
      <c r="S820" s="28"/>
      <c r="T820" s="28"/>
      <c r="U820" s="30"/>
      <c r="V820" s="556"/>
      <c r="W820" s="32"/>
      <c r="X820" s="979"/>
      <c r="Y820" s="217"/>
      <c r="Z820" s="144"/>
      <c r="AA820" s="897"/>
      <c r="AB820" s="1592"/>
      <c r="AC820" s="505"/>
      <c r="AD820" s="1571"/>
      <c r="AE820" s="495"/>
      <c r="AF820" s="496"/>
      <c r="AG820" s="535"/>
    </row>
    <row r="821" spans="1:33" ht="13.5" customHeight="1" thickBot="1" x14ac:dyDescent="0.3">
      <c r="A821" s="2775"/>
      <c r="B821" s="416">
        <v>93.87</v>
      </c>
      <c r="C821" s="2527"/>
      <c r="D821" s="405" t="s">
        <v>245</v>
      </c>
      <c r="E821" s="405" t="s">
        <v>22</v>
      </c>
      <c r="F821" s="587">
        <f>B821</f>
        <v>93.87</v>
      </c>
      <c r="G821" s="2619"/>
      <c r="H821" s="2655"/>
      <c r="I821" s="522"/>
      <c r="J821" s="2669"/>
      <c r="K821" s="2670"/>
      <c r="L821" s="2682"/>
      <c r="M821" s="2593"/>
      <c r="N821" s="2591"/>
      <c r="O821" s="345"/>
      <c r="P821" s="373"/>
      <c r="Q821" s="347"/>
      <c r="R821" s="115"/>
      <c r="S821" s="65"/>
      <c r="T821" s="65"/>
      <c r="U821" s="94"/>
      <c r="V821" s="116"/>
      <c r="W821" s="66"/>
      <c r="X821" s="1404"/>
      <c r="Y821" s="113"/>
      <c r="Z821" s="67"/>
      <c r="AA821" s="898"/>
      <c r="AB821" s="832"/>
      <c r="AC821" s="533"/>
      <c r="AD821" s="1572"/>
      <c r="AE821" s="498"/>
      <c r="AF821" s="499"/>
      <c r="AG821" s="1139"/>
    </row>
    <row r="822" spans="1:33" ht="13.5" customHeight="1" thickBot="1" x14ac:dyDescent="0.3">
      <c r="A822" s="280" t="s">
        <v>538</v>
      </c>
      <c r="B822" s="594">
        <v>125.4</v>
      </c>
      <c r="C822" s="594">
        <f>B822</f>
        <v>125.4</v>
      </c>
      <c r="D822" s="244" t="s">
        <v>245</v>
      </c>
      <c r="E822" s="244" t="s">
        <v>22</v>
      </c>
      <c r="F822" s="806">
        <f>C822</f>
        <v>125.4</v>
      </c>
      <c r="G822" s="1412">
        <v>5</v>
      </c>
      <c r="H822" s="853">
        <f>F822*G822</f>
        <v>627</v>
      </c>
      <c r="I822" s="799"/>
      <c r="J822" s="800"/>
      <c r="K822" s="536"/>
      <c r="L822" s="1456">
        <f t="shared" ref="L822:L827" si="55">C822</f>
        <v>125.4</v>
      </c>
      <c r="M822" s="97">
        <v>2</v>
      </c>
      <c r="N822" s="155">
        <f>L822*M822</f>
        <v>250.8</v>
      </c>
      <c r="O822" s="351"/>
      <c r="P822" s="367"/>
      <c r="Q822" s="353"/>
      <c r="R822" s="117"/>
      <c r="S822" s="100"/>
      <c r="T822" s="100"/>
      <c r="U822" s="102"/>
      <c r="V822" s="118"/>
      <c r="W822" s="106"/>
      <c r="X822" s="1405"/>
      <c r="Y822" s="119"/>
      <c r="Z822" s="108"/>
      <c r="AA822" s="895"/>
      <c r="AB822" s="1605"/>
      <c r="AC822" s="537"/>
      <c r="AD822" s="1576"/>
      <c r="AE822" s="1317"/>
      <c r="AF822" s="1318"/>
      <c r="AG822" s="1319"/>
    </row>
    <row r="823" spans="1:33" ht="15.75" thickBot="1" x14ac:dyDescent="0.3">
      <c r="A823" s="280" t="s">
        <v>539</v>
      </c>
      <c r="B823" s="594">
        <v>103.03</v>
      </c>
      <c r="C823" s="594">
        <v>103.03</v>
      </c>
      <c r="D823" s="244" t="s">
        <v>245</v>
      </c>
      <c r="E823" s="244" t="s">
        <v>22</v>
      </c>
      <c r="F823" s="120">
        <f t="shared" ref="F823:F829" si="56">C823</f>
        <v>103.03</v>
      </c>
      <c r="G823" s="161">
        <v>5</v>
      </c>
      <c r="H823" s="853">
        <f>G823*F823</f>
        <v>515.15</v>
      </c>
      <c r="I823" s="799"/>
      <c r="J823" s="800"/>
      <c r="K823" s="536"/>
      <c r="L823" s="1456">
        <f t="shared" si="55"/>
        <v>103.03</v>
      </c>
      <c r="M823" s="97">
        <v>2</v>
      </c>
      <c r="N823" s="155">
        <f>M823*L823</f>
        <v>206.06</v>
      </c>
      <c r="O823" s="351"/>
      <c r="P823" s="367"/>
      <c r="Q823" s="353"/>
      <c r="R823" s="117"/>
      <c r="S823" s="100"/>
      <c r="T823" s="100"/>
      <c r="U823" s="102"/>
      <c r="V823" s="118"/>
      <c r="W823" s="106"/>
      <c r="X823" s="1405"/>
      <c r="Y823" s="119"/>
      <c r="Z823" s="108"/>
      <c r="AA823" s="895"/>
      <c r="AB823" s="1605"/>
      <c r="AC823" s="537"/>
      <c r="AD823" s="1576"/>
      <c r="AE823" s="1317"/>
      <c r="AF823" s="1318"/>
      <c r="AG823" s="1319"/>
    </row>
    <row r="824" spans="1:33" ht="17.25" customHeight="1" thickBot="1" x14ac:dyDescent="0.3">
      <c r="A824" s="280" t="s">
        <v>540</v>
      </c>
      <c r="B824" s="594">
        <v>17.96</v>
      </c>
      <c r="C824" s="594">
        <v>17.96</v>
      </c>
      <c r="D824" s="244" t="s">
        <v>245</v>
      </c>
      <c r="E824" s="244" t="s">
        <v>22</v>
      </c>
      <c r="F824" s="120">
        <f t="shared" si="56"/>
        <v>17.96</v>
      </c>
      <c r="G824" s="161">
        <v>5</v>
      </c>
      <c r="H824" s="853">
        <f t="shared" ref="H824:H828" si="57">G824*F824</f>
        <v>89.800000000000011</v>
      </c>
      <c r="I824" s="799"/>
      <c r="J824" s="800"/>
      <c r="K824" s="536"/>
      <c r="L824" s="1456">
        <f t="shared" si="55"/>
        <v>17.96</v>
      </c>
      <c r="M824" s="97">
        <v>2</v>
      </c>
      <c r="N824" s="155">
        <f t="shared" ref="N824:N827" si="58">M824*L824</f>
        <v>35.92</v>
      </c>
      <c r="O824" s="351"/>
      <c r="P824" s="367"/>
      <c r="Q824" s="353"/>
      <c r="R824" s="117"/>
      <c r="S824" s="100"/>
      <c r="T824" s="100"/>
      <c r="U824" s="102"/>
      <c r="V824" s="118"/>
      <c r="W824" s="106"/>
      <c r="X824" s="1405"/>
      <c r="Y824" s="119"/>
      <c r="Z824" s="108"/>
      <c r="AA824" s="895"/>
      <c r="AB824" s="1605"/>
      <c r="AC824" s="537"/>
      <c r="AD824" s="1576"/>
      <c r="AE824" s="1317"/>
      <c r="AF824" s="1318"/>
      <c r="AG824" s="1319"/>
    </row>
    <row r="825" spans="1:33" ht="17.25" customHeight="1" thickBot="1" x14ac:dyDescent="0.3">
      <c r="A825" s="280" t="s">
        <v>541</v>
      </c>
      <c r="B825" s="594">
        <v>302.56</v>
      </c>
      <c r="C825" s="594">
        <v>302.56</v>
      </c>
      <c r="D825" s="244" t="s">
        <v>542</v>
      </c>
      <c r="E825" s="244" t="s">
        <v>79</v>
      </c>
      <c r="F825" s="120">
        <f t="shared" si="56"/>
        <v>302.56</v>
      </c>
      <c r="G825" s="161">
        <v>5</v>
      </c>
      <c r="H825" s="853">
        <f t="shared" si="57"/>
        <v>1512.8</v>
      </c>
      <c r="I825" s="799"/>
      <c r="J825" s="800"/>
      <c r="K825" s="536"/>
      <c r="L825" s="1456">
        <f t="shared" si="55"/>
        <v>302.56</v>
      </c>
      <c r="M825" s="97">
        <v>2</v>
      </c>
      <c r="N825" s="155">
        <f t="shared" si="58"/>
        <v>605.12</v>
      </c>
      <c r="O825" s="351"/>
      <c r="P825" s="367"/>
      <c r="Q825" s="353"/>
      <c r="R825" s="117"/>
      <c r="S825" s="100"/>
      <c r="T825" s="100"/>
      <c r="U825" s="102"/>
      <c r="V825" s="118"/>
      <c r="W825" s="106"/>
      <c r="X825" s="1405"/>
      <c r="Y825" s="119"/>
      <c r="Z825" s="108"/>
      <c r="AA825" s="895"/>
      <c r="AB825" s="1605"/>
      <c r="AC825" s="537"/>
      <c r="AD825" s="1576"/>
      <c r="AE825" s="1317"/>
      <c r="AF825" s="1318"/>
      <c r="AG825" s="1319"/>
    </row>
    <row r="826" spans="1:33" ht="17.25" customHeight="1" thickBot="1" x14ac:dyDescent="0.3">
      <c r="A826" s="280" t="s">
        <v>543</v>
      </c>
      <c r="B826" s="594">
        <v>350.22</v>
      </c>
      <c r="C826" s="594">
        <v>350.22</v>
      </c>
      <c r="D826" s="244" t="s">
        <v>231</v>
      </c>
      <c r="E826" s="244" t="s">
        <v>79</v>
      </c>
      <c r="F826" s="120">
        <f t="shared" si="56"/>
        <v>350.22</v>
      </c>
      <c r="G826" s="161">
        <v>5</v>
      </c>
      <c r="H826" s="853">
        <f t="shared" si="57"/>
        <v>1751.1000000000001</v>
      </c>
      <c r="I826" s="799"/>
      <c r="J826" s="800"/>
      <c r="K826" s="536"/>
      <c r="L826" s="1456">
        <f t="shared" si="55"/>
        <v>350.22</v>
      </c>
      <c r="M826" s="97">
        <v>2</v>
      </c>
      <c r="N826" s="155">
        <f t="shared" si="58"/>
        <v>700.44</v>
      </c>
      <c r="O826" s="351"/>
      <c r="P826" s="367"/>
      <c r="Q826" s="353"/>
      <c r="R826" s="117"/>
      <c r="S826" s="100"/>
      <c r="T826" s="100"/>
      <c r="U826" s="102"/>
      <c r="V826" s="118"/>
      <c r="W826" s="106"/>
      <c r="X826" s="1405"/>
      <c r="Y826" s="119"/>
      <c r="Z826" s="108"/>
      <c r="AA826" s="895"/>
      <c r="AB826" s="1605"/>
      <c r="AC826" s="537"/>
      <c r="AD826" s="1576"/>
      <c r="AE826" s="1317"/>
      <c r="AF826" s="1318"/>
      <c r="AG826" s="1319"/>
    </row>
    <row r="827" spans="1:33" ht="17.25" customHeight="1" thickBot="1" x14ac:dyDescent="0.3">
      <c r="A827" s="280" t="s">
        <v>544</v>
      </c>
      <c r="B827" s="594">
        <v>593.70000000000005</v>
      </c>
      <c r="C827" s="594">
        <v>593.70000000000005</v>
      </c>
      <c r="D827" s="244" t="s">
        <v>232</v>
      </c>
      <c r="E827" s="244" t="s">
        <v>22</v>
      </c>
      <c r="F827" s="120">
        <f t="shared" si="56"/>
        <v>593.70000000000005</v>
      </c>
      <c r="G827" s="161">
        <v>5</v>
      </c>
      <c r="H827" s="853">
        <f t="shared" si="57"/>
        <v>2968.5</v>
      </c>
      <c r="I827" s="799"/>
      <c r="J827" s="800"/>
      <c r="K827" s="536"/>
      <c r="L827" s="1456">
        <f t="shared" si="55"/>
        <v>593.70000000000005</v>
      </c>
      <c r="M827" s="97">
        <v>2</v>
      </c>
      <c r="N827" s="155">
        <f t="shared" si="58"/>
        <v>1187.4000000000001</v>
      </c>
      <c r="O827" s="351"/>
      <c r="P827" s="367"/>
      <c r="Q827" s="353"/>
      <c r="R827" s="117"/>
      <c r="S827" s="100"/>
      <c r="T827" s="100"/>
      <c r="U827" s="102"/>
      <c r="V827" s="118"/>
      <c r="W827" s="106"/>
      <c r="X827" s="1405"/>
      <c r="Y827" s="119"/>
      <c r="Z827" s="108"/>
      <c r="AA827" s="895"/>
      <c r="AB827" s="1605"/>
      <c r="AC827" s="537"/>
      <c r="AD827" s="1576"/>
      <c r="AE827" s="1317"/>
      <c r="AF827" s="1318"/>
      <c r="AG827" s="1319"/>
    </row>
    <row r="828" spans="1:33" ht="17.25" customHeight="1" thickBot="1" x14ac:dyDescent="0.3">
      <c r="A828" s="281" t="s">
        <v>545</v>
      </c>
      <c r="B828" s="654">
        <v>111.05</v>
      </c>
      <c r="C828" s="654">
        <f>B828</f>
        <v>111.05</v>
      </c>
      <c r="D828" s="277" t="s">
        <v>473</v>
      </c>
      <c r="E828" s="277" t="s">
        <v>22</v>
      </c>
      <c r="F828" s="134">
        <f t="shared" si="56"/>
        <v>111.05</v>
      </c>
      <c r="G828" s="166">
        <v>5</v>
      </c>
      <c r="H828" s="997">
        <f t="shared" si="57"/>
        <v>555.25</v>
      </c>
      <c r="I828" s="910"/>
      <c r="J828" s="911"/>
      <c r="K828" s="912"/>
      <c r="L828" s="1506"/>
      <c r="M828" s="780"/>
      <c r="N828" s="1156"/>
      <c r="O828" s="340"/>
      <c r="P828" s="370"/>
      <c r="Q828" s="335"/>
      <c r="R828" s="219"/>
      <c r="S828" s="77"/>
      <c r="T828" s="77"/>
      <c r="U828" s="79"/>
      <c r="V828" s="941"/>
      <c r="W828" s="81"/>
      <c r="X828" s="942"/>
      <c r="Y828" s="215"/>
      <c r="Z828" s="83"/>
      <c r="AA828" s="1547"/>
      <c r="AB828" s="1606"/>
      <c r="AC828" s="1321"/>
      <c r="AD828" s="1578"/>
      <c r="AE828" s="1274"/>
      <c r="AF828" s="1275"/>
      <c r="AG828" s="1276"/>
    </row>
    <row r="829" spans="1:33" ht="13.5" customHeight="1" x14ac:dyDescent="0.25">
      <c r="A829" s="2774" t="s">
        <v>546</v>
      </c>
      <c r="B829" s="415">
        <v>24.01</v>
      </c>
      <c r="C829" s="2526">
        <f>B829+B830</f>
        <v>308.67</v>
      </c>
      <c r="D829" s="278" t="s">
        <v>473</v>
      </c>
      <c r="E829" s="278" t="s">
        <v>22</v>
      </c>
      <c r="F829" s="2554">
        <f t="shared" si="56"/>
        <v>308.67</v>
      </c>
      <c r="G829" s="2618">
        <v>5</v>
      </c>
      <c r="H829" s="2646">
        <f>G829*F829</f>
        <v>1543.3500000000001</v>
      </c>
      <c r="I829" s="513"/>
      <c r="J829" s="514"/>
      <c r="K829" s="515"/>
      <c r="L829" s="2743"/>
      <c r="M829" s="2740"/>
      <c r="N829" s="2706"/>
      <c r="O829" s="342"/>
      <c r="P829" s="371"/>
      <c r="Q829" s="344"/>
      <c r="R829" s="220"/>
      <c r="S829" s="84"/>
      <c r="T829" s="84"/>
      <c r="U829" s="89"/>
      <c r="V829" s="378"/>
      <c r="W829" s="85"/>
      <c r="X829" s="583"/>
      <c r="Y829" s="216"/>
      <c r="Z829" s="86"/>
      <c r="AA829" s="896"/>
      <c r="AB829" s="831"/>
      <c r="AC829" s="532"/>
      <c r="AD829" s="1570"/>
      <c r="AE829" s="492"/>
      <c r="AF829" s="493"/>
      <c r="AG829" s="1135"/>
    </row>
    <row r="830" spans="1:33" ht="12.75" customHeight="1" thickBot="1" x14ac:dyDescent="0.3">
      <c r="A830" s="2775"/>
      <c r="B830" s="416">
        <v>284.66000000000003</v>
      </c>
      <c r="C830" s="2527"/>
      <c r="D830" s="405" t="s">
        <v>473</v>
      </c>
      <c r="E830" s="405" t="s">
        <v>22</v>
      </c>
      <c r="F830" s="2656"/>
      <c r="G830" s="2619"/>
      <c r="H830" s="2655"/>
      <c r="I830" s="522"/>
      <c r="J830" s="523"/>
      <c r="K830" s="524"/>
      <c r="L830" s="2745"/>
      <c r="M830" s="2742"/>
      <c r="N830" s="2708"/>
      <c r="O830" s="345"/>
      <c r="P830" s="373"/>
      <c r="Q830" s="347"/>
      <c r="R830" s="115"/>
      <c r="S830" s="65"/>
      <c r="T830" s="65"/>
      <c r="U830" s="94"/>
      <c r="V830" s="116"/>
      <c r="W830" s="66"/>
      <c r="X830" s="1404"/>
      <c r="Y830" s="113"/>
      <c r="Z830" s="67"/>
      <c r="AA830" s="898"/>
      <c r="AB830" s="832"/>
      <c r="AC830" s="533"/>
      <c r="AD830" s="1572"/>
      <c r="AE830" s="498"/>
      <c r="AF830" s="499"/>
      <c r="AG830" s="1139"/>
    </row>
    <row r="831" spans="1:33" ht="18" customHeight="1" thickBot="1" x14ac:dyDescent="0.3">
      <c r="A831" s="280" t="s">
        <v>547</v>
      </c>
      <c r="B831" s="594">
        <v>19.760000000000002</v>
      </c>
      <c r="C831" s="594">
        <v>19.760000000000002</v>
      </c>
      <c r="D831" s="244" t="s">
        <v>251</v>
      </c>
      <c r="E831" s="244" t="s">
        <v>22</v>
      </c>
      <c r="F831" s="120">
        <f>C831</f>
        <v>19.760000000000002</v>
      </c>
      <c r="G831" s="161">
        <v>5</v>
      </c>
      <c r="H831" s="853">
        <f>G831*F831</f>
        <v>98.800000000000011</v>
      </c>
      <c r="I831" s="799"/>
      <c r="J831" s="800"/>
      <c r="K831" s="536"/>
      <c r="L831" s="1503"/>
      <c r="M831" s="111"/>
      <c r="N831" s="170"/>
      <c r="O831" s="351"/>
      <c r="P831" s="367"/>
      <c r="Q831" s="353"/>
      <c r="R831" s="117"/>
      <c r="S831" s="100"/>
      <c r="T831" s="100"/>
      <c r="U831" s="102"/>
      <c r="V831" s="118"/>
      <c r="W831" s="106"/>
      <c r="X831" s="1405"/>
      <c r="Y831" s="119"/>
      <c r="Z831" s="108"/>
      <c r="AA831" s="895"/>
      <c r="AB831" s="1605"/>
      <c r="AC831" s="537"/>
      <c r="AD831" s="1576"/>
      <c r="AE831" s="1317"/>
      <c r="AF831" s="1318"/>
      <c r="AG831" s="1319"/>
    </row>
    <row r="832" spans="1:33" ht="15" customHeight="1" thickBot="1" x14ac:dyDescent="0.3">
      <c r="A832" s="280" t="s">
        <v>548</v>
      </c>
      <c r="B832" s="594">
        <v>121.87</v>
      </c>
      <c r="C832" s="594">
        <v>121.87</v>
      </c>
      <c r="D832" s="244" t="s">
        <v>251</v>
      </c>
      <c r="E832" s="244" t="s">
        <v>22</v>
      </c>
      <c r="F832" s="120">
        <f>C832</f>
        <v>121.87</v>
      </c>
      <c r="G832" s="161">
        <v>5</v>
      </c>
      <c r="H832" s="853">
        <f>G832*F832</f>
        <v>609.35</v>
      </c>
      <c r="I832" s="799"/>
      <c r="J832" s="800"/>
      <c r="K832" s="536"/>
      <c r="L832" s="1503"/>
      <c r="M832" s="111"/>
      <c r="N832" s="170"/>
      <c r="O832" s="351"/>
      <c r="P832" s="367"/>
      <c r="Q832" s="353"/>
      <c r="R832" s="117"/>
      <c r="S832" s="100"/>
      <c r="T832" s="100"/>
      <c r="U832" s="102"/>
      <c r="V832" s="118"/>
      <c r="W832" s="106"/>
      <c r="X832" s="1405"/>
      <c r="Y832" s="119"/>
      <c r="Z832" s="108"/>
      <c r="AA832" s="895"/>
      <c r="AB832" s="1605"/>
      <c r="AC832" s="537"/>
      <c r="AD832" s="1576"/>
      <c r="AE832" s="1317"/>
      <c r="AF832" s="1318"/>
      <c r="AG832" s="1319"/>
    </row>
    <row r="833" spans="1:33" ht="14.25" customHeight="1" x14ac:dyDescent="0.25">
      <c r="A833" s="2774" t="s">
        <v>549</v>
      </c>
      <c r="B833" s="415">
        <v>123.2</v>
      </c>
      <c r="C833" s="2526">
        <f>SUM(B833:B834)</f>
        <v>239.05</v>
      </c>
      <c r="D833" s="278" t="s">
        <v>550</v>
      </c>
      <c r="E833" s="278" t="s">
        <v>22</v>
      </c>
      <c r="F833" s="2530">
        <f>C833</f>
        <v>239.05</v>
      </c>
      <c r="G833" s="2532">
        <v>5</v>
      </c>
      <c r="H833" s="2534">
        <f>G833*F833</f>
        <v>1195.25</v>
      </c>
      <c r="I833" s="513"/>
      <c r="J833" s="514"/>
      <c r="K833" s="515"/>
      <c r="L833" s="2752">
        <f>C833</f>
        <v>239.05</v>
      </c>
      <c r="M833" s="2738">
        <v>2</v>
      </c>
      <c r="N833" s="2687">
        <f>L833*M833</f>
        <v>478.1</v>
      </c>
      <c r="O833" s="342"/>
      <c r="P833" s="357"/>
      <c r="Q833" s="344"/>
      <c r="R833" s="220"/>
      <c r="S833" s="84"/>
      <c r="T833" s="84"/>
      <c r="U833" s="89"/>
      <c r="V833" s="378"/>
      <c r="W833" s="85"/>
      <c r="X833" s="583"/>
      <c r="Y833" s="216"/>
      <c r="Z833" s="86"/>
      <c r="AA833" s="896"/>
      <c r="AB833" s="831"/>
      <c r="AC833" s="532"/>
      <c r="AD833" s="1570"/>
      <c r="AE833" s="492"/>
      <c r="AF833" s="493"/>
      <c r="AG833" s="1135"/>
    </row>
    <row r="834" spans="1:33" ht="13.5" customHeight="1" thickBot="1" x14ac:dyDescent="0.3">
      <c r="A834" s="2775"/>
      <c r="B834" s="416">
        <v>115.85</v>
      </c>
      <c r="C834" s="2527"/>
      <c r="D834" s="405" t="s">
        <v>550</v>
      </c>
      <c r="E834" s="405" t="s">
        <v>22</v>
      </c>
      <c r="F834" s="2689"/>
      <c r="G834" s="2566"/>
      <c r="H834" s="2697"/>
      <c r="I834" s="522"/>
      <c r="J834" s="523"/>
      <c r="K834" s="524"/>
      <c r="L834" s="2753"/>
      <c r="M834" s="2739"/>
      <c r="N834" s="2751"/>
      <c r="O834" s="345"/>
      <c r="P834" s="361"/>
      <c r="Q834" s="347"/>
      <c r="R834" s="115"/>
      <c r="S834" s="65"/>
      <c r="T834" s="65"/>
      <c r="U834" s="94"/>
      <c r="V834" s="116"/>
      <c r="W834" s="66"/>
      <c r="X834" s="1404"/>
      <c r="Y834" s="113"/>
      <c r="Z834" s="67"/>
      <c r="AA834" s="898"/>
      <c r="AB834" s="832"/>
      <c r="AC834" s="533"/>
      <c r="AD834" s="1572"/>
      <c r="AE834" s="498"/>
      <c r="AF834" s="499"/>
      <c r="AG834" s="1139"/>
    </row>
    <row r="835" spans="1:33" ht="19.5" customHeight="1" thickBot="1" x14ac:dyDescent="0.3">
      <c r="A835" s="280" t="s">
        <v>551</v>
      </c>
      <c r="B835" s="594">
        <v>446.5</v>
      </c>
      <c r="C835" s="594">
        <v>446.5</v>
      </c>
      <c r="D835" s="244" t="s">
        <v>248</v>
      </c>
      <c r="E835" s="244" t="s">
        <v>22</v>
      </c>
      <c r="F835" s="120">
        <f>C835</f>
        <v>446.5</v>
      </c>
      <c r="G835" s="161">
        <v>5</v>
      </c>
      <c r="H835" s="853">
        <f>G835*F835</f>
        <v>2232.5</v>
      </c>
      <c r="I835" s="799"/>
      <c r="J835" s="800"/>
      <c r="K835" s="536"/>
      <c r="L835" s="1456">
        <f>C835</f>
        <v>446.5</v>
      </c>
      <c r="M835" s="97">
        <v>2</v>
      </c>
      <c r="N835" s="155">
        <f>M835*L835</f>
        <v>893</v>
      </c>
      <c r="O835" s="351"/>
      <c r="P835" s="367"/>
      <c r="Q835" s="353"/>
      <c r="R835" s="117"/>
      <c r="S835" s="100"/>
      <c r="T835" s="100"/>
      <c r="U835" s="102"/>
      <c r="V835" s="118"/>
      <c r="W835" s="106"/>
      <c r="X835" s="1405"/>
      <c r="Y835" s="119"/>
      <c r="Z835" s="108"/>
      <c r="AA835" s="895"/>
      <c r="AB835" s="1605"/>
      <c r="AC835" s="537"/>
      <c r="AD835" s="1576"/>
      <c r="AE835" s="1317"/>
      <c r="AF835" s="1318"/>
      <c r="AG835" s="1319"/>
    </row>
    <row r="836" spans="1:33" ht="20.25" customHeight="1" thickBot="1" x14ac:dyDescent="0.3">
      <c r="A836" s="280" t="s">
        <v>552</v>
      </c>
      <c r="B836" s="594">
        <v>60.31</v>
      </c>
      <c r="C836" s="594">
        <v>60.31</v>
      </c>
      <c r="D836" s="244" t="s">
        <v>256</v>
      </c>
      <c r="E836" s="244" t="s">
        <v>22</v>
      </c>
      <c r="F836" s="120">
        <f>C836</f>
        <v>60.31</v>
      </c>
      <c r="G836" s="161">
        <v>5</v>
      </c>
      <c r="H836" s="853">
        <f>G836*F836</f>
        <v>301.55</v>
      </c>
      <c r="I836" s="799"/>
      <c r="J836" s="800"/>
      <c r="K836" s="536"/>
      <c r="L836" s="1457">
        <f>C836</f>
        <v>60.31</v>
      </c>
      <c r="M836" s="815">
        <v>2</v>
      </c>
      <c r="N836" s="801">
        <f>L836*M836</f>
        <v>120.62</v>
      </c>
      <c r="O836" s="351"/>
      <c r="P836" s="367"/>
      <c r="Q836" s="353"/>
      <c r="R836" s="117"/>
      <c r="S836" s="100"/>
      <c r="T836" s="100"/>
      <c r="U836" s="102"/>
      <c r="V836" s="118"/>
      <c r="W836" s="106"/>
      <c r="X836" s="1405"/>
      <c r="Y836" s="119"/>
      <c r="Z836" s="108"/>
      <c r="AA836" s="895"/>
      <c r="AB836" s="1605"/>
      <c r="AC836" s="537"/>
      <c r="AD836" s="1576"/>
      <c r="AE836" s="1317"/>
      <c r="AF836" s="1318"/>
      <c r="AG836" s="1319"/>
    </row>
    <row r="837" spans="1:33" ht="17.25" customHeight="1" x14ac:dyDescent="0.25">
      <c r="A837" s="2774" t="s">
        <v>553</v>
      </c>
      <c r="B837" s="415">
        <v>115.65</v>
      </c>
      <c r="C837" s="2526">
        <f>SUM(B837:B840)</f>
        <v>887.08999999999992</v>
      </c>
      <c r="D837" s="278" t="s">
        <v>256</v>
      </c>
      <c r="E837" s="278" t="s">
        <v>22</v>
      </c>
      <c r="F837" s="2530">
        <f>C837</f>
        <v>887.08999999999992</v>
      </c>
      <c r="G837" s="2532">
        <v>5</v>
      </c>
      <c r="H837" s="2534">
        <f>G837*F837</f>
        <v>4435.45</v>
      </c>
      <c r="I837" s="513"/>
      <c r="J837" s="514"/>
      <c r="K837" s="515"/>
      <c r="L837" s="2536">
        <f>C837</f>
        <v>887.08999999999992</v>
      </c>
      <c r="M837" s="2539">
        <v>2</v>
      </c>
      <c r="N837" s="2542">
        <f>M837*L837</f>
        <v>1774.1799999999998</v>
      </c>
      <c r="O837" s="342"/>
      <c r="P837" s="357"/>
      <c r="Q837" s="344"/>
      <c r="R837" s="220"/>
      <c r="S837" s="84"/>
      <c r="T837" s="84"/>
      <c r="U837" s="89"/>
      <c r="V837" s="378"/>
      <c r="W837" s="85"/>
      <c r="X837" s="583"/>
      <c r="Y837" s="216"/>
      <c r="Z837" s="86"/>
      <c r="AA837" s="896"/>
      <c r="AB837" s="831"/>
      <c r="AC837" s="532"/>
      <c r="AD837" s="1570"/>
      <c r="AE837" s="492"/>
      <c r="AF837" s="493"/>
      <c r="AG837" s="1135"/>
    </row>
    <row r="838" spans="1:33" ht="13.5" customHeight="1" x14ac:dyDescent="0.25">
      <c r="A838" s="2776"/>
      <c r="B838" s="237">
        <v>360.03</v>
      </c>
      <c r="C838" s="2549"/>
      <c r="D838" s="236" t="s">
        <v>256</v>
      </c>
      <c r="E838" s="236" t="s">
        <v>22</v>
      </c>
      <c r="F838" s="2531"/>
      <c r="G838" s="2533"/>
      <c r="H838" s="2535"/>
      <c r="I838" s="516"/>
      <c r="J838" s="517"/>
      <c r="K838" s="518"/>
      <c r="L838" s="2746"/>
      <c r="M838" s="2540"/>
      <c r="N838" s="2543"/>
      <c r="O838" s="348"/>
      <c r="P838" s="359"/>
      <c r="Q838" s="350"/>
      <c r="R838" s="221"/>
      <c r="S838" s="28"/>
      <c r="T838" s="28"/>
      <c r="U838" s="30"/>
      <c r="V838" s="556"/>
      <c r="W838" s="32"/>
      <c r="X838" s="979"/>
      <c r="Y838" s="217"/>
      <c r="Z838" s="144"/>
      <c r="AA838" s="897"/>
      <c r="AB838" s="1592"/>
      <c r="AC838" s="505"/>
      <c r="AD838" s="1571"/>
      <c r="AE838" s="495"/>
      <c r="AF838" s="496"/>
      <c r="AG838" s="535"/>
    </row>
    <row r="839" spans="1:33" ht="13.5" customHeight="1" x14ac:dyDescent="0.25">
      <c r="A839" s="2776"/>
      <c r="B839" s="237">
        <v>266.70999999999998</v>
      </c>
      <c r="C839" s="2549"/>
      <c r="D839" s="236" t="s">
        <v>256</v>
      </c>
      <c r="E839" s="236" t="s">
        <v>22</v>
      </c>
      <c r="F839" s="2531"/>
      <c r="G839" s="2533"/>
      <c r="H839" s="2535"/>
      <c r="I839" s="516"/>
      <c r="J839" s="517"/>
      <c r="K839" s="518"/>
      <c r="L839" s="2746"/>
      <c r="M839" s="2540"/>
      <c r="N839" s="2543"/>
      <c r="O839" s="348"/>
      <c r="P839" s="359"/>
      <c r="Q839" s="350"/>
      <c r="R839" s="221"/>
      <c r="S839" s="28"/>
      <c r="T839" s="28"/>
      <c r="U839" s="30"/>
      <c r="V839" s="556"/>
      <c r="W839" s="32"/>
      <c r="X839" s="979"/>
      <c r="Y839" s="217"/>
      <c r="Z839" s="144"/>
      <c r="AA839" s="897"/>
      <c r="AB839" s="1592"/>
      <c r="AC839" s="505"/>
      <c r="AD839" s="1571"/>
      <c r="AE839" s="495"/>
      <c r="AF839" s="496"/>
      <c r="AG839" s="535"/>
    </row>
    <row r="840" spans="1:33" ht="13.5" customHeight="1" thickBot="1" x14ac:dyDescent="0.3">
      <c r="A840" s="2854"/>
      <c r="B840" s="239">
        <v>144.69999999999999</v>
      </c>
      <c r="C840" s="2563"/>
      <c r="D840" s="238" t="s">
        <v>256</v>
      </c>
      <c r="E840" s="238" t="s">
        <v>22</v>
      </c>
      <c r="F840" s="2531"/>
      <c r="G840" s="2533"/>
      <c r="H840" s="2535"/>
      <c r="I840" s="525"/>
      <c r="J840" s="526"/>
      <c r="K840" s="527"/>
      <c r="L840" s="2746"/>
      <c r="M840" s="2540"/>
      <c r="N840" s="2543"/>
      <c r="O840" s="354"/>
      <c r="P840" s="375"/>
      <c r="Q840" s="356"/>
      <c r="R840" s="222"/>
      <c r="S840" s="22"/>
      <c r="T840" s="22"/>
      <c r="U840" s="24"/>
      <c r="V840" s="1526"/>
      <c r="W840" s="26"/>
      <c r="X840" s="980"/>
      <c r="Y840" s="218"/>
      <c r="Z840" s="59"/>
      <c r="AA840" s="983"/>
      <c r="AB840" s="1609"/>
      <c r="AC840" s="507"/>
      <c r="AD840" s="1575"/>
      <c r="AE840" s="552"/>
      <c r="AF840" s="553"/>
      <c r="AG840" s="1269"/>
    </row>
    <row r="841" spans="1:33" ht="13.5" customHeight="1" x14ac:dyDescent="0.25">
      <c r="A841" s="2774" t="s">
        <v>554</v>
      </c>
      <c r="B841" s="415">
        <v>116.59</v>
      </c>
      <c r="C841" s="2526">
        <f>SUM(B841:B843)</f>
        <v>139.33000000000001</v>
      </c>
      <c r="D841" s="278" t="s">
        <v>267</v>
      </c>
      <c r="E841" s="278" t="s">
        <v>22</v>
      </c>
      <c r="F841" s="1260"/>
      <c r="G841" s="1261"/>
      <c r="H841" s="1449"/>
      <c r="I841" s="1257">
        <f>B841</f>
        <v>116.59</v>
      </c>
      <c r="J841" s="1265">
        <v>5</v>
      </c>
      <c r="K841" s="1266">
        <f>I841*J841</f>
        <v>582.95000000000005</v>
      </c>
      <c r="L841" s="2620">
        <f>C841</f>
        <v>139.33000000000001</v>
      </c>
      <c r="M841" s="2592">
        <v>2</v>
      </c>
      <c r="N841" s="2590">
        <f>M841*L841</f>
        <v>278.66000000000003</v>
      </c>
      <c r="O841" s="342"/>
      <c r="P841" s="371"/>
      <c r="Q841" s="344"/>
      <c r="R841" s="220"/>
      <c r="S841" s="84"/>
      <c r="T841" s="84"/>
      <c r="U841" s="89"/>
      <c r="V841" s="378"/>
      <c r="W841" s="85"/>
      <c r="X841" s="583"/>
      <c r="Y841" s="216"/>
      <c r="Z841" s="86"/>
      <c r="AA841" s="896"/>
      <c r="AB841" s="831"/>
      <c r="AC841" s="532"/>
      <c r="AD841" s="1570"/>
      <c r="AE841" s="492"/>
      <c r="AF841" s="493"/>
      <c r="AG841" s="1135"/>
    </row>
    <row r="842" spans="1:33" ht="13.5" customHeight="1" x14ac:dyDescent="0.25">
      <c r="A842" s="2776"/>
      <c r="B842" s="237">
        <v>10.09</v>
      </c>
      <c r="C842" s="2549"/>
      <c r="D842" s="236" t="s">
        <v>267</v>
      </c>
      <c r="E842" s="236" t="s">
        <v>22</v>
      </c>
      <c r="F842" s="1255">
        <f t="shared" ref="F842:F843" si="59">B842</f>
        <v>10.09</v>
      </c>
      <c r="G842" s="2747">
        <v>5</v>
      </c>
      <c r="H842" s="2749">
        <f>SUM(F842:F843)*G842</f>
        <v>113.70000000000002</v>
      </c>
      <c r="I842" s="1267"/>
      <c r="J842" s="1259"/>
      <c r="K842" s="1262"/>
      <c r="L842" s="2737"/>
      <c r="M842" s="2594"/>
      <c r="N842" s="2630"/>
      <c r="O842" s="348"/>
      <c r="P842" s="372"/>
      <c r="Q842" s="350"/>
      <c r="R842" s="221"/>
      <c r="S842" s="28"/>
      <c r="T842" s="28"/>
      <c r="U842" s="30"/>
      <c r="V842" s="556"/>
      <c r="W842" s="32"/>
      <c r="X842" s="979"/>
      <c r="Y842" s="217"/>
      <c r="Z842" s="144"/>
      <c r="AA842" s="897"/>
      <c r="AB842" s="1592"/>
      <c r="AC842" s="505"/>
      <c r="AD842" s="1571"/>
      <c r="AE842" s="495"/>
      <c r="AF842" s="496"/>
      <c r="AG842" s="535"/>
    </row>
    <row r="843" spans="1:33" ht="13.5" customHeight="1" thickBot="1" x14ac:dyDescent="0.3">
      <c r="A843" s="2775"/>
      <c r="B843" s="416">
        <v>12.65</v>
      </c>
      <c r="C843" s="2527"/>
      <c r="D843" s="405" t="s">
        <v>267</v>
      </c>
      <c r="E843" s="405" t="s">
        <v>22</v>
      </c>
      <c r="F843" s="1256">
        <f t="shared" si="59"/>
        <v>12.65</v>
      </c>
      <c r="G843" s="2748"/>
      <c r="H843" s="2750"/>
      <c r="I843" s="1268"/>
      <c r="J843" s="1263"/>
      <c r="K843" s="1264"/>
      <c r="L843" s="2682"/>
      <c r="M843" s="2593"/>
      <c r="N843" s="2591"/>
      <c r="O843" s="345"/>
      <c r="P843" s="373"/>
      <c r="Q843" s="347"/>
      <c r="R843" s="115"/>
      <c r="S843" s="65"/>
      <c r="T843" s="65"/>
      <c r="U843" s="94"/>
      <c r="V843" s="116"/>
      <c r="W843" s="66"/>
      <c r="X843" s="1404"/>
      <c r="Y843" s="113"/>
      <c r="Z843" s="67"/>
      <c r="AA843" s="898"/>
      <c r="AB843" s="832"/>
      <c r="AC843" s="533"/>
      <c r="AD843" s="1572"/>
      <c r="AE843" s="498"/>
      <c r="AF843" s="499"/>
      <c r="AG843" s="1139"/>
    </row>
    <row r="844" spans="1:33" ht="13.5" customHeight="1" thickBot="1" x14ac:dyDescent="0.3">
      <c r="A844" s="280" t="s">
        <v>555</v>
      </c>
      <c r="B844" s="594">
        <v>21.62</v>
      </c>
      <c r="C844" s="594">
        <v>21.62</v>
      </c>
      <c r="D844" s="244" t="s">
        <v>267</v>
      </c>
      <c r="E844" s="244" t="s">
        <v>263</v>
      </c>
      <c r="F844" s="120">
        <f>C844</f>
        <v>21.62</v>
      </c>
      <c r="G844" s="161">
        <v>5</v>
      </c>
      <c r="H844" s="853">
        <f>G844*F844</f>
        <v>108.10000000000001</v>
      </c>
      <c r="I844" s="799"/>
      <c r="J844" s="800"/>
      <c r="K844" s="536"/>
      <c r="L844" s="1456">
        <f>C844</f>
        <v>21.62</v>
      </c>
      <c r="M844" s="97">
        <v>2</v>
      </c>
      <c r="N844" s="155">
        <f>M844*L844</f>
        <v>43.24</v>
      </c>
      <c r="O844" s="351"/>
      <c r="P844" s="367"/>
      <c r="Q844" s="353"/>
      <c r="R844" s="117"/>
      <c r="S844" s="100"/>
      <c r="T844" s="100"/>
      <c r="U844" s="102"/>
      <c r="V844" s="118"/>
      <c r="W844" s="106"/>
      <c r="X844" s="1405"/>
      <c r="Y844" s="119"/>
      <c r="Z844" s="108"/>
      <c r="AA844" s="895"/>
      <c r="AB844" s="1605"/>
      <c r="AC844" s="537"/>
      <c r="AD844" s="1576"/>
      <c r="AE844" s="1317"/>
      <c r="AF844" s="1318"/>
      <c r="AG844" s="1319"/>
    </row>
    <row r="845" spans="1:33" ht="13.5" customHeight="1" thickBot="1" x14ac:dyDescent="0.3">
      <c r="A845" s="1245" t="s">
        <v>556</v>
      </c>
      <c r="B845" s="414">
        <v>97.52</v>
      </c>
      <c r="C845" s="414">
        <v>97.52</v>
      </c>
      <c r="D845" s="274" t="s">
        <v>281</v>
      </c>
      <c r="E845" s="274" t="s">
        <v>22</v>
      </c>
      <c r="F845" s="139">
        <f>C845</f>
        <v>97.52</v>
      </c>
      <c r="G845" s="160">
        <v>5</v>
      </c>
      <c r="H845" s="1214">
        <f>G845*F845</f>
        <v>487.59999999999997</v>
      </c>
      <c r="I845" s="796"/>
      <c r="J845" s="797"/>
      <c r="K845" s="798"/>
      <c r="L845" s="1216">
        <f>C845</f>
        <v>97.52</v>
      </c>
      <c r="M845" s="135">
        <v>2</v>
      </c>
      <c r="N845" s="508">
        <f>M845*L845</f>
        <v>195.04</v>
      </c>
      <c r="O845" s="334"/>
      <c r="P845" s="827"/>
      <c r="Q845" s="336"/>
      <c r="R845" s="828"/>
      <c r="S845" s="18"/>
      <c r="T845" s="18"/>
      <c r="U845" s="19"/>
      <c r="V845" s="1331"/>
      <c r="W845" s="63"/>
      <c r="X845" s="1332"/>
      <c r="Y845" s="829"/>
      <c r="Z845" s="60"/>
      <c r="AA845" s="1548"/>
      <c r="AB845" s="1608"/>
      <c r="AC845" s="558"/>
      <c r="AD845" s="1573"/>
      <c r="AE845" s="1311"/>
      <c r="AF845" s="1312"/>
      <c r="AG845" s="1313"/>
    </row>
    <row r="846" spans="1:33" ht="13.5" customHeight="1" thickBot="1" x14ac:dyDescent="0.3">
      <c r="A846" s="280" t="s">
        <v>557</v>
      </c>
      <c r="B846" s="594">
        <v>41.49</v>
      </c>
      <c r="C846" s="594">
        <v>41.49</v>
      </c>
      <c r="D846" s="244" t="s">
        <v>281</v>
      </c>
      <c r="E846" s="244" t="s">
        <v>22</v>
      </c>
      <c r="F846" s="333"/>
      <c r="G846" s="534"/>
      <c r="H846" s="1421"/>
      <c r="I846" s="799"/>
      <c r="J846" s="800"/>
      <c r="K846" s="536"/>
      <c r="L846" s="1463"/>
      <c r="M846" s="111"/>
      <c r="N846" s="170"/>
      <c r="O846" s="351"/>
      <c r="P846" s="367"/>
      <c r="Q846" s="353"/>
      <c r="R846" s="117"/>
      <c r="S846" s="100"/>
      <c r="T846" s="100"/>
      <c r="U846" s="102"/>
      <c r="V846" s="118"/>
      <c r="W846" s="106"/>
      <c r="X846" s="1405"/>
      <c r="Y846" s="119"/>
      <c r="Z846" s="108"/>
      <c r="AA846" s="895"/>
      <c r="AB846" s="1610">
        <f>B846</f>
        <v>41.49</v>
      </c>
      <c r="AC846" s="808">
        <v>5</v>
      </c>
      <c r="AD846" s="1580">
        <f>AB846*AC846</f>
        <v>207.45000000000002</v>
      </c>
      <c r="AE846" s="1317"/>
      <c r="AF846" s="1318"/>
      <c r="AG846" s="1319"/>
    </row>
    <row r="847" spans="1:33" ht="13.5" customHeight="1" x14ac:dyDescent="0.25">
      <c r="A847" s="2774" t="s">
        <v>558</v>
      </c>
      <c r="B847" s="415">
        <v>18.600000000000001</v>
      </c>
      <c r="C847" s="2526">
        <f>SUM(B847:B850)</f>
        <v>161.83000000000001</v>
      </c>
      <c r="D847" s="278" t="s">
        <v>559</v>
      </c>
      <c r="E847" s="278" t="s">
        <v>22</v>
      </c>
      <c r="F847" s="1279"/>
      <c r="G847" s="1273"/>
      <c r="H847" s="1280"/>
      <c r="I847" s="513"/>
      <c r="J847" s="514"/>
      <c r="K847" s="515"/>
      <c r="L847" s="2743"/>
      <c r="M847" s="2740"/>
      <c r="N847" s="2706"/>
      <c r="O847" s="342"/>
      <c r="P847" s="371"/>
      <c r="Q847" s="344"/>
      <c r="R847" s="220"/>
      <c r="S847" s="84"/>
      <c r="T847" s="84"/>
      <c r="U847" s="89"/>
      <c r="V847" s="920">
        <f>B847</f>
        <v>18.600000000000001</v>
      </c>
      <c r="W847" s="2575">
        <v>1</v>
      </c>
      <c r="X847" s="2577">
        <f>SUM(V847:V848)</f>
        <v>30.400000000000002</v>
      </c>
      <c r="Y847" s="879">
        <f>V847</f>
        <v>18.600000000000001</v>
      </c>
      <c r="Z847" s="2579">
        <v>5</v>
      </c>
      <c r="AA847" s="2580">
        <f>SUM(Y847:Y848)*Z847</f>
        <v>152</v>
      </c>
      <c r="AB847" s="831"/>
      <c r="AC847" s="532"/>
      <c r="AD847" s="1570"/>
      <c r="AE847" s="492"/>
      <c r="AF847" s="493"/>
      <c r="AG847" s="1135"/>
    </row>
    <row r="848" spans="1:33" ht="13.5" customHeight="1" x14ac:dyDescent="0.25">
      <c r="A848" s="2776"/>
      <c r="B848" s="237">
        <v>11.8</v>
      </c>
      <c r="C848" s="2549"/>
      <c r="D848" s="236" t="s">
        <v>559</v>
      </c>
      <c r="E848" s="236" t="s">
        <v>22</v>
      </c>
      <c r="F848" s="573"/>
      <c r="G848" s="574"/>
      <c r="H848" s="577"/>
      <c r="I848" s="516"/>
      <c r="J848" s="517"/>
      <c r="K848" s="518"/>
      <c r="L848" s="2744"/>
      <c r="M848" s="2741"/>
      <c r="N848" s="2707"/>
      <c r="O848" s="348"/>
      <c r="P848" s="372"/>
      <c r="Q848" s="350"/>
      <c r="R848" s="221"/>
      <c r="S848" s="28"/>
      <c r="T848" s="28"/>
      <c r="U848" s="30"/>
      <c r="V848" s="921">
        <f>B848</f>
        <v>11.8</v>
      </c>
      <c r="W848" s="2576"/>
      <c r="X848" s="2578"/>
      <c r="Y848" s="880">
        <f>V848</f>
        <v>11.8</v>
      </c>
      <c r="Z848" s="2557"/>
      <c r="AA848" s="2581"/>
      <c r="AB848" s="1592"/>
      <c r="AC848" s="505"/>
      <c r="AD848" s="1571"/>
      <c r="AE848" s="495"/>
      <c r="AF848" s="496"/>
      <c r="AG848" s="535"/>
    </row>
    <row r="849" spans="1:33" ht="13.5" customHeight="1" x14ac:dyDescent="0.25">
      <c r="A849" s="2776"/>
      <c r="B849" s="237">
        <v>90.3</v>
      </c>
      <c r="C849" s="2549"/>
      <c r="D849" s="236" t="s">
        <v>559</v>
      </c>
      <c r="E849" s="236" t="s">
        <v>22</v>
      </c>
      <c r="F849" s="1277">
        <f>B849</f>
        <v>90.3</v>
      </c>
      <c r="G849" s="2645">
        <v>5</v>
      </c>
      <c r="H849" s="2647">
        <f>SUM(F849:F850)*G849</f>
        <v>657.15000000000009</v>
      </c>
      <c r="I849" s="516"/>
      <c r="J849" s="517"/>
      <c r="K849" s="518"/>
      <c r="L849" s="2744"/>
      <c r="M849" s="2741"/>
      <c r="N849" s="2707"/>
      <c r="O849" s="348"/>
      <c r="P849" s="372"/>
      <c r="Q849" s="350"/>
      <c r="R849" s="221"/>
      <c r="S849" s="28"/>
      <c r="T849" s="28"/>
      <c r="U849" s="30"/>
      <c r="V849" s="556"/>
      <c r="W849" s="32"/>
      <c r="X849" s="979"/>
      <c r="Y849" s="217"/>
      <c r="Z849" s="144"/>
      <c r="AA849" s="897"/>
      <c r="AB849" s="1592"/>
      <c r="AC849" s="505"/>
      <c r="AD849" s="1571"/>
      <c r="AE849" s="495"/>
      <c r="AF849" s="496"/>
      <c r="AG849" s="535"/>
    </row>
    <row r="850" spans="1:33" ht="13.5" customHeight="1" thickBot="1" x14ac:dyDescent="0.3">
      <c r="A850" s="2775"/>
      <c r="B850" s="416">
        <v>41.13</v>
      </c>
      <c r="C850" s="2527"/>
      <c r="D850" s="405" t="s">
        <v>559</v>
      </c>
      <c r="E850" s="405" t="s">
        <v>22</v>
      </c>
      <c r="F850" s="1278">
        <f>B850</f>
        <v>41.13</v>
      </c>
      <c r="G850" s="2619"/>
      <c r="H850" s="2655"/>
      <c r="I850" s="522"/>
      <c r="J850" s="523"/>
      <c r="K850" s="524"/>
      <c r="L850" s="2745"/>
      <c r="M850" s="2742"/>
      <c r="N850" s="2708"/>
      <c r="O850" s="345"/>
      <c r="P850" s="373"/>
      <c r="Q850" s="347"/>
      <c r="R850" s="115"/>
      <c r="S850" s="65"/>
      <c r="T850" s="65"/>
      <c r="U850" s="94"/>
      <c r="V850" s="116"/>
      <c r="W850" s="66"/>
      <c r="X850" s="1404"/>
      <c r="Y850" s="113"/>
      <c r="Z850" s="67"/>
      <c r="AA850" s="898"/>
      <c r="AB850" s="832"/>
      <c r="AC850" s="533"/>
      <c r="AD850" s="1572"/>
      <c r="AE850" s="498"/>
      <c r="AF850" s="499"/>
      <c r="AG850" s="1139"/>
    </row>
    <row r="851" spans="1:33" ht="13.5" customHeight="1" x14ac:dyDescent="0.25">
      <c r="A851" s="2774" t="s">
        <v>560</v>
      </c>
      <c r="B851" s="415">
        <v>1292</v>
      </c>
      <c r="C851" s="2526">
        <f>SUM(B851:B852)</f>
        <v>1344.91</v>
      </c>
      <c r="D851" s="278" t="s">
        <v>559</v>
      </c>
      <c r="E851" s="278" t="s">
        <v>561</v>
      </c>
      <c r="F851" s="2530">
        <f>C851</f>
        <v>1344.91</v>
      </c>
      <c r="G851" s="2532">
        <v>5</v>
      </c>
      <c r="H851" s="2534">
        <f>G851*F851</f>
        <v>6724.55</v>
      </c>
      <c r="I851" s="513"/>
      <c r="J851" s="514"/>
      <c r="K851" s="515"/>
      <c r="L851" s="2536">
        <f>C851</f>
        <v>1344.91</v>
      </c>
      <c r="M851" s="2539">
        <v>2</v>
      </c>
      <c r="N851" s="2542">
        <f>M851*L851</f>
        <v>2689.82</v>
      </c>
      <c r="O851" s="342"/>
      <c r="P851" s="357"/>
      <c r="Q851" s="344"/>
      <c r="R851" s="220"/>
      <c r="S851" s="84"/>
      <c r="T851" s="84"/>
      <c r="U851" s="89"/>
      <c r="V851" s="378"/>
      <c r="W851" s="85"/>
      <c r="X851" s="583"/>
      <c r="Y851" s="216"/>
      <c r="Z851" s="86"/>
      <c r="AA851" s="896"/>
      <c r="AB851" s="831"/>
      <c r="AC851" s="532"/>
      <c r="AD851" s="1570"/>
      <c r="AE851" s="492"/>
      <c r="AF851" s="493"/>
      <c r="AG851" s="1135"/>
    </row>
    <row r="852" spans="1:33" ht="13.5" customHeight="1" thickBot="1" x14ac:dyDescent="0.3">
      <c r="A852" s="2775"/>
      <c r="B852" s="416">
        <v>52.91</v>
      </c>
      <c r="C852" s="2527"/>
      <c r="D852" s="405" t="s">
        <v>559</v>
      </c>
      <c r="E852" s="405" t="s">
        <v>561</v>
      </c>
      <c r="F852" s="2689"/>
      <c r="G852" s="2566"/>
      <c r="H852" s="2697"/>
      <c r="I852" s="522"/>
      <c r="J852" s="523"/>
      <c r="K852" s="524"/>
      <c r="L852" s="2701"/>
      <c r="M852" s="2702"/>
      <c r="N852" s="2657"/>
      <c r="O852" s="345"/>
      <c r="P852" s="361"/>
      <c r="Q852" s="347"/>
      <c r="R852" s="115"/>
      <c r="S852" s="65"/>
      <c r="T852" s="65"/>
      <c r="U852" s="94"/>
      <c r="V852" s="116"/>
      <c r="W852" s="66"/>
      <c r="X852" s="1404"/>
      <c r="Y852" s="113"/>
      <c r="Z852" s="67"/>
      <c r="AA852" s="898"/>
      <c r="AB852" s="832"/>
      <c r="AC852" s="533"/>
      <c r="AD852" s="1572"/>
      <c r="AE852" s="498"/>
      <c r="AF852" s="499"/>
      <c r="AG852" s="1139"/>
    </row>
    <row r="853" spans="1:33" ht="13.5" customHeight="1" x14ac:dyDescent="0.25">
      <c r="A853" s="2774" t="s">
        <v>562</v>
      </c>
      <c r="B853" s="415">
        <v>1581.47</v>
      </c>
      <c r="C853" s="2526">
        <f>SUM(B853:B854)</f>
        <v>1987.29</v>
      </c>
      <c r="D853" s="278" t="s">
        <v>559</v>
      </c>
      <c r="E853" s="278" t="s">
        <v>563</v>
      </c>
      <c r="F853" s="2530">
        <f>C853</f>
        <v>1987.29</v>
      </c>
      <c r="G853" s="2532">
        <v>10</v>
      </c>
      <c r="H853" s="2534">
        <f t="shared" ref="H853" si="60">G853*F853</f>
        <v>19872.900000000001</v>
      </c>
      <c r="I853" s="513"/>
      <c r="J853" s="514"/>
      <c r="K853" s="515"/>
      <c r="L853" s="2536">
        <f>C853</f>
        <v>1987.29</v>
      </c>
      <c r="M853" s="2539">
        <v>2</v>
      </c>
      <c r="N853" s="2542">
        <f>M853*L853</f>
        <v>3974.58</v>
      </c>
      <c r="O853" s="342"/>
      <c r="P853" s="357"/>
      <c r="Q853" s="344"/>
      <c r="R853" s="220"/>
      <c r="S853" s="84"/>
      <c r="T853" s="84"/>
      <c r="U853" s="89"/>
      <c r="V853" s="378"/>
      <c r="W853" s="85"/>
      <c r="X853" s="583"/>
      <c r="Y853" s="216"/>
      <c r="Z853" s="86"/>
      <c r="AA853" s="896"/>
      <c r="AB853" s="831"/>
      <c r="AC853" s="532"/>
      <c r="AD853" s="1570"/>
      <c r="AE853" s="492"/>
      <c r="AF853" s="493"/>
      <c r="AG853" s="1135"/>
    </row>
    <row r="854" spans="1:33" ht="13.5" customHeight="1" thickBot="1" x14ac:dyDescent="0.3">
      <c r="A854" s="2775"/>
      <c r="B854" s="416">
        <v>405.82</v>
      </c>
      <c r="C854" s="2527"/>
      <c r="D854" s="405" t="s">
        <v>559</v>
      </c>
      <c r="E854" s="405" t="s">
        <v>563</v>
      </c>
      <c r="F854" s="2689"/>
      <c r="G854" s="2566"/>
      <c r="H854" s="2697"/>
      <c r="I854" s="522"/>
      <c r="J854" s="523"/>
      <c r="K854" s="524"/>
      <c r="L854" s="2701"/>
      <c r="M854" s="2702"/>
      <c r="N854" s="2657"/>
      <c r="O854" s="345"/>
      <c r="P854" s="361"/>
      <c r="Q854" s="347"/>
      <c r="R854" s="115"/>
      <c r="S854" s="65"/>
      <c r="T854" s="65"/>
      <c r="U854" s="94"/>
      <c r="V854" s="116"/>
      <c r="W854" s="66"/>
      <c r="X854" s="1404"/>
      <c r="Y854" s="113"/>
      <c r="Z854" s="67"/>
      <c r="AA854" s="898"/>
      <c r="AB854" s="832"/>
      <c r="AC854" s="533"/>
      <c r="AD854" s="1572"/>
      <c r="AE854" s="498"/>
      <c r="AF854" s="499"/>
      <c r="AG854" s="1139"/>
    </row>
    <row r="855" spans="1:33" ht="13.5" customHeight="1" x14ac:dyDescent="0.25">
      <c r="A855" s="2774" t="s">
        <v>564</v>
      </c>
      <c r="B855" s="415">
        <v>68.8</v>
      </c>
      <c r="C855" s="2526">
        <f>SUM(B855:B856)</f>
        <v>83.22999999999999</v>
      </c>
      <c r="D855" s="278" t="s">
        <v>267</v>
      </c>
      <c r="E855" s="278" t="s">
        <v>565</v>
      </c>
      <c r="F855" s="2530">
        <f>C855</f>
        <v>83.22999999999999</v>
      </c>
      <c r="G855" s="2532">
        <v>5</v>
      </c>
      <c r="H855" s="2534">
        <f t="shared" ref="H855" si="61">G855*F855</f>
        <v>416.15</v>
      </c>
      <c r="I855" s="513"/>
      <c r="J855" s="514"/>
      <c r="K855" s="515"/>
      <c r="L855" s="2698">
        <f>C855</f>
        <v>83.22999999999999</v>
      </c>
      <c r="M855" s="2690">
        <v>2</v>
      </c>
      <c r="N855" s="2695">
        <f>L855*M855</f>
        <v>166.45999999999998</v>
      </c>
      <c r="O855" s="342"/>
      <c r="P855" s="357"/>
      <c r="Q855" s="344"/>
      <c r="R855" s="220"/>
      <c r="S855" s="84"/>
      <c r="T855" s="84"/>
      <c r="U855" s="89"/>
      <c r="V855" s="378"/>
      <c r="W855" s="85"/>
      <c r="X855" s="583"/>
      <c r="Y855" s="216"/>
      <c r="Z855" s="86"/>
      <c r="AA855" s="896"/>
      <c r="AB855" s="831"/>
      <c r="AC855" s="532"/>
      <c r="AD855" s="1570"/>
      <c r="AE855" s="492"/>
      <c r="AF855" s="493"/>
      <c r="AG855" s="1135"/>
    </row>
    <row r="856" spans="1:33" ht="13.5" customHeight="1" thickBot="1" x14ac:dyDescent="0.3">
      <c r="A856" s="2775"/>
      <c r="B856" s="416">
        <v>14.43</v>
      </c>
      <c r="C856" s="2527"/>
      <c r="D856" s="405" t="s">
        <v>267</v>
      </c>
      <c r="E856" s="405" t="s">
        <v>565</v>
      </c>
      <c r="F856" s="2689"/>
      <c r="G856" s="2566"/>
      <c r="H856" s="2697"/>
      <c r="I856" s="522"/>
      <c r="J856" s="523"/>
      <c r="K856" s="524"/>
      <c r="L856" s="2699"/>
      <c r="M856" s="2691"/>
      <c r="N856" s="2696"/>
      <c r="O856" s="345"/>
      <c r="P856" s="361"/>
      <c r="Q856" s="347"/>
      <c r="R856" s="115"/>
      <c r="S856" s="65"/>
      <c r="T856" s="65"/>
      <c r="U856" s="94"/>
      <c r="V856" s="116"/>
      <c r="W856" s="66"/>
      <c r="X856" s="1404"/>
      <c r="Y856" s="113"/>
      <c r="Z856" s="67"/>
      <c r="AA856" s="898"/>
      <c r="AB856" s="832"/>
      <c r="AC856" s="533"/>
      <c r="AD856" s="1572"/>
      <c r="AE856" s="498"/>
      <c r="AF856" s="499"/>
      <c r="AG856" s="1139"/>
    </row>
    <row r="857" spans="1:33" ht="13.5" customHeight="1" x14ac:dyDescent="0.25">
      <c r="A857" s="2774" t="s">
        <v>566</v>
      </c>
      <c r="B857" s="415">
        <v>48.28</v>
      </c>
      <c r="C857" s="2526">
        <f>SUM(B857:B858)</f>
        <v>104.96000000000001</v>
      </c>
      <c r="D857" s="278" t="s">
        <v>286</v>
      </c>
      <c r="E857" s="278" t="s">
        <v>22</v>
      </c>
      <c r="F857" s="2680"/>
      <c r="G857" s="2758"/>
      <c r="H857" s="2756"/>
      <c r="I857" s="2659">
        <f>C857</f>
        <v>104.96000000000001</v>
      </c>
      <c r="J857" s="2661">
        <v>5</v>
      </c>
      <c r="K857" s="2663">
        <f>I857*J857</f>
        <v>524.80000000000007</v>
      </c>
      <c r="L857" s="2536">
        <f>C857</f>
        <v>104.96000000000001</v>
      </c>
      <c r="M857" s="2539">
        <v>2</v>
      </c>
      <c r="N857" s="2542">
        <f>M857*L857</f>
        <v>209.92000000000002</v>
      </c>
      <c r="O857" s="342"/>
      <c r="P857" s="357"/>
      <c r="Q857" s="344"/>
      <c r="R857" s="220"/>
      <c r="S857" s="84"/>
      <c r="T857" s="84"/>
      <c r="U857" s="89"/>
      <c r="V857" s="378"/>
      <c r="W857" s="85"/>
      <c r="X857" s="583"/>
      <c r="Y857" s="216"/>
      <c r="Z857" s="86"/>
      <c r="AA857" s="896"/>
      <c r="AB857" s="831"/>
      <c r="AC857" s="532"/>
      <c r="AD857" s="1570"/>
      <c r="AE857" s="492"/>
      <c r="AF857" s="493"/>
      <c r="AG857" s="1135"/>
    </row>
    <row r="858" spans="1:33" ht="13.5" customHeight="1" thickBot="1" x14ac:dyDescent="0.3">
      <c r="A858" s="2775"/>
      <c r="B858" s="416">
        <v>56.68</v>
      </c>
      <c r="C858" s="2527"/>
      <c r="D858" s="405" t="s">
        <v>286</v>
      </c>
      <c r="E858" s="405" t="s">
        <v>22</v>
      </c>
      <c r="F858" s="2700"/>
      <c r="G858" s="2763"/>
      <c r="H858" s="2764"/>
      <c r="I858" s="2760"/>
      <c r="J858" s="2761"/>
      <c r="K858" s="2762"/>
      <c r="L858" s="2701"/>
      <c r="M858" s="2702"/>
      <c r="N858" s="2657"/>
      <c r="O858" s="345"/>
      <c r="P858" s="361"/>
      <c r="Q858" s="347"/>
      <c r="R858" s="115"/>
      <c r="S858" s="65"/>
      <c r="T858" s="65"/>
      <c r="U858" s="94"/>
      <c r="V858" s="116"/>
      <c r="W858" s="66"/>
      <c r="X858" s="1404"/>
      <c r="Y858" s="113"/>
      <c r="Z858" s="67"/>
      <c r="AA858" s="898"/>
      <c r="AB858" s="832"/>
      <c r="AC858" s="533"/>
      <c r="AD858" s="1572"/>
      <c r="AE858" s="498"/>
      <c r="AF858" s="499"/>
      <c r="AG858" s="1139"/>
    </row>
    <row r="859" spans="1:33" ht="13.5" customHeight="1" x14ac:dyDescent="0.25">
      <c r="A859" s="2774" t="s">
        <v>567</v>
      </c>
      <c r="B859" s="415">
        <v>10.3</v>
      </c>
      <c r="C859" s="2526">
        <f>SUM(B859:B860)</f>
        <v>52.7</v>
      </c>
      <c r="D859" s="278" t="s">
        <v>286</v>
      </c>
      <c r="E859" s="278" t="s">
        <v>568</v>
      </c>
      <c r="F859" s="2680"/>
      <c r="G859" s="2758"/>
      <c r="H859" s="2756"/>
      <c r="I859" s="2659">
        <f>C859</f>
        <v>52.7</v>
      </c>
      <c r="J859" s="2661">
        <v>5</v>
      </c>
      <c r="K859" s="2663">
        <f>I859*J859</f>
        <v>263.5</v>
      </c>
      <c r="L859" s="2536">
        <f>C859</f>
        <v>52.7</v>
      </c>
      <c r="M859" s="2539">
        <v>2</v>
      </c>
      <c r="N859" s="2542">
        <f>M859*L859</f>
        <v>105.4</v>
      </c>
      <c r="O859" s="342"/>
      <c r="P859" s="357"/>
      <c r="Q859" s="344"/>
      <c r="R859" s="220"/>
      <c r="S859" s="84"/>
      <c r="T859" s="84"/>
      <c r="U859" s="89"/>
      <c r="V859" s="378"/>
      <c r="W859" s="85"/>
      <c r="X859" s="583"/>
      <c r="Y859" s="216"/>
      <c r="Z859" s="86"/>
      <c r="AA859" s="896"/>
      <c r="AB859" s="831"/>
      <c r="AC859" s="532"/>
      <c r="AD859" s="1570"/>
      <c r="AE859" s="492"/>
      <c r="AF859" s="493"/>
      <c r="AG859" s="1135"/>
    </row>
    <row r="860" spans="1:33" ht="13.5" customHeight="1" thickBot="1" x14ac:dyDescent="0.3">
      <c r="A860" s="2854"/>
      <c r="B860" s="239">
        <v>42.4</v>
      </c>
      <c r="C860" s="2563"/>
      <c r="D860" s="238" t="s">
        <v>286</v>
      </c>
      <c r="E860" s="238" t="s">
        <v>568</v>
      </c>
      <c r="F860" s="2681"/>
      <c r="G860" s="2759"/>
      <c r="H860" s="2757"/>
      <c r="I860" s="2660"/>
      <c r="J860" s="2662"/>
      <c r="K860" s="2664"/>
      <c r="L860" s="2746"/>
      <c r="M860" s="2540"/>
      <c r="N860" s="2543"/>
      <c r="O860" s="354"/>
      <c r="P860" s="375"/>
      <c r="Q860" s="356"/>
      <c r="R860" s="222"/>
      <c r="S860" s="22"/>
      <c r="T860" s="22"/>
      <c r="U860" s="24"/>
      <c r="V860" s="1526"/>
      <c r="W860" s="26"/>
      <c r="X860" s="980"/>
      <c r="Y860" s="218"/>
      <c r="Z860" s="59"/>
      <c r="AA860" s="983"/>
      <c r="AB860" s="1609"/>
      <c r="AC860" s="507"/>
      <c r="AD860" s="1575"/>
      <c r="AE860" s="552"/>
      <c r="AF860" s="553"/>
      <c r="AG860" s="1269"/>
    </row>
    <row r="861" spans="1:33" ht="13.5" customHeight="1" x14ac:dyDescent="0.25">
      <c r="A861" s="2774" t="s">
        <v>569</v>
      </c>
      <c r="B861" s="415">
        <v>6.99</v>
      </c>
      <c r="C861" s="2526">
        <f>SUM(B861:B863)</f>
        <v>176.51000000000002</v>
      </c>
      <c r="D861" s="278" t="s">
        <v>570</v>
      </c>
      <c r="E861" s="278" t="s">
        <v>568</v>
      </c>
      <c r="F861" s="2554">
        <f>C861</f>
        <v>176.51000000000002</v>
      </c>
      <c r="G861" s="2618">
        <v>5</v>
      </c>
      <c r="H861" s="2646">
        <f>G861*F861</f>
        <v>882.55000000000007</v>
      </c>
      <c r="I861" s="513"/>
      <c r="J861" s="514"/>
      <c r="K861" s="515"/>
      <c r="L861" s="2677">
        <f>C861</f>
        <v>176.51000000000002</v>
      </c>
      <c r="M861" s="2674">
        <v>2</v>
      </c>
      <c r="N861" s="2692">
        <f>L861*M861</f>
        <v>353.02000000000004</v>
      </c>
      <c r="O861" s="342"/>
      <c r="P861" s="371"/>
      <c r="Q861" s="344"/>
      <c r="R861" s="220"/>
      <c r="S861" s="84"/>
      <c r="T861" s="84"/>
      <c r="U861" s="89"/>
      <c r="V861" s="378"/>
      <c r="W861" s="85"/>
      <c r="X861" s="583"/>
      <c r="Y861" s="216"/>
      <c r="Z861" s="86"/>
      <c r="AA861" s="896"/>
      <c r="AB861" s="831"/>
      <c r="AC861" s="532"/>
      <c r="AD861" s="1570"/>
      <c r="AE861" s="492"/>
      <c r="AF861" s="493"/>
      <c r="AG861" s="1135"/>
    </row>
    <row r="862" spans="1:33" ht="13.5" customHeight="1" x14ac:dyDescent="0.25">
      <c r="A862" s="2776"/>
      <c r="B862" s="237">
        <v>136.86000000000001</v>
      </c>
      <c r="C862" s="2549"/>
      <c r="D862" s="236" t="s">
        <v>570</v>
      </c>
      <c r="E862" s="236" t="s">
        <v>568</v>
      </c>
      <c r="F862" s="2555"/>
      <c r="G862" s="2645"/>
      <c r="H862" s="2647"/>
      <c r="I862" s="516"/>
      <c r="J862" s="517"/>
      <c r="K862" s="518"/>
      <c r="L862" s="2678"/>
      <c r="M862" s="2675"/>
      <c r="N862" s="2693"/>
      <c r="O862" s="348"/>
      <c r="P862" s="372"/>
      <c r="Q862" s="350"/>
      <c r="R862" s="221"/>
      <c r="S862" s="28"/>
      <c r="T862" s="28"/>
      <c r="U862" s="30"/>
      <c r="V862" s="556"/>
      <c r="W862" s="32"/>
      <c r="X862" s="979"/>
      <c r="Y862" s="217"/>
      <c r="Z862" s="144"/>
      <c r="AA862" s="897"/>
      <c r="AB862" s="1592"/>
      <c r="AC862" s="505"/>
      <c r="AD862" s="1571"/>
      <c r="AE862" s="495"/>
      <c r="AF862" s="496"/>
      <c r="AG862" s="535"/>
    </row>
    <row r="863" spans="1:33" ht="13.5" customHeight="1" thickBot="1" x14ac:dyDescent="0.3">
      <c r="A863" s="2775"/>
      <c r="B863" s="416">
        <v>32.659999999999997</v>
      </c>
      <c r="C863" s="2527"/>
      <c r="D863" s="405" t="s">
        <v>570</v>
      </c>
      <c r="E863" s="405" t="s">
        <v>568</v>
      </c>
      <c r="F863" s="2656"/>
      <c r="G863" s="2619"/>
      <c r="H863" s="2655"/>
      <c r="I863" s="522"/>
      <c r="J863" s="523"/>
      <c r="K863" s="524"/>
      <c r="L863" s="2679"/>
      <c r="M863" s="2676"/>
      <c r="N863" s="2694"/>
      <c r="O863" s="345"/>
      <c r="P863" s="373"/>
      <c r="Q863" s="347"/>
      <c r="R863" s="115"/>
      <c r="S863" s="65"/>
      <c r="T863" s="65"/>
      <c r="U863" s="94"/>
      <c r="V863" s="116"/>
      <c r="W863" s="66"/>
      <c r="X863" s="1404"/>
      <c r="Y863" s="113"/>
      <c r="Z863" s="67"/>
      <c r="AA863" s="898"/>
      <c r="AB863" s="832"/>
      <c r="AC863" s="533"/>
      <c r="AD863" s="1572"/>
      <c r="AE863" s="498"/>
      <c r="AF863" s="499"/>
      <c r="AG863" s="1139"/>
    </row>
    <row r="864" spans="1:33" ht="13.5" customHeight="1" thickBot="1" x14ac:dyDescent="0.3">
      <c r="A864" s="280" t="s">
        <v>571</v>
      </c>
      <c r="B864" s="594">
        <v>101.02</v>
      </c>
      <c r="C864" s="594">
        <v>101.02</v>
      </c>
      <c r="D864" s="244" t="s">
        <v>570</v>
      </c>
      <c r="E864" s="244" t="s">
        <v>22</v>
      </c>
      <c r="F864" s="120">
        <f>C864</f>
        <v>101.02</v>
      </c>
      <c r="G864" s="161">
        <v>5</v>
      </c>
      <c r="H864" s="853">
        <f>G864*F864</f>
        <v>505.09999999999997</v>
      </c>
      <c r="I864" s="799"/>
      <c r="J864" s="800"/>
      <c r="K864" s="536"/>
      <c r="L864" s="1503"/>
      <c r="M864" s="111"/>
      <c r="N864" s="170"/>
      <c r="O864" s="351"/>
      <c r="P864" s="367"/>
      <c r="Q864" s="353"/>
      <c r="R864" s="117"/>
      <c r="S864" s="100"/>
      <c r="T864" s="100"/>
      <c r="U864" s="102"/>
      <c r="V864" s="118"/>
      <c r="W864" s="106"/>
      <c r="X864" s="1405"/>
      <c r="Y864" s="119"/>
      <c r="Z864" s="108"/>
      <c r="AA864" s="895"/>
      <c r="AB864" s="1605"/>
      <c r="AC864" s="537"/>
      <c r="AD864" s="1576"/>
      <c r="AE864" s="1317"/>
      <c r="AF864" s="1318"/>
      <c r="AG864" s="1319"/>
    </row>
    <row r="865" spans="1:33" ht="13.5" customHeight="1" thickBot="1" x14ac:dyDescent="0.3">
      <c r="A865" s="280" t="s">
        <v>572</v>
      </c>
      <c r="B865" s="594">
        <v>72.319999999999993</v>
      </c>
      <c r="C865" s="594">
        <v>72.319999999999993</v>
      </c>
      <c r="D865" s="244" t="s">
        <v>286</v>
      </c>
      <c r="E865" s="244" t="s">
        <v>22</v>
      </c>
      <c r="F865" s="120">
        <f>C865</f>
        <v>72.319999999999993</v>
      </c>
      <c r="G865" s="161">
        <v>5</v>
      </c>
      <c r="H865" s="853">
        <f>G865*F865</f>
        <v>361.59999999999997</v>
      </c>
      <c r="I865" s="799"/>
      <c r="J865" s="800"/>
      <c r="K865" s="536"/>
      <c r="L865" s="1503"/>
      <c r="M865" s="111"/>
      <c r="N865" s="170"/>
      <c r="O865" s="351"/>
      <c r="P865" s="367"/>
      <c r="Q865" s="353"/>
      <c r="R865" s="117"/>
      <c r="S865" s="100"/>
      <c r="T865" s="100"/>
      <c r="U865" s="102"/>
      <c r="V865" s="118"/>
      <c r="W865" s="106"/>
      <c r="X865" s="1405"/>
      <c r="Y865" s="119"/>
      <c r="Z865" s="108"/>
      <c r="AA865" s="895"/>
      <c r="AB865" s="1605"/>
      <c r="AC865" s="537"/>
      <c r="AD865" s="1576"/>
      <c r="AE865" s="1317"/>
      <c r="AF865" s="1318"/>
      <c r="AG865" s="1319"/>
    </row>
    <row r="866" spans="1:33" ht="13.5" customHeight="1" x14ac:dyDescent="0.25">
      <c r="A866" s="2774" t="s">
        <v>573</v>
      </c>
      <c r="B866" s="415">
        <v>58.22</v>
      </c>
      <c r="C866" s="2526">
        <f>SUM(B866:B867)</f>
        <v>62.93</v>
      </c>
      <c r="D866" s="278" t="s">
        <v>286</v>
      </c>
      <c r="E866" s="278" t="s">
        <v>22</v>
      </c>
      <c r="F866" s="2530">
        <f>C866</f>
        <v>62.93</v>
      </c>
      <c r="G866" s="2532">
        <v>5</v>
      </c>
      <c r="H866" s="2534">
        <f>G866*F866</f>
        <v>314.64999999999998</v>
      </c>
      <c r="I866" s="513"/>
      <c r="J866" s="514"/>
      <c r="K866" s="515"/>
      <c r="L866" s="2685"/>
      <c r="M866" s="2765"/>
      <c r="N866" s="2683"/>
      <c r="O866" s="342"/>
      <c r="P866" s="357"/>
      <c r="Q866" s="344"/>
      <c r="R866" s="220"/>
      <c r="S866" s="84"/>
      <c r="T866" s="84"/>
      <c r="U866" s="89"/>
      <c r="V866" s="378"/>
      <c r="W866" s="85"/>
      <c r="X866" s="583"/>
      <c r="Y866" s="216"/>
      <c r="Z866" s="86"/>
      <c r="AA866" s="896"/>
      <c r="AB866" s="831"/>
      <c r="AC866" s="532"/>
      <c r="AD866" s="1570"/>
      <c r="AE866" s="492"/>
      <c r="AF866" s="493"/>
      <c r="AG866" s="1135"/>
    </row>
    <row r="867" spans="1:33" ht="13.5" customHeight="1" thickBot="1" x14ac:dyDescent="0.3">
      <c r="A867" s="2854"/>
      <c r="B867" s="239">
        <v>4.71</v>
      </c>
      <c r="C867" s="2563"/>
      <c r="D867" s="238" t="s">
        <v>286</v>
      </c>
      <c r="E867" s="238" t="s">
        <v>22</v>
      </c>
      <c r="F867" s="2531"/>
      <c r="G867" s="2533"/>
      <c r="H867" s="2535"/>
      <c r="I867" s="525"/>
      <c r="J867" s="526"/>
      <c r="K867" s="527"/>
      <c r="L867" s="2686"/>
      <c r="M867" s="2766"/>
      <c r="N867" s="2684"/>
      <c r="O867" s="354"/>
      <c r="P867" s="375"/>
      <c r="Q867" s="356"/>
      <c r="R867" s="222"/>
      <c r="S867" s="22"/>
      <c r="T867" s="22"/>
      <c r="U867" s="24"/>
      <c r="V867" s="1526"/>
      <c r="W867" s="26"/>
      <c r="X867" s="980"/>
      <c r="Y867" s="218"/>
      <c r="Z867" s="59"/>
      <c r="AA867" s="983"/>
      <c r="AB867" s="1609"/>
      <c r="AC867" s="507"/>
      <c r="AD867" s="1575"/>
      <c r="AE867" s="552"/>
      <c r="AF867" s="553"/>
      <c r="AG867" s="1269"/>
    </row>
    <row r="868" spans="1:33" ht="13.5" customHeight="1" x14ac:dyDescent="0.25">
      <c r="A868" s="2774" t="s">
        <v>574</v>
      </c>
      <c r="B868" s="415">
        <v>78.91</v>
      </c>
      <c r="C868" s="2526">
        <f>B868+B869</f>
        <v>108.72</v>
      </c>
      <c r="D868" s="278" t="s">
        <v>397</v>
      </c>
      <c r="E868" s="278" t="s">
        <v>22</v>
      </c>
      <c r="F868" s="137">
        <f>B868</f>
        <v>78.91</v>
      </c>
      <c r="G868" s="162">
        <v>5</v>
      </c>
      <c r="H868" s="936">
        <f>G868*F868</f>
        <v>394.54999999999995</v>
      </c>
      <c r="I868" s="513"/>
      <c r="J868" s="514"/>
      <c r="K868" s="515"/>
      <c r="L868" s="2620">
        <f>C868</f>
        <v>108.72</v>
      </c>
      <c r="M868" s="2592">
        <v>2</v>
      </c>
      <c r="N868" s="2590">
        <f>M868*L868</f>
        <v>217.44</v>
      </c>
      <c r="O868" s="342"/>
      <c r="P868" s="371"/>
      <c r="Q868" s="344"/>
      <c r="R868" s="220"/>
      <c r="S868" s="84"/>
      <c r="T868" s="84"/>
      <c r="U868" s="89"/>
      <c r="V868" s="378"/>
      <c r="W868" s="85"/>
      <c r="X868" s="583"/>
      <c r="Y868" s="216"/>
      <c r="Z868" s="86"/>
      <c r="AA868" s="896"/>
      <c r="AB868" s="831"/>
      <c r="AC868" s="532"/>
      <c r="AD868" s="1570"/>
      <c r="AE868" s="492"/>
      <c r="AF868" s="493"/>
      <c r="AG868" s="1135"/>
    </row>
    <row r="869" spans="1:33" ht="13.5" customHeight="1" thickBot="1" x14ac:dyDescent="0.3">
      <c r="A869" s="2775"/>
      <c r="B869" s="416">
        <v>29.81</v>
      </c>
      <c r="C869" s="2527"/>
      <c r="D869" s="405" t="s">
        <v>397</v>
      </c>
      <c r="E869" s="405" t="s">
        <v>22</v>
      </c>
      <c r="F869" s="575"/>
      <c r="G869" s="579"/>
      <c r="H869" s="580"/>
      <c r="I869" s="522"/>
      <c r="J869" s="523"/>
      <c r="K869" s="524"/>
      <c r="L869" s="2682"/>
      <c r="M869" s="2593"/>
      <c r="N869" s="2591"/>
      <c r="O869" s="345"/>
      <c r="P869" s="373"/>
      <c r="Q869" s="347"/>
      <c r="R869" s="498"/>
      <c r="S869" s="499"/>
      <c r="T869" s="499"/>
      <c r="U869" s="1139"/>
      <c r="V869" s="116"/>
      <c r="W869" s="66"/>
      <c r="X869" s="1404"/>
      <c r="Y869" s="113"/>
      <c r="Z869" s="67"/>
      <c r="AA869" s="898"/>
      <c r="AB869" s="833">
        <f>B869</f>
        <v>29.81</v>
      </c>
      <c r="AC869" s="782">
        <v>5</v>
      </c>
      <c r="AD869" s="1611">
        <f>AB869*AC869</f>
        <v>149.04999999999998</v>
      </c>
      <c r="AE869" s="498"/>
      <c r="AF869" s="499"/>
      <c r="AG869" s="1139"/>
    </row>
    <row r="870" spans="1:33" ht="13.5" customHeight="1" thickBot="1" x14ac:dyDescent="0.3">
      <c r="A870" s="280" t="s">
        <v>575</v>
      </c>
      <c r="B870" s="594">
        <v>89.13</v>
      </c>
      <c r="C870" s="594">
        <v>89.13</v>
      </c>
      <c r="D870" s="244" t="s">
        <v>267</v>
      </c>
      <c r="E870" s="244" t="s">
        <v>576</v>
      </c>
      <c r="F870" s="120">
        <f>C870</f>
        <v>89.13</v>
      </c>
      <c r="G870" s="161">
        <v>5</v>
      </c>
      <c r="H870" s="853">
        <f>G870*F870</f>
        <v>445.65</v>
      </c>
      <c r="I870" s="799"/>
      <c r="J870" s="800"/>
      <c r="K870" s="536"/>
      <c r="L870" s="1456">
        <f>C870</f>
        <v>89.13</v>
      </c>
      <c r="M870" s="97">
        <v>2</v>
      </c>
      <c r="N870" s="155">
        <f>M870*L870</f>
        <v>178.26</v>
      </c>
      <c r="O870" s="351"/>
      <c r="P870" s="367"/>
      <c r="Q870" s="353"/>
      <c r="R870" s="117"/>
      <c r="S870" s="100"/>
      <c r="T870" s="100"/>
      <c r="U870" s="102"/>
      <c r="V870" s="118"/>
      <c r="W870" s="106"/>
      <c r="X870" s="1405"/>
      <c r="Y870" s="119"/>
      <c r="Z870" s="108"/>
      <c r="AA870" s="895"/>
      <c r="AB870" s="1605"/>
      <c r="AC870" s="537"/>
      <c r="AD870" s="1576"/>
      <c r="AE870" s="1317"/>
      <c r="AF870" s="1318"/>
      <c r="AG870" s="1319"/>
    </row>
    <row r="871" spans="1:33" ht="13.5" customHeight="1" thickBot="1" x14ac:dyDescent="0.3">
      <c r="A871" s="280" t="s">
        <v>577</v>
      </c>
      <c r="B871" s="594">
        <v>24.87</v>
      </c>
      <c r="C871" s="594">
        <f>B871</f>
        <v>24.87</v>
      </c>
      <c r="D871" s="244" t="s">
        <v>441</v>
      </c>
      <c r="E871" s="244" t="s">
        <v>22</v>
      </c>
      <c r="F871" s="120">
        <f>C871</f>
        <v>24.87</v>
      </c>
      <c r="G871" s="161">
        <v>5</v>
      </c>
      <c r="H871" s="853">
        <f>G871*F871</f>
        <v>124.35000000000001</v>
      </c>
      <c r="I871" s="799"/>
      <c r="J871" s="800"/>
      <c r="K871" s="536"/>
      <c r="L871" s="1456">
        <f>C871</f>
        <v>24.87</v>
      </c>
      <c r="M871" s="97">
        <v>2</v>
      </c>
      <c r="N871" s="155">
        <f t="shared" ref="N871:N872" si="62">M871*L871</f>
        <v>49.74</v>
      </c>
      <c r="O871" s="351"/>
      <c r="P871" s="367"/>
      <c r="Q871" s="353"/>
      <c r="R871" s="117"/>
      <c r="S871" s="100"/>
      <c r="T871" s="100"/>
      <c r="U871" s="102"/>
      <c r="V871" s="118"/>
      <c r="W871" s="106"/>
      <c r="X871" s="1405"/>
      <c r="Y871" s="119"/>
      <c r="Z871" s="108"/>
      <c r="AA871" s="895"/>
      <c r="AB871" s="1605"/>
      <c r="AC871" s="537"/>
      <c r="AD871" s="1576"/>
      <c r="AE871" s="1317"/>
      <c r="AF871" s="1318"/>
      <c r="AG871" s="1319"/>
    </row>
    <row r="872" spans="1:33" ht="13.5" customHeight="1" thickBot="1" x14ac:dyDescent="0.3">
      <c r="A872" s="280" t="s">
        <v>578</v>
      </c>
      <c r="B872" s="594">
        <v>22.4</v>
      </c>
      <c r="C872" s="594">
        <f>B872</f>
        <v>22.4</v>
      </c>
      <c r="D872" s="244" t="s">
        <v>441</v>
      </c>
      <c r="E872" s="244" t="s">
        <v>22</v>
      </c>
      <c r="F872" s="120">
        <f>C872</f>
        <v>22.4</v>
      </c>
      <c r="G872" s="161">
        <v>5</v>
      </c>
      <c r="H872" s="853">
        <f>G872*F872</f>
        <v>112</v>
      </c>
      <c r="I872" s="799"/>
      <c r="J872" s="800"/>
      <c r="K872" s="536"/>
      <c r="L872" s="1456">
        <f>C872</f>
        <v>22.4</v>
      </c>
      <c r="M872" s="97">
        <v>2</v>
      </c>
      <c r="N872" s="155">
        <f t="shared" si="62"/>
        <v>44.8</v>
      </c>
      <c r="O872" s="351"/>
      <c r="P872" s="367"/>
      <c r="Q872" s="353"/>
      <c r="R872" s="117"/>
      <c r="S872" s="100"/>
      <c r="T872" s="100"/>
      <c r="U872" s="102"/>
      <c r="V872" s="118"/>
      <c r="W872" s="106"/>
      <c r="X872" s="1405"/>
      <c r="Y872" s="119"/>
      <c r="Z872" s="108"/>
      <c r="AA872" s="895"/>
      <c r="AB872" s="1605"/>
      <c r="AC872" s="537"/>
      <c r="AD872" s="1576"/>
      <c r="AE872" s="1317"/>
      <c r="AF872" s="1318"/>
      <c r="AG872" s="1319"/>
    </row>
    <row r="873" spans="1:33" ht="13.5" customHeight="1" x14ac:dyDescent="0.25">
      <c r="A873" s="2774" t="s">
        <v>579</v>
      </c>
      <c r="B873" s="415">
        <v>22.21</v>
      </c>
      <c r="C873" s="2526">
        <f>B873+B874</f>
        <v>207.59</v>
      </c>
      <c r="D873" s="278" t="s">
        <v>245</v>
      </c>
      <c r="E873" s="278" t="s">
        <v>22</v>
      </c>
      <c r="F873" s="2680"/>
      <c r="G873" s="2758"/>
      <c r="H873" s="2756"/>
      <c r="I873" s="2659">
        <f>C873</f>
        <v>207.59</v>
      </c>
      <c r="J873" s="2661">
        <v>5</v>
      </c>
      <c r="K873" s="2663">
        <f>I873*J873</f>
        <v>1037.95</v>
      </c>
      <c r="L873" s="2752">
        <f>C873</f>
        <v>207.59</v>
      </c>
      <c r="M873" s="2738">
        <v>2</v>
      </c>
      <c r="N873" s="2687">
        <f>L873*M873</f>
        <v>415.18</v>
      </c>
      <c r="O873" s="342"/>
      <c r="P873" s="357"/>
      <c r="Q873" s="344"/>
      <c r="R873" s="220"/>
      <c r="S873" s="84"/>
      <c r="T873" s="84"/>
      <c r="U873" s="89"/>
      <c r="V873" s="378"/>
      <c r="W873" s="85"/>
      <c r="X873" s="583"/>
      <c r="Y873" s="216"/>
      <c r="Z873" s="86"/>
      <c r="AA873" s="896"/>
      <c r="AB873" s="831"/>
      <c r="AC873" s="532"/>
      <c r="AD873" s="1570"/>
      <c r="AE873" s="492"/>
      <c r="AF873" s="493"/>
      <c r="AG873" s="1135"/>
    </row>
    <row r="874" spans="1:33" ht="13.5" customHeight="1" thickBot="1" x14ac:dyDescent="0.3">
      <c r="A874" s="2854"/>
      <c r="B874" s="239">
        <v>185.38</v>
      </c>
      <c r="C874" s="2563"/>
      <c r="D874" s="238" t="s">
        <v>245</v>
      </c>
      <c r="E874" s="238" t="s">
        <v>22</v>
      </c>
      <c r="F874" s="2681"/>
      <c r="G874" s="2759"/>
      <c r="H874" s="2757"/>
      <c r="I874" s="2660"/>
      <c r="J874" s="2662"/>
      <c r="K874" s="2664"/>
      <c r="L874" s="2755"/>
      <c r="M874" s="2754"/>
      <c r="N874" s="2688"/>
      <c r="O874" s="354"/>
      <c r="P874" s="375"/>
      <c r="Q874" s="356"/>
      <c r="R874" s="222"/>
      <c r="S874" s="22"/>
      <c r="T874" s="22"/>
      <c r="U874" s="24"/>
      <c r="V874" s="1526"/>
      <c r="W874" s="26"/>
      <c r="X874" s="980"/>
      <c r="Y874" s="218"/>
      <c r="Z874" s="59"/>
      <c r="AA874" s="983"/>
      <c r="AB874" s="1609"/>
      <c r="AC874" s="507"/>
      <c r="AD874" s="1575"/>
      <c r="AE874" s="552"/>
      <c r="AF874" s="553"/>
      <c r="AG874" s="1269"/>
    </row>
    <row r="875" spans="1:33" ht="13.5" customHeight="1" x14ac:dyDescent="0.25">
      <c r="A875" s="2774" t="s">
        <v>580</v>
      </c>
      <c r="B875" s="415">
        <v>191.82</v>
      </c>
      <c r="C875" s="2526">
        <f>SUM(B875:B879)</f>
        <v>324.41999999999996</v>
      </c>
      <c r="D875" s="278" t="s">
        <v>581</v>
      </c>
      <c r="E875" s="278" t="s">
        <v>582</v>
      </c>
      <c r="F875" s="2554">
        <f>C875</f>
        <v>324.41999999999996</v>
      </c>
      <c r="G875" s="2618">
        <v>5</v>
      </c>
      <c r="H875" s="2646">
        <f>G875*F875</f>
        <v>1622.1</v>
      </c>
      <c r="I875" s="513"/>
      <c r="J875" s="514"/>
      <c r="K875" s="515"/>
      <c r="L875" s="2677">
        <f>C875</f>
        <v>324.41999999999996</v>
      </c>
      <c r="M875" s="2674">
        <v>2</v>
      </c>
      <c r="N875" s="2671">
        <f>L875*M875</f>
        <v>648.83999999999992</v>
      </c>
      <c r="O875" s="342"/>
      <c r="P875" s="371"/>
      <c r="Q875" s="344"/>
      <c r="R875" s="220"/>
      <c r="S875" s="84"/>
      <c r="T875" s="84"/>
      <c r="U875" s="89"/>
      <c r="V875" s="378"/>
      <c r="W875" s="85"/>
      <c r="X875" s="583"/>
      <c r="Y875" s="216"/>
      <c r="Z875" s="86"/>
      <c r="AA875" s="896"/>
      <c r="AB875" s="831"/>
      <c r="AC875" s="532"/>
      <c r="AD875" s="1570"/>
      <c r="AE875" s="492"/>
      <c r="AF875" s="493"/>
      <c r="AG875" s="1135"/>
    </row>
    <row r="876" spans="1:33" ht="13.5" customHeight="1" x14ac:dyDescent="0.25">
      <c r="A876" s="2776"/>
      <c r="B876" s="237">
        <v>21.29</v>
      </c>
      <c r="C876" s="2549"/>
      <c r="D876" s="236" t="s">
        <v>581</v>
      </c>
      <c r="E876" s="236" t="s">
        <v>582</v>
      </c>
      <c r="F876" s="2555"/>
      <c r="G876" s="2645"/>
      <c r="H876" s="2647"/>
      <c r="I876" s="516"/>
      <c r="J876" s="517"/>
      <c r="K876" s="518"/>
      <c r="L876" s="2678"/>
      <c r="M876" s="2675"/>
      <c r="N876" s="2672"/>
      <c r="O876" s="348"/>
      <c r="P876" s="372"/>
      <c r="Q876" s="350"/>
      <c r="R876" s="221"/>
      <c r="S876" s="28"/>
      <c r="T876" s="28"/>
      <c r="U876" s="30"/>
      <c r="V876" s="556"/>
      <c r="W876" s="32"/>
      <c r="X876" s="979"/>
      <c r="Y876" s="217"/>
      <c r="Z876" s="144"/>
      <c r="AA876" s="897"/>
      <c r="AB876" s="1592"/>
      <c r="AC876" s="505"/>
      <c r="AD876" s="1571"/>
      <c r="AE876" s="495"/>
      <c r="AF876" s="496"/>
      <c r="AG876" s="535"/>
    </row>
    <row r="877" spans="1:33" ht="13.5" customHeight="1" x14ac:dyDescent="0.25">
      <c r="A877" s="2776"/>
      <c r="B877" s="237">
        <v>6.51</v>
      </c>
      <c r="C877" s="2549"/>
      <c r="D877" s="236" t="s">
        <v>581</v>
      </c>
      <c r="E877" s="236" t="s">
        <v>582</v>
      </c>
      <c r="F877" s="823"/>
      <c r="G877" s="214"/>
      <c r="H877" s="834"/>
      <c r="I877" s="516"/>
      <c r="J877" s="517"/>
      <c r="K877" s="518"/>
      <c r="L877" s="2678"/>
      <c r="M877" s="2675"/>
      <c r="N877" s="2672"/>
      <c r="O877" s="348"/>
      <c r="P877" s="372"/>
      <c r="Q877" s="350"/>
      <c r="R877" s="221"/>
      <c r="S877" s="28"/>
      <c r="T877" s="28"/>
      <c r="U877" s="30"/>
      <c r="V877" s="981"/>
      <c r="W877" s="391"/>
      <c r="X877" s="886"/>
      <c r="Y877" s="217"/>
      <c r="Z877" s="144"/>
      <c r="AA877" s="897"/>
      <c r="AB877" s="1581">
        <f>B877</f>
        <v>6.51</v>
      </c>
      <c r="AC877" s="2643">
        <v>5</v>
      </c>
      <c r="AD877" s="2658">
        <f>SUM(AB877:AB878)*AC877</f>
        <v>99.25</v>
      </c>
      <c r="AE877" s="495"/>
      <c r="AF877" s="496"/>
      <c r="AG877" s="535"/>
    </row>
    <row r="878" spans="1:33" ht="13.5" customHeight="1" x14ac:dyDescent="0.25">
      <c r="A878" s="2776"/>
      <c r="B878" s="237">
        <v>13.34</v>
      </c>
      <c r="C878" s="2549"/>
      <c r="D878" s="236" t="s">
        <v>581</v>
      </c>
      <c r="E878" s="236" t="s">
        <v>582</v>
      </c>
      <c r="F878" s="823"/>
      <c r="G878" s="214"/>
      <c r="H878" s="834"/>
      <c r="I878" s="516"/>
      <c r="J878" s="517"/>
      <c r="K878" s="518"/>
      <c r="L878" s="2678"/>
      <c r="M878" s="2675"/>
      <c r="N878" s="2672"/>
      <c r="O878" s="348"/>
      <c r="P878" s="372"/>
      <c r="Q878" s="350"/>
      <c r="R878" s="221"/>
      <c r="S878" s="28"/>
      <c r="T878" s="28"/>
      <c r="U878" s="30"/>
      <c r="V878" s="981"/>
      <c r="W878" s="391"/>
      <c r="X878" s="886"/>
      <c r="Y878" s="217"/>
      <c r="Z878" s="144"/>
      <c r="AA878" s="897"/>
      <c r="AB878" s="1581">
        <f>B878</f>
        <v>13.34</v>
      </c>
      <c r="AC878" s="2643"/>
      <c r="AD878" s="2644"/>
      <c r="AE878" s="495"/>
      <c r="AF878" s="496"/>
      <c r="AG878" s="535"/>
    </row>
    <row r="879" spans="1:33" ht="13.5" customHeight="1" thickBot="1" x14ac:dyDescent="0.3">
      <c r="A879" s="2775"/>
      <c r="B879" s="416">
        <v>91.46</v>
      </c>
      <c r="C879" s="2527"/>
      <c r="D879" s="405" t="s">
        <v>581</v>
      </c>
      <c r="E879" s="405" t="s">
        <v>582</v>
      </c>
      <c r="F879" s="575"/>
      <c r="G879" s="579"/>
      <c r="H879" s="580"/>
      <c r="I879" s="522"/>
      <c r="J879" s="523"/>
      <c r="K879" s="524"/>
      <c r="L879" s="2679"/>
      <c r="M879" s="2676"/>
      <c r="N879" s="2673"/>
      <c r="O879" s="940">
        <v>91.46</v>
      </c>
      <c r="P879" s="830">
        <v>2</v>
      </c>
      <c r="Q879" s="509">
        <f>O879*P879</f>
        <v>182.92</v>
      </c>
      <c r="R879" s="115"/>
      <c r="S879" s="65"/>
      <c r="T879" s="65"/>
      <c r="U879" s="94"/>
      <c r="V879" s="922">
        <f t="shared" ref="V879" si="63">B879</f>
        <v>91.46</v>
      </c>
      <c r="W879" s="1414">
        <v>1</v>
      </c>
      <c r="X879" s="1544">
        <f>V879*W879</f>
        <v>91.46</v>
      </c>
      <c r="Y879" s="1567">
        <f>O879</f>
        <v>91.46</v>
      </c>
      <c r="Z879" s="547">
        <v>5</v>
      </c>
      <c r="AA879" s="1227">
        <f>Y879*Z879</f>
        <v>457.29999999999995</v>
      </c>
      <c r="AB879" s="832"/>
      <c r="AC879" s="533"/>
      <c r="AD879" s="1572"/>
      <c r="AE879" s="498"/>
      <c r="AF879" s="499"/>
      <c r="AG879" s="1139"/>
    </row>
    <row r="880" spans="1:33" ht="13.5" customHeight="1" thickBot="1" x14ac:dyDescent="0.3">
      <c r="A880" s="280" t="s">
        <v>583</v>
      </c>
      <c r="B880" s="594">
        <v>4664.6499999999996</v>
      </c>
      <c r="C880" s="594">
        <f>B880</f>
        <v>4664.6499999999996</v>
      </c>
      <c r="D880" s="244" t="s">
        <v>584</v>
      </c>
      <c r="E880" s="244" t="s">
        <v>585</v>
      </c>
      <c r="F880" s="120">
        <f>C880</f>
        <v>4664.6499999999996</v>
      </c>
      <c r="G880" s="1132">
        <v>5</v>
      </c>
      <c r="H880" s="853">
        <f>G880*F880</f>
        <v>23323.25</v>
      </c>
      <c r="I880" s="799"/>
      <c r="J880" s="800"/>
      <c r="K880" s="536"/>
      <c r="L880" s="1503"/>
      <c r="M880" s="111"/>
      <c r="N880" s="112"/>
      <c r="O880" s="351"/>
      <c r="P880" s="367"/>
      <c r="Q880" s="353"/>
      <c r="R880" s="117"/>
      <c r="S880" s="100"/>
      <c r="T880" s="100"/>
      <c r="U880" s="102"/>
      <c r="V880" s="118"/>
      <c r="W880" s="106"/>
      <c r="X880" s="1405"/>
      <c r="Y880" s="119"/>
      <c r="Z880" s="108"/>
      <c r="AA880" s="895"/>
      <c r="AB880" s="1605"/>
      <c r="AC880" s="537"/>
      <c r="AD880" s="1576"/>
      <c r="AE880" s="1317"/>
      <c r="AF880" s="1318"/>
      <c r="AG880" s="1319"/>
    </row>
    <row r="881" spans="1:33" ht="13.5" customHeight="1" thickBot="1" x14ac:dyDescent="0.3">
      <c r="A881" s="280" t="s">
        <v>586</v>
      </c>
      <c r="B881" s="594">
        <v>531.05999999999995</v>
      </c>
      <c r="C881" s="594">
        <v>531.05999999999995</v>
      </c>
      <c r="D881" s="244" t="s">
        <v>587</v>
      </c>
      <c r="E881" s="244" t="s">
        <v>588</v>
      </c>
      <c r="F881" s="120">
        <f>C881</f>
        <v>531.05999999999995</v>
      </c>
      <c r="G881" s="1132">
        <v>5</v>
      </c>
      <c r="H881" s="853">
        <f>F881*G881</f>
        <v>2655.2999999999997</v>
      </c>
      <c r="I881" s="799"/>
      <c r="J881" s="800"/>
      <c r="K881" s="536"/>
      <c r="L881" s="1507"/>
      <c r="M881" s="1415"/>
      <c r="N881" s="1416"/>
      <c r="O881" s="351"/>
      <c r="P881" s="367"/>
      <c r="Q881" s="353"/>
      <c r="R881" s="117"/>
      <c r="S881" s="100"/>
      <c r="T881" s="100"/>
      <c r="U881" s="1357"/>
      <c r="V881" s="118"/>
      <c r="W881" s="106"/>
      <c r="X881" s="1545"/>
      <c r="Y881" s="119"/>
      <c r="Z881" s="108"/>
      <c r="AA881" s="1568"/>
      <c r="AB881" s="1605"/>
      <c r="AC881" s="537"/>
      <c r="AD881" s="1576"/>
      <c r="AE881" s="1317"/>
      <c r="AF881" s="1318"/>
      <c r="AG881" s="1319"/>
    </row>
    <row r="882" spans="1:33" ht="13.5" customHeight="1" thickBot="1" x14ac:dyDescent="0.3">
      <c r="A882" s="280" t="s">
        <v>589</v>
      </c>
      <c r="B882" s="594">
        <v>690.61</v>
      </c>
      <c r="C882" s="594">
        <f>B882</f>
        <v>690.61</v>
      </c>
      <c r="D882" s="244" t="s">
        <v>587</v>
      </c>
      <c r="E882" s="244" t="s">
        <v>588</v>
      </c>
      <c r="F882" s="120">
        <f>B882</f>
        <v>690.61</v>
      </c>
      <c r="G882" s="1132">
        <v>2</v>
      </c>
      <c r="H882" s="853">
        <f>F882*G882</f>
        <v>1381.22</v>
      </c>
      <c r="I882" s="799"/>
      <c r="J882" s="800"/>
      <c r="K882" s="536"/>
      <c r="L882" s="1507"/>
      <c r="M882" s="1415"/>
      <c r="N882" s="1416"/>
      <c r="O882" s="351"/>
      <c r="P882" s="367"/>
      <c r="Q882" s="353"/>
      <c r="R882" s="117"/>
      <c r="S882" s="100"/>
      <c r="T882" s="100"/>
      <c r="U882" s="1357"/>
      <c r="V882" s="118"/>
      <c r="W882" s="106"/>
      <c r="X882" s="1545"/>
      <c r="Y882" s="119"/>
      <c r="Z882" s="108"/>
      <c r="AA882" s="1568"/>
      <c r="AB882" s="1605"/>
      <c r="AC882" s="537"/>
      <c r="AD882" s="1576"/>
      <c r="AE882" s="1317"/>
      <c r="AF882" s="1318"/>
      <c r="AG882" s="1319"/>
    </row>
    <row r="883" spans="1:33" ht="13.5" customHeight="1" thickBot="1" x14ac:dyDescent="0.3">
      <c r="A883" s="280" t="s">
        <v>590</v>
      </c>
      <c r="B883" s="594">
        <v>1569.36</v>
      </c>
      <c r="C883" s="594">
        <f>B883</f>
        <v>1569.36</v>
      </c>
      <c r="D883" s="244" t="s">
        <v>441</v>
      </c>
      <c r="E883" s="244" t="s">
        <v>591</v>
      </c>
      <c r="F883" s="120">
        <f>B883</f>
        <v>1569.36</v>
      </c>
      <c r="G883" s="1132">
        <v>2</v>
      </c>
      <c r="H883" s="853">
        <f>F883*G883</f>
        <v>3138.72</v>
      </c>
      <c r="I883" s="799"/>
      <c r="J883" s="800"/>
      <c r="K883" s="536"/>
      <c r="L883" s="1507"/>
      <c r="M883" s="1415"/>
      <c r="N883" s="1416"/>
      <c r="O883" s="351"/>
      <c r="P883" s="352"/>
      <c r="Q883" s="353"/>
      <c r="R883" s="117"/>
      <c r="S883" s="100"/>
      <c r="T883" s="100"/>
      <c r="U883" s="1357"/>
      <c r="V883" s="118"/>
      <c r="W883" s="106"/>
      <c r="X883" s="1545"/>
      <c r="Y883" s="119"/>
      <c r="Z883" s="108"/>
      <c r="AA883" s="1568"/>
      <c r="AB883" s="1605"/>
      <c r="AC883" s="537"/>
      <c r="AD883" s="1576"/>
      <c r="AE883" s="1317"/>
      <c r="AF883" s="1318"/>
      <c r="AG883" s="1319"/>
    </row>
    <row r="884" spans="1:33" ht="13.5" customHeight="1" thickBot="1" x14ac:dyDescent="0.3">
      <c r="A884" s="280" t="s">
        <v>592</v>
      </c>
      <c r="B884" s="594">
        <v>429.76</v>
      </c>
      <c r="C884" s="594">
        <f>B884</f>
        <v>429.76</v>
      </c>
      <c r="D884" s="244" t="s">
        <v>441</v>
      </c>
      <c r="E884" s="244" t="s">
        <v>593</v>
      </c>
      <c r="F884" s="134">
        <f>B884</f>
        <v>429.76</v>
      </c>
      <c r="G884" s="1888">
        <v>2</v>
      </c>
      <c r="H884" s="997">
        <f>F884*G884</f>
        <v>859.52</v>
      </c>
      <c r="I884" s="799"/>
      <c r="J884" s="800"/>
      <c r="K884" s="536"/>
      <c r="L884" s="1892"/>
      <c r="M884" s="1893"/>
      <c r="N884" s="1894"/>
      <c r="O884" s="351"/>
      <c r="P884" s="352"/>
      <c r="Q884" s="353"/>
      <c r="R884" s="117"/>
      <c r="S884" s="100"/>
      <c r="T884" s="100"/>
      <c r="U884" s="1357"/>
      <c r="V884" s="118"/>
      <c r="W884" s="106"/>
      <c r="X884" s="1545"/>
      <c r="Y884" s="119"/>
      <c r="Z884" s="108"/>
      <c r="AA884" s="1568"/>
      <c r="AB884" s="1605"/>
      <c r="AC884" s="537"/>
      <c r="AD884" s="1576"/>
      <c r="AE884" s="1317"/>
      <c r="AF884" s="1318"/>
      <c r="AG884" s="1319"/>
    </row>
    <row r="885" spans="1:33" ht="13.5" customHeight="1" thickBot="1" x14ac:dyDescent="0.3">
      <c r="A885" s="324" t="s">
        <v>664</v>
      </c>
      <c r="B885" s="653">
        <v>255.52</v>
      </c>
      <c r="C885" s="653">
        <f>B885</f>
        <v>255.52</v>
      </c>
      <c r="D885" s="276" t="s">
        <v>665</v>
      </c>
      <c r="E885" s="276" t="s">
        <v>666</v>
      </c>
      <c r="F885" s="806">
        <f>C885</f>
        <v>255.52</v>
      </c>
      <c r="G885" s="1132">
        <v>5</v>
      </c>
      <c r="H885" s="1889">
        <f>F885*G885</f>
        <v>1277.6000000000001</v>
      </c>
      <c r="I885" s="835"/>
      <c r="J885" s="836"/>
      <c r="K885" s="1890"/>
      <c r="L885" s="1897">
        <f>F885</f>
        <v>255.52</v>
      </c>
      <c r="M885" s="1895">
        <v>2</v>
      </c>
      <c r="N885" s="1896">
        <f>L885*M885</f>
        <v>511.04</v>
      </c>
      <c r="O885" s="1891"/>
      <c r="P885" s="338"/>
      <c r="Q885" s="339"/>
      <c r="R885" s="329"/>
      <c r="S885" s="69"/>
      <c r="T885" s="69"/>
      <c r="U885" s="330"/>
      <c r="V885" s="932"/>
      <c r="W885" s="73"/>
      <c r="X885" s="1886"/>
      <c r="Y885" s="476"/>
      <c r="Z885" s="75"/>
      <c r="AA885" s="1887"/>
      <c r="AB885" s="1608"/>
      <c r="AC885" s="558"/>
      <c r="AD885" s="1573"/>
      <c r="AE885" s="1343"/>
      <c r="AF885" s="1344"/>
      <c r="AG885" s="1345"/>
    </row>
    <row r="886" spans="1:33" ht="13.5" customHeight="1" thickBot="1" x14ac:dyDescent="0.3">
      <c r="A886" s="324"/>
      <c r="B886" s="653"/>
      <c r="C886" s="653"/>
      <c r="D886" s="276"/>
      <c r="E886" s="276" t="s">
        <v>594</v>
      </c>
      <c r="F886" s="331"/>
      <c r="G886" s="332"/>
      <c r="H886" s="1450"/>
      <c r="I886" s="835"/>
      <c r="J886" s="836"/>
      <c r="K886" s="837"/>
      <c r="L886" s="1508"/>
      <c r="M886" s="327"/>
      <c r="N886" s="328"/>
      <c r="O886" s="1252">
        <v>591</v>
      </c>
      <c r="P886" s="377">
        <v>2</v>
      </c>
      <c r="Q886" s="376">
        <f>P886*O886</f>
        <v>1182</v>
      </c>
      <c r="R886" s="329"/>
      <c r="S886" s="69"/>
      <c r="T886" s="69"/>
      <c r="U886" s="330"/>
      <c r="V886" s="1527">
        <v>591</v>
      </c>
      <c r="W886" s="388">
        <v>1</v>
      </c>
      <c r="X886" s="1546">
        <f t="shared" ref="X886" si="64">W886*V886</f>
        <v>591</v>
      </c>
      <c r="Y886" s="387">
        <v>591</v>
      </c>
      <c r="Z886" s="389">
        <v>5</v>
      </c>
      <c r="AA886" s="1569">
        <f>Z886*Y886</f>
        <v>2955</v>
      </c>
      <c r="AB886" s="1608"/>
      <c r="AC886" s="558"/>
      <c r="AD886" s="1573"/>
      <c r="AE886" s="1343"/>
      <c r="AF886" s="1344"/>
      <c r="AG886" s="1345"/>
    </row>
    <row r="887" spans="1:33" s="34" customFormat="1" ht="19.5" thickBot="1" x14ac:dyDescent="0.3">
      <c r="A887" s="284"/>
      <c r="B887" s="282">
        <f>SUM(B3:B886)</f>
        <v>184794.83999999973</v>
      </c>
      <c r="C887" s="1420">
        <f>SUM(C3:C886)</f>
        <v>184609.45999999988</v>
      </c>
      <c r="D887" s="284"/>
      <c r="E887" s="272"/>
      <c r="F887" s="283">
        <f>SUM(F3:F886)</f>
        <v>162998.28999999992</v>
      </c>
      <c r="G887" s="284"/>
      <c r="H887" s="282">
        <f>SUM(H3:H886)</f>
        <v>804331.87000000034</v>
      </c>
      <c r="I887" s="283">
        <f>SUM(I3:I886)</f>
        <v>12193.28</v>
      </c>
      <c r="J887" s="838"/>
      <c r="K887" s="282">
        <f>SUM(K3:K886)</f>
        <v>60966.399999999994</v>
      </c>
      <c r="L887" s="283">
        <f>SUM(L3:L886)</f>
        <v>135624.44</v>
      </c>
      <c r="M887" s="284"/>
      <c r="N887" s="282">
        <f>SUM(N3:N886)</f>
        <v>271300.48920000001</v>
      </c>
      <c r="O887" s="285">
        <f>SUM(O3:O886)</f>
        <v>9586.5019999999986</v>
      </c>
      <c r="P887" s="286"/>
      <c r="Q887" s="282">
        <f>SUM(Q3:Q886)</f>
        <v>20100.416000000001</v>
      </c>
      <c r="R887" s="285">
        <f>SUM(R3:R886)</f>
        <v>111.71000000000001</v>
      </c>
      <c r="S887" s="287"/>
      <c r="T887" s="286"/>
      <c r="U887" s="282">
        <f>SUM(U3:U886)</f>
        <v>223.42000000000002</v>
      </c>
      <c r="V887" s="285">
        <f>SUM(V3:V886)</f>
        <v>4776.4299999999994</v>
      </c>
      <c r="W887" s="284"/>
      <c r="X887" s="282">
        <f>SUM(X3:X886)</f>
        <v>4627.5499999999993</v>
      </c>
      <c r="Y887" s="285">
        <f>SUM(Y3:Y886)</f>
        <v>6039.8399999999983</v>
      </c>
      <c r="Z887" s="287"/>
      <c r="AA887" s="282">
        <f>SUM(AA3:AA886)</f>
        <v>23912.16</v>
      </c>
      <c r="AB887" s="1420">
        <f>SUM(AB3:AB886)</f>
        <v>609.55999999999995</v>
      </c>
      <c r="AC887" s="1873"/>
      <c r="AD887" s="1420">
        <f>SUM(AD3:AD886)</f>
        <v>3047.8</v>
      </c>
      <c r="AE887" s="1874">
        <f>SUM(AE3:AE886)</f>
        <v>4342.9799999999996</v>
      </c>
      <c r="AF887" s="1873"/>
      <c r="AG887" s="1875">
        <f>SUM(AG3:AG886)</f>
        <v>4342.9799999999996</v>
      </c>
    </row>
    <row r="893" spans="1:33" x14ac:dyDescent="0.25">
      <c r="E893" s="48"/>
    </row>
    <row r="899" spans="20:20" x14ac:dyDescent="0.25">
      <c r="T899" s="35"/>
    </row>
  </sheetData>
  <autoFilter ref="A2:AG2" xr:uid="{00000000-0001-0000-0500-000000000000}"/>
  <mergeCells count="1411">
    <mergeCell ref="AE1:AG1"/>
    <mergeCell ref="A125:A129"/>
    <mergeCell ref="C125:C129"/>
    <mergeCell ref="P127:P129"/>
    <mergeCell ref="Q127:Q129"/>
    <mergeCell ref="W127:W129"/>
    <mergeCell ref="Z127:Z129"/>
    <mergeCell ref="X127:X129"/>
    <mergeCell ref="AA127:AA129"/>
    <mergeCell ref="A153:A154"/>
    <mergeCell ref="C153:C154"/>
    <mergeCell ref="A264:A269"/>
    <mergeCell ref="C264:C269"/>
    <mergeCell ref="Z268:Z269"/>
    <mergeCell ref="AA268:AA269"/>
    <mergeCell ref="W268:W269"/>
    <mergeCell ref="X268:X269"/>
    <mergeCell ref="P268:P269"/>
    <mergeCell ref="Q268:Q269"/>
    <mergeCell ref="G198:G202"/>
    <mergeCell ref="W209:W211"/>
    <mergeCell ref="X209:X211"/>
    <mergeCell ref="A228:A230"/>
    <mergeCell ref="C228:C230"/>
    <mergeCell ref="P229:P230"/>
    <mergeCell ref="Q229:Q230"/>
    <mergeCell ref="Z229:Z230"/>
    <mergeCell ref="W229:W230"/>
    <mergeCell ref="X229:X230"/>
    <mergeCell ref="AA229:AA230"/>
    <mergeCell ref="AB1:AD1"/>
    <mergeCell ref="X40:X44"/>
    <mergeCell ref="H430:H444"/>
    <mergeCell ref="G430:G444"/>
    <mergeCell ref="C383:C384"/>
    <mergeCell ref="A352:A354"/>
    <mergeCell ref="A330:A351"/>
    <mergeCell ref="L411:L412"/>
    <mergeCell ref="G232:G240"/>
    <mergeCell ref="L365:L372"/>
    <mergeCell ref="L281:L282"/>
    <mergeCell ref="M281:M282"/>
    <mergeCell ref="L321:L322"/>
    <mergeCell ref="M232:M240"/>
    <mergeCell ref="L232:L240"/>
    <mergeCell ref="L373:L375"/>
    <mergeCell ref="N241:N245"/>
    <mergeCell ref="L271:L279"/>
    <mergeCell ref="A321:A322"/>
    <mergeCell ref="A314:A320"/>
    <mergeCell ref="A323:A324"/>
    <mergeCell ref="A357:A358"/>
    <mergeCell ref="C357:C358"/>
    <mergeCell ref="F314:F320"/>
    <mergeCell ref="F232:F240"/>
    <mergeCell ref="F241:F245"/>
    <mergeCell ref="L330:L351"/>
    <mergeCell ref="C352:C354"/>
    <mergeCell ref="C271:C279"/>
    <mergeCell ref="A271:A279"/>
    <mergeCell ref="C373:C375"/>
    <mergeCell ref="M293:M295"/>
    <mergeCell ref="G419:G426"/>
    <mergeCell ref="F293:F295"/>
    <mergeCell ref="M447:M457"/>
    <mergeCell ref="N447:N457"/>
    <mergeCell ref="L447:L457"/>
    <mergeCell ref="F584:F585"/>
    <mergeCell ref="G216:G218"/>
    <mergeCell ref="G373:G375"/>
    <mergeCell ref="F225:F227"/>
    <mergeCell ref="P515:P520"/>
    <mergeCell ref="A564:A566"/>
    <mergeCell ref="G281:G282"/>
    <mergeCell ref="F281:F282"/>
    <mergeCell ref="N373:N375"/>
    <mergeCell ref="M373:M375"/>
    <mergeCell ref="N365:N372"/>
    <mergeCell ref="M365:M372"/>
    <mergeCell ref="F533:F540"/>
    <mergeCell ref="C507:C520"/>
    <mergeCell ref="L352:L354"/>
    <mergeCell ref="L359:L364"/>
    <mergeCell ref="G323:G324"/>
    <mergeCell ref="G330:G351"/>
    <mergeCell ref="H383:H384"/>
    <mergeCell ref="M399:M401"/>
    <mergeCell ref="C419:C426"/>
    <mergeCell ref="M427:M444"/>
    <mergeCell ref="M411:M412"/>
    <mergeCell ref="L427:L444"/>
    <mergeCell ref="N323:N324"/>
    <mergeCell ref="C314:C320"/>
    <mergeCell ref="A293:A295"/>
    <mergeCell ref="J427:J429"/>
    <mergeCell ref="K427:K429"/>
    <mergeCell ref="L458:L460"/>
    <mergeCell ref="N264:N267"/>
    <mergeCell ref="N125:N126"/>
    <mergeCell ref="H216:H218"/>
    <mergeCell ref="L151:L152"/>
    <mergeCell ref="N232:N240"/>
    <mergeCell ref="N325:N327"/>
    <mergeCell ref="P632:P641"/>
    <mergeCell ref="Q632:Q641"/>
    <mergeCell ref="F629:F632"/>
    <mergeCell ref="G629:G632"/>
    <mergeCell ref="H629:H632"/>
    <mergeCell ref="G21:G28"/>
    <mergeCell ref="G32:G35"/>
    <mergeCell ref="G36:G39"/>
    <mergeCell ref="O632:O641"/>
    <mergeCell ref="F627:F628"/>
    <mergeCell ref="F586:F587"/>
    <mergeCell ref="G586:G587"/>
    <mergeCell ref="F597:F598"/>
    <mergeCell ref="F570:F571"/>
    <mergeCell ref="G570:G571"/>
    <mergeCell ref="F589:F592"/>
    <mergeCell ref="F593:F595"/>
    <mergeCell ref="F560:F562"/>
    <mergeCell ref="G560:G562"/>
    <mergeCell ref="H560:H562"/>
    <mergeCell ref="F564:F566"/>
    <mergeCell ref="G564:G566"/>
    <mergeCell ref="J447:J457"/>
    <mergeCell ref="K447:K457"/>
    <mergeCell ref="N601:N603"/>
    <mergeCell ref="AB277:AB279"/>
    <mergeCell ref="AC277:AC279"/>
    <mergeCell ref="AD277:AD279"/>
    <mergeCell ref="F98:F100"/>
    <mergeCell ref="Z209:Z211"/>
    <mergeCell ref="AA209:AA211"/>
    <mergeCell ref="F287:F288"/>
    <mergeCell ref="G287:G288"/>
    <mergeCell ref="H287:H288"/>
    <mergeCell ref="L287:L288"/>
    <mergeCell ref="M287:M288"/>
    <mergeCell ref="N287:N288"/>
    <mergeCell ref="P209:P211"/>
    <mergeCell ref="H225:H227"/>
    <mergeCell ref="H232:H240"/>
    <mergeCell ref="G168:G170"/>
    <mergeCell ref="G166:G167"/>
    <mergeCell ref="F162:F165"/>
    <mergeCell ref="M216:M218"/>
    <mergeCell ref="L174:L179"/>
    <mergeCell ref="H162:H165"/>
    <mergeCell ref="F198:F202"/>
    <mergeCell ref="F159:F161"/>
    <mergeCell ref="F174:F179"/>
    <mergeCell ref="G174:G179"/>
    <mergeCell ref="N168:N170"/>
    <mergeCell ref="N166:N167"/>
    <mergeCell ref="H214:H215"/>
    <mergeCell ref="N198:N203"/>
    <mergeCell ref="N225:N227"/>
    <mergeCell ref="H198:H202"/>
    <mergeCell ref="M168:M170"/>
    <mergeCell ref="W40:W44"/>
    <mergeCell ref="V40:V44"/>
    <mergeCell ref="AA40:AA44"/>
    <mergeCell ref="Z40:Z44"/>
    <mergeCell ref="Q40:Q44"/>
    <mergeCell ref="H85:H86"/>
    <mergeCell ref="Y1:AA1"/>
    <mergeCell ref="N18:N19"/>
    <mergeCell ref="M30:M31"/>
    <mergeCell ref="N32:N35"/>
    <mergeCell ref="M32:M35"/>
    <mergeCell ref="N63:N67"/>
    <mergeCell ref="M63:M67"/>
    <mergeCell ref="N57:N60"/>
    <mergeCell ref="M57:M60"/>
    <mergeCell ref="L51:L53"/>
    <mergeCell ref="M51:M53"/>
    <mergeCell ref="N51:N53"/>
    <mergeCell ref="N68:N69"/>
    <mergeCell ref="Y40:Y44"/>
    <mergeCell ref="O40:O44"/>
    <mergeCell ref="P40:P44"/>
    <mergeCell ref="N36:N39"/>
    <mergeCell ref="H16:H17"/>
    <mergeCell ref="F1:H1"/>
    <mergeCell ref="H32:H35"/>
    <mergeCell ref="F32:F35"/>
    <mergeCell ref="H51:H53"/>
    <mergeCell ref="G45:G50"/>
    <mergeCell ref="G51:G53"/>
    <mergeCell ref="N71:N74"/>
    <mergeCell ref="M18:M19"/>
    <mergeCell ref="H644:H652"/>
    <mergeCell ref="H621:H624"/>
    <mergeCell ref="H246:H250"/>
    <mergeCell ref="M264:M267"/>
    <mergeCell ref="L225:L227"/>
    <mergeCell ref="N293:N295"/>
    <mergeCell ref="H314:H320"/>
    <mergeCell ref="H281:H282"/>
    <mergeCell ref="H289:H291"/>
    <mergeCell ref="L323:L324"/>
    <mergeCell ref="N352:N354"/>
    <mergeCell ref="H241:H245"/>
    <mergeCell ref="H264:H267"/>
    <mergeCell ref="N281:N282"/>
    <mergeCell ref="M271:M279"/>
    <mergeCell ref="N271:N279"/>
    <mergeCell ref="L399:L401"/>
    <mergeCell ref="L314:L320"/>
    <mergeCell ref="N607:N609"/>
    <mergeCell ref="N593:N595"/>
    <mergeCell ref="N621:N624"/>
    <mergeCell ref="L601:L603"/>
    <mergeCell ref="M601:M603"/>
    <mergeCell ref="M629:M641"/>
    <mergeCell ref="L533:L540"/>
    <mergeCell ref="H564:H566"/>
    <mergeCell ref="H593:H595"/>
    <mergeCell ref="H533:H540"/>
    <mergeCell ref="N554:N555"/>
    <mergeCell ref="H387:H393"/>
    <mergeCell ref="H419:H426"/>
    <mergeCell ref="N629:N641"/>
    <mergeCell ref="Z501:Z503"/>
    <mergeCell ref="G533:G540"/>
    <mergeCell ref="H373:H375"/>
    <mergeCell ref="H352:H354"/>
    <mergeCell ref="N383:N384"/>
    <mergeCell ref="N359:N364"/>
    <mergeCell ref="G387:G393"/>
    <mergeCell ref="M504:M505"/>
    <mergeCell ref="L589:L592"/>
    <mergeCell ref="M383:M384"/>
    <mergeCell ref="H409:H410"/>
    <mergeCell ref="G462:G463"/>
    <mergeCell ref="N507:N514"/>
    <mergeCell ref="P501:P503"/>
    <mergeCell ref="Q501:Q503"/>
    <mergeCell ref="P531:P532"/>
    <mergeCell ref="Q531:Q532"/>
    <mergeCell ref="W531:W532"/>
    <mergeCell ref="X531:X532"/>
    <mergeCell ref="V531:V532"/>
    <mergeCell ref="O531:O532"/>
    <mergeCell ref="G359:G364"/>
    <mergeCell ref="M352:M354"/>
    <mergeCell ref="M533:M540"/>
    <mergeCell ref="M359:M364"/>
    <mergeCell ref="P406:P408"/>
    <mergeCell ref="Z406:Z408"/>
    <mergeCell ref="M573:M577"/>
    <mergeCell ref="N573:N577"/>
    <mergeCell ref="Z531:Z532"/>
    <mergeCell ref="M524:M526"/>
    <mergeCell ref="H584:H585"/>
    <mergeCell ref="H616:H620"/>
    <mergeCell ref="M621:M624"/>
    <mergeCell ref="G472:G500"/>
    <mergeCell ref="G464:G465"/>
    <mergeCell ref="M458:M460"/>
    <mergeCell ref="N458:N460"/>
    <mergeCell ref="N524:N526"/>
    <mergeCell ref="Q515:Q520"/>
    <mergeCell ref="W515:W520"/>
    <mergeCell ref="C866:C867"/>
    <mergeCell ref="A57:A60"/>
    <mergeCell ref="A570:A571"/>
    <mergeCell ref="C653:C655"/>
    <mergeCell ref="A162:A165"/>
    <mergeCell ref="L597:L598"/>
    <mergeCell ref="L607:L609"/>
    <mergeCell ref="L613:L614"/>
    <mergeCell ref="H504:H505"/>
    <mergeCell ref="G321:G322"/>
    <mergeCell ref="F214:F215"/>
    <mergeCell ref="A554:A555"/>
    <mergeCell ref="C554:C555"/>
    <mergeCell ref="F554:F555"/>
    <mergeCell ref="G554:G555"/>
    <mergeCell ref="H554:H555"/>
    <mergeCell ref="L554:L555"/>
    <mergeCell ref="C601:C603"/>
    <mergeCell ref="G57:G60"/>
    <mergeCell ref="G63:G67"/>
    <mergeCell ref="G71:G74"/>
    <mergeCell ref="G79:G84"/>
    <mergeCell ref="G76:G77"/>
    <mergeCell ref="G293:G295"/>
    <mergeCell ref="G225:G227"/>
    <mergeCell ref="F365:F372"/>
    <mergeCell ref="F373:F375"/>
    <mergeCell ref="F352:F354"/>
    <mergeCell ref="H627:H628"/>
    <mergeCell ref="A861:A863"/>
    <mergeCell ref="C780:C782"/>
    <mergeCell ref="C875:C879"/>
    <mergeCell ref="A875:A879"/>
    <mergeCell ref="A841:A843"/>
    <mergeCell ref="C841:C843"/>
    <mergeCell ref="C833:C834"/>
    <mergeCell ref="A833:A834"/>
    <mergeCell ref="A783:A784"/>
    <mergeCell ref="C783:C784"/>
    <mergeCell ref="A755:A758"/>
    <mergeCell ref="C755:C758"/>
    <mergeCell ref="C761:C763"/>
    <mergeCell ref="A761:A763"/>
    <mergeCell ref="A793:A794"/>
    <mergeCell ref="C793:C794"/>
    <mergeCell ref="C795:C797"/>
    <mergeCell ref="A795:A797"/>
    <mergeCell ref="C764:C765"/>
    <mergeCell ref="A764:A765"/>
    <mergeCell ref="C859:C860"/>
    <mergeCell ref="A859:A860"/>
    <mergeCell ref="C861:C863"/>
    <mergeCell ref="A837:A840"/>
    <mergeCell ref="C837:C840"/>
    <mergeCell ref="A819:A821"/>
    <mergeCell ref="C819:C821"/>
    <mergeCell ref="A873:A874"/>
    <mergeCell ref="C873:C874"/>
    <mergeCell ref="A829:A830"/>
    <mergeCell ref="C829:C830"/>
    <mergeCell ref="C817:C818"/>
    <mergeCell ref="A817:A818"/>
    <mergeCell ref="A866:A867"/>
    <mergeCell ref="A51:A53"/>
    <mergeCell ref="C51:C53"/>
    <mergeCell ref="C71:C74"/>
    <mergeCell ref="C68:C69"/>
    <mergeCell ref="A597:A598"/>
    <mergeCell ref="A159:A161"/>
    <mergeCell ref="C159:C161"/>
    <mergeCell ref="A383:A384"/>
    <mergeCell ref="A607:A609"/>
    <mergeCell ref="A593:A595"/>
    <mergeCell ref="A713:A714"/>
    <mergeCell ref="C713:C714"/>
    <mergeCell ref="A507:A520"/>
    <mergeCell ref="A190:A191"/>
    <mergeCell ref="C190:C191"/>
    <mergeCell ref="A627:A628"/>
    <mergeCell ref="C627:C628"/>
    <mergeCell ref="C193:C194"/>
    <mergeCell ref="C63:C67"/>
    <mergeCell ref="C57:C60"/>
    <mergeCell ref="C79:C84"/>
    <mergeCell ref="A85:A86"/>
    <mergeCell ref="A209:A212"/>
    <mergeCell ref="A653:A655"/>
    <mergeCell ref="A644:A652"/>
    <mergeCell ref="C409:C410"/>
    <mergeCell ref="C593:C595"/>
    <mergeCell ref="B597:B598"/>
    <mergeCell ref="C570:C571"/>
    <mergeCell ref="A232:A240"/>
    <mergeCell ref="C220:C224"/>
    <mergeCell ref="C330:C351"/>
    <mergeCell ref="A198:A208"/>
    <mergeCell ref="A220:A224"/>
    <mergeCell ref="C656:C658"/>
    <mergeCell ref="A621:A624"/>
    <mergeCell ref="A616:A620"/>
    <mergeCell ref="A241:A245"/>
    <mergeCell ref="A376:A382"/>
    <mergeCell ref="A586:A587"/>
    <mergeCell ref="C586:C587"/>
    <mergeCell ref="C589:C592"/>
    <mergeCell ref="C504:C505"/>
    <mergeCell ref="C241:C245"/>
    <mergeCell ref="C232:C240"/>
    <mergeCell ref="C644:C652"/>
    <mergeCell ref="A656:A658"/>
    <mergeCell ref="C616:C620"/>
    <mergeCell ref="A547:A549"/>
    <mergeCell ref="C214:C215"/>
    <mergeCell ref="C376:C382"/>
    <mergeCell ref="A472:A503"/>
    <mergeCell ref="C325:C329"/>
    <mergeCell ref="A405:A408"/>
    <mergeCell ref="C405:C408"/>
    <mergeCell ref="A580:A583"/>
    <mergeCell ref="A71:A74"/>
    <mergeCell ref="F656:F658"/>
    <mergeCell ref="A90:A95"/>
    <mergeCell ref="C98:C101"/>
    <mergeCell ref="F107:F109"/>
    <mergeCell ref="C76:C77"/>
    <mergeCell ref="F102:F106"/>
    <mergeCell ref="A613:A614"/>
    <mergeCell ref="F613:F614"/>
    <mergeCell ref="F466:F471"/>
    <mergeCell ref="F419:F426"/>
    <mergeCell ref="G589:G592"/>
    <mergeCell ref="A355:A356"/>
    <mergeCell ref="C157:C158"/>
    <mergeCell ref="F323:F324"/>
    <mergeCell ref="G289:G291"/>
    <mergeCell ref="F289:F291"/>
    <mergeCell ref="G325:G327"/>
    <mergeCell ref="G214:G215"/>
    <mergeCell ref="C289:C291"/>
    <mergeCell ref="G271:G276"/>
    <mergeCell ref="G264:G267"/>
    <mergeCell ref="G246:G250"/>
    <mergeCell ref="C225:C227"/>
    <mergeCell ref="F580:F583"/>
    <mergeCell ref="G580:G583"/>
    <mergeCell ref="F383:F384"/>
    <mergeCell ref="F644:F652"/>
    <mergeCell ref="A166:A167"/>
    <mergeCell ref="C166:C167"/>
    <mergeCell ref="A214:A215"/>
    <mergeCell ref="F616:F620"/>
    <mergeCell ref="C580:C583"/>
    <mergeCell ref="A601:A603"/>
    <mergeCell ref="A225:A227"/>
    <mergeCell ref="C198:C208"/>
    <mergeCell ref="A193:A194"/>
    <mergeCell ref="F168:F170"/>
    <mergeCell ref="G193:G194"/>
    <mergeCell ref="C629:C641"/>
    <mergeCell ref="C55:C56"/>
    <mergeCell ref="C107:C109"/>
    <mergeCell ref="C102:C106"/>
    <mergeCell ref="N246:N250"/>
    <mergeCell ref="H293:H295"/>
    <mergeCell ref="H323:H324"/>
    <mergeCell ref="H325:H327"/>
    <mergeCell ref="F220:F224"/>
    <mergeCell ref="F85:F86"/>
    <mergeCell ref="F296:F308"/>
    <mergeCell ref="H321:H322"/>
    <mergeCell ref="F321:F322"/>
    <mergeCell ref="F79:F84"/>
    <mergeCell ref="F118:F119"/>
    <mergeCell ref="G98:G100"/>
    <mergeCell ref="F115:F116"/>
    <mergeCell ref="C162:C165"/>
    <mergeCell ref="C131:C134"/>
    <mergeCell ref="H296:H308"/>
    <mergeCell ref="M174:M179"/>
    <mergeCell ref="N174:N179"/>
    <mergeCell ref="M296:M308"/>
    <mergeCell ref="G157:G158"/>
    <mergeCell ref="G151:G152"/>
    <mergeCell ref="C45:C50"/>
    <mergeCell ref="C85:C86"/>
    <mergeCell ref="C87:C89"/>
    <mergeCell ref="C90:C95"/>
    <mergeCell ref="M68:M69"/>
    <mergeCell ref="N76:N77"/>
    <mergeCell ref="G162:G165"/>
    <mergeCell ref="G159:G161"/>
    <mergeCell ref="M120:M122"/>
    <mergeCell ref="L120:L122"/>
    <mergeCell ref="L157:L158"/>
    <mergeCell ref="M159:M161"/>
    <mergeCell ref="M151:M152"/>
    <mergeCell ref="F87:F89"/>
    <mergeCell ref="F55:F56"/>
    <mergeCell ref="H68:H69"/>
    <mergeCell ref="F68:F69"/>
    <mergeCell ref="H63:H67"/>
    <mergeCell ref="N162:N165"/>
    <mergeCell ref="G85:G86"/>
    <mergeCell ref="G87:G89"/>
    <mergeCell ref="N55:N56"/>
    <mergeCell ref="M55:M56"/>
    <mergeCell ref="N45:N50"/>
    <mergeCell ref="M45:M50"/>
    <mergeCell ref="N87:N89"/>
    <mergeCell ref="N151:N152"/>
    <mergeCell ref="M162:M165"/>
    <mergeCell ref="F120:F122"/>
    <mergeCell ref="M98:M101"/>
    <mergeCell ref="M102:M106"/>
    <mergeCell ref="G111:G113"/>
    <mergeCell ref="M166:M167"/>
    <mergeCell ref="M157:M158"/>
    <mergeCell ref="M118:M119"/>
    <mergeCell ref="L115:L116"/>
    <mergeCell ref="M115:M116"/>
    <mergeCell ref="M193:M194"/>
    <mergeCell ref="M136:M140"/>
    <mergeCell ref="L136:L140"/>
    <mergeCell ref="M131:M134"/>
    <mergeCell ref="M107:M109"/>
    <mergeCell ref="N193:N194"/>
    <mergeCell ref="H220:H224"/>
    <mergeCell ref="M325:M327"/>
    <mergeCell ref="M220:M224"/>
    <mergeCell ref="M289:M291"/>
    <mergeCell ref="M225:M227"/>
    <mergeCell ref="L246:L250"/>
    <mergeCell ref="L162:L165"/>
    <mergeCell ref="L166:L167"/>
    <mergeCell ref="L168:L170"/>
    <mergeCell ref="L216:L218"/>
    <mergeCell ref="L293:L295"/>
    <mergeCell ref="L296:L308"/>
    <mergeCell ref="L241:L245"/>
    <mergeCell ref="L198:L203"/>
    <mergeCell ref="M198:M203"/>
    <mergeCell ref="M241:M245"/>
    <mergeCell ref="L111:L113"/>
    <mergeCell ref="L107:L109"/>
    <mergeCell ref="M125:M126"/>
    <mergeCell ref="N159:N161"/>
    <mergeCell ref="N216:N218"/>
    <mergeCell ref="M36:M39"/>
    <mergeCell ref="L79:L84"/>
    <mergeCell ref="M71:M74"/>
    <mergeCell ref="L45:L50"/>
    <mergeCell ref="L55:L56"/>
    <mergeCell ref="L57:L60"/>
    <mergeCell ref="L63:L67"/>
    <mergeCell ref="L68:L69"/>
    <mergeCell ref="L264:L267"/>
    <mergeCell ref="M246:M250"/>
    <mergeCell ref="G125:G126"/>
    <mergeCell ref="L159:L161"/>
    <mergeCell ref="N98:N101"/>
    <mergeCell ref="N102:N106"/>
    <mergeCell ref="N118:N119"/>
    <mergeCell ref="A107:A109"/>
    <mergeCell ref="H111:H113"/>
    <mergeCell ref="F111:F113"/>
    <mergeCell ref="H98:H100"/>
    <mergeCell ref="M76:M77"/>
    <mergeCell ref="M111:M113"/>
    <mergeCell ref="H87:H89"/>
    <mergeCell ref="A79:A84"/>
    <mergeCell ref="L125:L126"/>
    <mergeCell ref="A76:A77"/>
    <mergeCell ref="G120:G122"/>
    <mergeCell ref="G118:G119"/>
    <mergeCell ref="G115:G116"/>
    <mergeCell ref="N157:N158"/>
    <mergeCell ref="A131:A134"/>
    <mergeCell ref="N148:N149"/>
    <mergeCell ref="L131:L134"/>
    <mergeCell ref="G107:G109"/>
    <mergeCell ref="G102:G106"/>
    <mergeCell ref="A18:A19"/>
    <mergeCell ref="C30:C31"/>
    <mergeCell ref="F18:F19"/>
    <mergeCell ref="G593:G595"/>
    <mergeCell ref="G597:G598"/>
    <mergeCell ref="A661:A664"/>
    <mergeCell ref="C661:C664"/>
    <mergeCell ref="C717:C719"/>
    <mergeCell ref="A670:A677"/>
    <mergeCell ref="H682:H683"/>
    <mergeCell ref="H661:H664"/>
    <mergeCell ref="F661:F664"/>
    <mergeCell ref="F713:F714"/>
    <mergeCell ref="A703:A704"/>
    <mergeCell ref="H705:H712"/>
    <mergeCell ref="H699:H701"/>
    <mergeCell ref="F699:F701"/>
    <mergeCell ref="A699:A701"/>
    <mergeCell ref="C699:C701"/>
    <mergeCell ref="C705:C712"/>
    <mergeCell ref="G682:G683"/>
    <mergeCell ref="G691:G697"/>
    <mergeCell ref="G689:G690"/>
    <mergeCell ref="G699:G701"/>
    <mergeCell ref="G705:G712"/>
    <mergeCell ref="G136:G140"/>
    <mergeCell ref="G131:G134"/>
    <mergeCell ref="H76:H77"/>
    <mergeCell ref="C151:C152"/>
    <mergeCell ref="C678:C679"/>
    <mergeCell ref="F507:F514"/>
    <mergeCell ref="A87:A89"/>
    <mergeCell ref="L32:L35"/>
    <mergeCell ref="M16:M17"/>
    <mergeCell ref="M14:M15"/>
    <mergeCell ref="M3:M13"/>
    <mergeCell ref="N3:N13"/>
    <mergeCell ref="C3:C13"/>
    <mergeCell ref="C14:C15"/>
    <mergeCell ref="C16:C17"/>
    <mergeCell ref="H21:H28"/>
    <mergeCell ref="I1:K1"/>
    <mergeCell ref="F21:F28"/>
    <mergeCell ref="L1:N1"/>
    <mergeCell ref="F30:F31"/>
    <mergeCell ref="G30:G31"/>
    <mergeCell ref="H30:H31"/>
    <mergeCell ref="C32:C35"/>
    <mergeCell ref="C18:C19"/>
    <mergeCell ref="G3:G13"/>
    <mergeCell ref="G14:G15"/>
    <mergeCell ref="G16:G17"/>
    <mergeCell ref="G18:G19"/>
    <mergeCell ref="H3:H13"/>
    <mergeCell ref="F14:F15"/>
    <mergeCell ref="H14:H15"/>
    <mergeCell ref="F16:F17"/>
    <mergeCell ref="H166:H167"/>
    <mergeCell ref="L98:L101"/>
    <mergeCell ref="L102:L106"/>
    <mergeCell ref="H174:H179"/>
    <mergeCell ref="L87:L89"/>
    <mergeCell ref="A148:A150"/>
    <mergeCell ref="H159:H161"/>
    <mergeCell ref="L193:L194"/>
    <mergeCell ref="L118:L119"/>
    <mergeCell ref="H115:H116"/>
    <mergeCell ref="H120:H122"/>
    <mergeCell ref="H107:H109"/>
    <mergeCell ref="H102:H106"/>
    <mergeCell ref="G55:G56"/>
    <mergeCell ref="G68:G69"/>
    <mergeCell ref="A68:A69"/>
    <mergeCell ref="A174:A189"/>
    <mergeCell ref="C174:C189"/>
    <mergeCell ref="A111:A113"/>
    <mergeCell ref="H71:H74"/>
    <mergeCell ref="F71:F74"/>
    <mergeCell ref="H55:H56"/>
    <mergeCell ref="H57:H60"/>
    <mergeCell ref="F136:F140"/>
    <mergeCell ref="H136:H140"/>
    <mergeCell ref="H118:H119"/>
    <mergeCell ref="H131:H134"/>
    <mergeCell ref="F131:F134"/>
    <mergeCell ref="H125:H126"/>
    <mergeCell ref="H79:H84"/>
    <mergeCell ref="L76:L77"/>
    <mergeCell ref="A118:A119"/>
    <mergeCell ref="F125:F126"/>
    <mergeCell ref="H157:H158"/>
    <mergeCell ref="F157:F158"/>
    <mergeCell ref="F151:F152"/>
    <mergeCell ref="A168:A173"/>
    <mergeCell ref="F653:F655"/>
    <mergeCell ref="N668:N669"/>
    <mergeCell ref="M668:M669"/>
    <mergeCell ref="H464:H465"/>
    <mergeCell ref="H472:H500"/>
    <mergeCell ref="C458:C460"/>
    <mergeCell ref="H524:H526"/>
    <mergeCell ref="F411:F412"/>
    <mergeCell ref="H411:H412"/>
    <mergeCell ref="H359:H364"/>
    <mergeCell ref="F359:F364"/>
    <mergeCell ref="G399:G401"/>
    <mergeCell ref="F399:F401"/>
    <mergeCell ref="H416:H417"/>
    <mergeCell ref="F504:F505"/>
    <mergeCell ref="C359:C364"/>
    <mergeCell ref="A387:A394"/>
    <mergeCell ref="G653:G655"/>
    <mergeCell ref="G644:G652"/>
    <mergeCell ref="C464:C465"/>
    <mergeCell ref="C466:C471"/>
    <mergeCell ref="C613:C614"/>
    <mergeCell ref="C621:C624"/>
    <mergeCell ref="A589:A592"/>
    <mergeCell ref="A359:A364"/>
    <mergeCell ref="A365:A372"/>
    <mergeCell ref="A373:A375"/>
    <mergeCell ref="A584:A585"/>
    <mergeCell ref="C584:C585"/>
    <mergeCell ref="G573:G577"/>
    <mergeCell ref="H573:H577"/>
    <mergeCell ref="C573:C579"/>
    <mergeCell ref="G656:G658"/>
    <mergeCell ref="H653:H655"/>
    <mergeCell ref="H589:H592"/>
    <mergeCell ref="F686:F688"/>
    <mergeCell ref="A684:A685"/>
    <mergeCell ref="C684:C685"/>
    <mergeCell ref="L504:L505"/>
    <mergeCell ref="C668:C669"/>
    <mergeCell ref="A682:A683"/>
    <mergeCell ref="G670:G677"/>
    <mergeCell ref="G668:G669"/>
    <mergeCell ref="G661:G664"/>
    <mergeCell ref="A560:A562"/>
    <mergeCell ref="L627:L628"/>
    <mergeCell ref="G584:G585"/>
    <mergeCell ref="G627:G628"/>
    <mergeCell ref="H613:H614"/>
    <mergeCell ref="H597:H598"/>
    <mergeCell ref="G607:G609"/>
    <mergeCell ref="G613:G614"/>
    <mergeCell ref="L616:L620"/>
    <mergeCell ref="L621:L624"/>
    <mergeCell ref="H570:H571"/>
    <mergeCell ref="L570:L571"/>
    <mergeCell ref="L653:L655"/>
    <mergeCell ref="H656:H658"/>
    <mergeCell ref="H607:H609"/>
    <mergeCell ref="A629:A641"/>
    <mergeCell ref="A678:A679"/>
    <mergeCell ref="C670:C677"/>
    <mergeCell ref="H580:H583"/>
    <mergeCell ref="L580:L583"/>
    <mergeCell ref="N644:N652"/>
    <mergeCell ref="M644:M652"/>
    <mergeCell ref="N616:N620"/>
    <mergeCell ref="M462:M463"/>
    <mergeCell ref="F621:F624"/>
    <mergeCell ref="F409:F410"/>
    <mergeCell ref="H395:H396"/>
    <mergeCell ref="F395:F396"/>
    <mergeCell ref="M87:M89"/>
    <mergeCell ref="N79:N84"/>
    <mergeCell ref="M79:M84"/>
    <mergeCell ref="N115:N116"/>
    <mergeCell ref="L629:L641"/>
    <mergeCell ref="G507:G514"/>
    <mergeCell ref="N136:N140"/>
    <mergeCell ref="N107:N109"/>
    <mergeCell ref="N111:N113"/>
    <mergeCell ref="N131:N134"/>
    <mergeCell ref="N120:N122"/>
    <mergeCell ref="N627:N628"/>
    <mergeCell ref="M627:M628"/>
    <mergeCell ref="N597:N598"/>
    <mergeCell ref="H466:H471"/>
    <mergeCell ref="G466:G471"/>
    <mergeCell ref="G621:G624"/>
    <mergeCell ref="G616:G620"/>
    <mergeCell ref="M464:M465"/>
    <mergeCell ref="M607:M609"/>
    <mergeCell ref="M593:M595"/>
    <mergeCell ref="M554:M555"/>
    <mergeCell ref="M589:M592"/>
    <mergeCell ref="M597:M598"/>
    <mergeCell ref="N656:N658"/>
    <mergeCell ref="M670:M677"/>
    <mergeCell ref="N689:N690"/>
    <mergeCell ref="M689:M690"/>
    <mergeCell ref="N682:N683"/>
    <mergeCell ref="A462:A463"/>
    <mergeCell ref="A464:A465"/>
    <mergeCell ref="H458:H460"/>
    <mergeCell ref="F458:F460"/>
    <mergeCell ref="F462:F463"/>
    <mergeCell ref="H462:H463"/>
    <mergeCell ref="H447:H457"/>
    <mergeCell ref="N462:N463"/>
    <mergeCell ref="L462:L463"/>
    <mergeCell ref="F464:F465"/>
    <mergeCell ref="C462:C463"/>
    <mergeCell ref="L661:L664"/>
    <mergeCell ref="L668:L669"/>
    <mergeCell ref="L670:L677"/>
    <mergeCell ref="L682:L683"/>
    <mergeCell ref="L689:L690"/>
    <mergeCell ref="F607:F609"/>
    <mergeCell ref="N464:N465"/>
    <mergeCell ref="N504:N505"/>
    <mergeCell ref="L644:L652"/>
    <mergeCell ref="N653:N655"/>
    <mergeCell ref="M653:M655"/>
    <mergeCell ref="M616:M620"/>
    <mergeCell ref="N613:N614"/>
    <mergeCell ref="M613:M614"/>
    <mergeCell ref="G504:G505"/>
    <mergeCell ref="N589:N592"/>
    <mergeCell ref="N586:N587"/>
    <mergeCell ref="N570:N571"/>
    <mergeCell ref="M570:M571"/>
    <mergeCell ref="N533:N540"/>
    <mergeCell ref="L593:L595"/>
    <mergeCell ref="L464:L465"/>
    <mergeCell ref="H507:H514"/>
    <mergeCell ref="L507:L514"/>
    <mergeCell ref="M507:M514"/>
    <mergeCell ref="J601:J603"/>
    <mergeCell ref="K601:K603"/>
    <mergeCell ref="M580:M583"/>
    <mergeCell ref="N580:N583"/>
    <mergeCell ref="M586:M587"/>
    <mergeCell ref="L586:L587"/>
    <mergeCell ref="H586:H587"/>
    <mergeCell ref="L524:L526"/>
    <mergeCell ref="L584:L585"/>
    <mergeCell ref="M584:M585"/>
    <mergeCell ref="N584:N585"/>
    <mergeCell ref="L573:L577"/>
    <mergeCell ref="N720:N722"/>
    <mergeCell ref="M720:M722"/>
    <mergeCell ref="H720:H722"/>
    <mergeCell ref="G720:G722"/>
    <mergeCell ref="F720:F722"/>
    <mergeCell ref="H723:H725"/>
    <mergeCell ref="A728:A734"/>
    <mergeCell ref="C728:C734"/>
    <mergeCell ref="C767:C771"/>
    <mergeCell ref="A767:A771"/>
    <mergeCell ref="A723:A725"/>
    <mergeCell ref="G726:G727"/>
    <mergeCell ref="N723:N725"/>
    <mergeCell ref="M723:M725"/>
    <mergeCell ref="N772:N773"/>
    <mergeCell ref="M772:M773"/>
    <mergeCell ref="L691:L697"/>
    <mergeCell ref="F717:F719"/>
    <mergeCell ref="N755:N758"/>
    <mergeCell ref="N752:N754"/>
    <mergeCell ref="C772:C773"/>
    <mergeCell ref="N703:N704"/>
    <mergeCell ref="M703:M704"/>
    <mergeCell ref="L699:L701"/>
    <mergeCell ref="L703:L704"/>
    <mergeCell ref="A705:A712"/>
    <mergeCell ref="A738:A739"/>
    <mergeCell ref="C715:C716"/>
    <mergeCell ref="L723:L725"/>
    <mergeCell ref="L720:L722"/>
    <mergeCell ref="N767:N771"/>
    <mergeCell ref="N764:N765"/>
    <mergeCell ref="N661:N664"/>
    <mergeCell ref="M661:M664"/>
    <mergeCell ref="A717:A719"/>
    <mergeCell ref="H691:H697"/>
    <mergeCell ref="F691:F697"/>
    <mergeCell ref="A691:A697"/>
    <mergeCell ref="H689:H690"/>
    <mergeCell ref="F689:F690"/>
    <mergeCell ref="A689:A690"/>
    <mergeCell ref="H668:H669"/>
    <mergeCell ref="F668:F669"/>
    <mergeCell ref="A668:A669"/>
    <mergeCell ref="H670:H677"/>
    <mergeCell ref="F670:F677"/>
    <mergeCell ref="F682:F683"/>
    <mergeCell ref="N684:N685"/>
    <mergeCell ref="M684:M685"/>
    <mergeCell ref="N699:N701"/>
    <mergeCell ref="M699:M701"/>
    <mergeCell ref="N691:N697"/>
    <mergeCell ref="L717:L719"/>
    <mergeCell ref="G717:G719"/>
    <mergeCell ref="N717:N719"/>
    <mergeCell ref="M717:M719"/>
    <mergeCell ref="L715:L716"/>
    <mergeCell ref="H715:H716"/>
    <mergeCell ref="F715:F716"/>
    <mergeCell ref="G715:G716"/>
    <mergeCell ref="N715:N716"/>
    <mergeCell ref="M715:M716"/>
    <mergeCell ref="L684:L685"/>
    <mergeCell ref="N678:N679"/>
    <mergeCell ref="N670:N677"/>
    <mergeCell ref="C790:C792"/>
    <mergeCell ref="C778:C779"/>
    <mergeCell ref="C813:C814"/>
    <mergeCell ref="A813:A814"/>
    <mergeCell ref="M691:M697"/>
    <mergeCell ref="N761:N763"/>
    <mergeCell ref="M761:M763"/>
    <mergeCell ref="N738:N739"/>
    <mergeCell ref="M738:M739"/>
    <mergeCell ref="L738:L739"/>
    <mergeCell ref="N713:N714"/>
    <mergeCell ref="M713:M714"/>
    <mergeCell ref="L713:L714"/>
    <mergeCell ref="H713:H714"/>
    <mergeCell ref="G713:G714"/>
    <mergeCell ref="F726:F727"/>
    <mergeCell ref="N728:N734"/>
    <mergeCell ref="A780:A782"/>
    <mergeCell ref="G684:G685"/>
    <mergeCell ref="F684:F685"/>
    <mergeCell ref="N686:N688"/>
    <mergeCell ref="M686:M688"/>
    <mergeCell ref="L686:L688"/>
    <mergeCell ref="H686:H688"/>
    <mergeCell ref="G686:G688"/>
    <mergeCell ref="N705:N712"/>
    <mergeCell ref="M705:M712"/>
    <mergeCell ref="H703:H704"/>
    <mergeCell ref="F703:F704"/>
    <mergeCell ref="F723:F725"/>
    <mergeCell ref="A798:A799"/>
    <mergeCell ref="A857:A858"/>
    <mergeCell ref="G723:G725"/>
    <mergeCell ref="M752:M754"/>
    <mergeCell ref="L752:L754"/>
    <mergeCell ref="H752:H754"/>
    <mergeCell ref="G752:G754"/>
    <mergeCell ref="F752:F754"/>
    <mergeCell ref="A715:A716"/>
    <mergeCell ref="H717:H719"/>
    <mergeCell ref="G678:G679"/>
    <mergeCell ref="H678:H679"/>
    <mergeCell ref="F678:F679"/>
    <mergeCell ref="M682:M683"/>
    <mergeCell ref="L705:L712"/>
    <mergeCell ref="C857:C858"/>
    <mergeCell ref="G703:G704"/>
    <mergeCell ref="C703:C704"/>
    <mergeCell ref="C689:C690"/>
    <mergeCell ref="A804:A810"/>
    <mergeCell ref="C804:C810"/>
    <mergeCell ref="H684:H685"/>
    <mergeCell ref="F705:F712"/>
    <mergeCell ref="M678:M679"/>
    <mergeCell ref="L678:L679"/>
    <mergeCell ref="A790:A792"/>
    <mergeCell ref="L793:L794"/>
    <mergeCell ref="M767:M771"/>
    <mergeCell ref="L767:L771"/>
    <mergeCell ref="H767:H771"/>
    <mergeCell ref="G767:G771"/>
    <mergeCell ref="F767:F771"/>
    <mergeCell ref="L761:L763"/>
    <mergeCell ref="A868:A869"/>
    <mergeCell ref="B323:B324"/>
    <mergeCell ref="C323:C324"/>
    <mergeCell ref="C365:C372"/>
    <mergeCell ref="C847:C850"/>
    <mergeCell ref="A847:A850"/>
    <mergeCell ref="C855:C856"/>
    <mergeCell ref="A855:A856"/>
    <mergeCell ref="C851:C852"/>
    <mergeCell ref="A851:A852"/>
    <mergeCell ref="C853:C854"/>
    <mergeCell ref="A752:A754"/>
    <mergeCell ref="B682:B683"/>
    <mergeCell ref="C682:C683"/>
    <mergeCell ref="A686:A688"/>
    <mergeCell ref="C686:C688"/>
    <mergeCell ref="A853:A854"/>
    <mergeCell ref="C798:C799"/>
    <mergeCell ref="A800:A801"/>
    <mergeCell ref="C800:C801"/>
    <mergeCell ref="C691:C697"/>
    <mergeCell ref="A726:A727"/>
    <mergeCell ref="A772:A773"/>
    <mergeCell ref="A778:A779"/>
    <mergeCell ref="A720:A722"/>
    <mergeCell ref="C720:C722"/>
    <mergeCell ref="C726:C727"/>
    <mergeCell ref="C723:C725"/>
    <mergeCell ref="C738:C739"/>
    <mergeCell ref="C868:C869"/>
    <mergeCell ref="C472:C503"/>
    <mergeCell ref="A573:A579"/>
    <mergeCell ref="N817:N818"/>
    <mergeCell ref="L813:L814"/>
    <mergeCell ref="M817:M818"/>
    <mergeCell ref="L817:L818"/>
    <mergeCell ref="H761:H763"/>
    <mergeCell ref="G761:G763"/>
    <mergeCell ref="F761:F763"/>
    <mergeCell ref="N726:N727"/>
    <mergeCell ref="M726:M727"/>
    <mergeCell ref="L726:L727"/>
    <mergeCell ref="H726:H727"/>
    <mergeCell ref="M728:M734"/>
    <mergeCell ref="M764:M765"/>
    <mergeCell ref="G755:G758"/>
    <mergeCell ref="N778:N779"/>
    <mergeCell ref="M778:M779"/>
    <mergeCell ref="L778:L779"/>
    <mergeCell ref="H778:H779"/>
    <mergeCell ref="G778:G779"/>
    <mergeCell ref="F778:F779"/>
    <mergeCell ref="N790:N792"/>
    <mergeCell ref="M790:M792"/>
    <mergeCell ref="L790:L792"/>
    <mergeCell ref="H790:H792"/>
    <mergeCell ref="G790:G792"/>
    <mergeCell ref="F790:F792"/>
    <mergeCell ref="L764:L765"/>
    <mergeCell ref="H764:H765"/>
    <mergeCell ref="G764:G765"/>
    <mergeCell ref="F764:F765"/>
    <mergeCell ref="N795:N797"/>
    <mergeCell ref="L780:L782"/>
    <mergeCell ref="M780:M782"/>
    <mergeCell ref="G780:G782"/>
    <mergeCell ref="G813:G814"/>
    <mergeCell ref="H813:H814"/>
    <mergeCell ref="H780:H782"/>
    <mergeCell ref="N783:N784"/>
    <mergeCell ref="H783:H784"/>
    <mergeCell ref="G783:G784"/>
    <mergeCell ref="N804:N809"/>
    <mergeCell ref="M804:M809"/>
    <mergeCell ref="L804:L809"/>
    <mergeCell ref="H804:H809"/>
    <mergeCell ref="G804:G809"/>
    <mergeCell ref="F804:F809"/>
    <mergeCell ref="N800:N801"/>
    <mergeCell ref="N780:N782"/>
    <mergeCell ref="G798:G799"/>
    <mergeCell ref="F798:F799"/>
    <mergeCell ref="M813:M814"/>
    <mergeCell ref="H793:H794"/>
    <mergeCell ref="G793:G794"/>
    <mergeCell ref="F793:F794"/>
    <mergeCell ref="N813:N814"/>
    <mergeCell ref="N798:N799"/>
    <mergeCell ref="N793:N794"/>
    <mergeCell ref="G795:G797"/>
    <mergeCell ref="N829:N830"/>
    <mergeCell ref="M829:M830"/>
    <mergeCell ref="L829:L830"/>
    <mergeCell ref="J819:J821"/>
    <mergeCell ref="K819:K821"/>
    <mergeCell ref="M873:M874"/>
    <mergeCell ref="L873:L874"/>
    <mergeCell ref="H873:H874"/>
    <mergeCell ref="G873:G874"/>
    <mergeCell ref="G875:G876"/>
    <mergeCell ref="H875:H876"/>
    <mergeCell ref="G859:G860"/>
    <mergeCell ref="F859:F860"/>
    <mergeCell ref="F861:F863"/>
    <mergeCell ref="G861:G863"/>
    <mergeCell ref="H861:H863"/>
    <mergeCell ref="L861:L863"/>
    <mergeCell ref="M861:M863"/>
    <mergeCell ref="I857:I858"/>
    <mergeCell ref="J857:J858"/>
    <mergeCell ref="K857:K858"/>
    <mergeCell ref="L857:L858"/>
    <mergeCell ref="M857:M858"/>
    <mergeCell ref="M859:M860"/>
    <mergeCell ref="L859:L860"/>
    <mergeCell ref="H859:H860"/>
    <mergeCell ref="G866:G867"/>
    <mergeCell ref="F866:F867"/>
    <mergeCell ref="G857:G858"/>
    <mergeCell ref="H857:H858"/>
    <mergeCell ref="M866:M867"/>
    <mergeCell ref="M841:M843"/>
    <mergeCell ref="L841:L843"/>
    <mergeCell ref="M853:M854"/>
    <mergeCell ref="M847:M850"/>
    <mergeCell ref="L847:L850"/>
    <mergeCell ref="N837:N840"/>
    <mergeCell ref="M837:M840"/>
    <mergeCell ref="L837:L840"/>
    <mergeCell ref="H837:H840"/>
    <mergeCell ref="G837:G840"/>
    <mergeCell ref="F837:F840"/>
    <mergeCell ref="G849:G850"/>
    <mergeCell ref="H849:H850"/>
    <mergeCell ref="G842:G843"/>
    <mergeCell ref="H842:H843"/>
    <mergeCell ref="L851:L852"/>
    <mergeCell ref="N833:N834"/>
    <mergeCell ref="L833:L834"/>
    <mergeCell ref="H833:H834"/>
    <mergeCell ref="G833:G834"/>
    <mergeCell ref="F833:F834"/>
    <mergeCell ref="M148:M149"/>
    <mergeCell ref="H851:H852"/>
    <mergeCell ref="G851:G852"/>
    <mergeCell ref="F851:F852"/>
    <mergeCell ref="M783:M784"/>
    <mergeCell ref="L783:L784"/>
    <mergeCell ref="F783:F784"/>
    <mergeCell ref="L798:L799"/>
    <mergeCell ref="H798:H799"/>
    <mergeCell ref="M819:M821"/>
    <mergeCell ref="L819:L821"/>
    <mergeCell ref="H819:H821"/>
    <mergeCell ref="G819:G821"/>
    <mergeCell ref="M800:M801"/>
    <mergeCell ref="L800:L801"/>
    <mergeCell ref="H800:H801"/>
    <mergeCell ref="G800:G801"/>
    <mergeCell ref="F800:F801"/>
    <mergeCell ref="M833:M834"/>
    <mergeCell ref="H829:H830"/>
    <mergeCell ref="G817:G818"/>
    <mergeCell ref="F817:F818"/>
    <mergeCell ref="F813:F814"/>
    <mergeCell ref="M656:M658"/>
    <mergeCell ref="L656:L658"/>
    <mergeCell ref="F166:F167"/>
    <mergeCell ref="H168:H170"/>
    <mergeCell ref="F795:F797"/>
    <mergeCell ref="M795:M797"/>
    <mergeCell ref="M798:M799"/>
    <mergeCell ref="M793:M794"/>
    <mergeCell ref="F780:F782"/>
    <mergeCell ref="V1:X1"/>
    <mergeCell ref="C111:C113"/>
    <mergeCell ref="A115:A116"/>
    <mergeCell ref="C115:C116"/>
    <mergeCell ref="C118:C119"/>
    <mergeCell ref="A120:A122"/>
    <mergeCell ref="C120:C122"/>
    <mergeCell ref="A98:A101"/>
    <mergeCell ref="F45:F50"/>
    <mergeCell ref="F76:F77"/>
    <mergeCell ref="A102:A106"/>
    <mergeCell ref="L71:L74"/>
    <mergeCell ref="F57:F60"/>
    <mergeCell ref="R1:U1"/>
    <mergeCell ref="A3:A13"/>
    <mergeCell ref="H36:H39"/>
    <mergeCell ref="F36:F39"/>
    <mergeCell ref="A21:A29"/>
    <mergeCell ref="C21:C29"/>
    <mergeCell ref="F63:F67"/>
    <mergeCell ref="A55:A56"/>
    <mergeCell ref="H45:H50"/>
    <mergeCell ref="C36:C39"/>
    <mergeCell ref="A63:A67"/>
    <mergeCell ref="F51:F53"/>
    <mergeCell ref="O1:Q1"/>
    <mergeCell ref="L3:L13"/>
    <mergeCell ref="L14:L15"/>
    <mergeCell ref="L16:L17"/>
    <mergeCell ref="L18:L19"/>
    <mergeCell ref="L21:L28"/>
    <mergeCell ref="L30:L31"/>
    <mergeCell ref="A14:A15"/>
    <mergeCell ref="A16:A17"/>
    <mergeCell ref="A45:A50"/>
    <mergeCell ref="N30:N31"/>
    <mergeCell ref="N16:N17"/>
    <mergeCell ref="N14:N15"/>
    <mergeCell ref="M21:M28"/>
    <mergeCell ref="N21:N28"/>
    <mergeCell ref="A30:A31"/>
    <mergeCell ref="H18:H19"/>
    <mergeCell ref="A32:A35"/>
    <mergeCell ref="F3:F13"/>
    <mergeCell ref="C597:C598"/>
    <mergeCell ref="L383:L384"/>
    <mergeCell ref="A504:A505"/>
    <mergeCell ref="A409:A410"/>
    <mergeCell ref="A458:A460"/>
    <mergeCell ref="F246:F250"/>
    <mergeCell ref="A531:A532"/>
    <mergeCell ref="A533:A546"/>
    <mergeCell ref="C416:C417"/>
    <mergeCell ref="A427:A444"/>
    <mergeCell ref="F416:F417"/>
    <mergeCell ref="L289:L291"/>
    <mergeCell ref="C524:C529"/>
    <mergeCell ref="N209:N212"/>
    <mergeCell ref="M209:M212"/>
    <mergeCell ref="N214:N215"/>
    <mergeCell ref="M214:M215"/>
    <mergeCell ref="A157:A158"/>
    <mergeCell ref="A151:A152"/>
    <mergeCell ref="H151:H152"/>
    <mergeCell ref="C752:C754"/>
    <mergeCell ref="H755:H758"/>
    <mergeCell ref="L755:L758"/>
    <mergeCell ref="C607:C609"/>
    <mergeCell ref="F573:F577"/>
    <mergeCell ref="C531:C532"/>
    <mergeCell ref="G447:G457"/>
    <mergeCell ref="L220:L224"/>
    <mergeCell ref="A36:A39"/>
    <mergeCell ref="F216:F218"/>
    <mergeCell ref="L36:L39"/>
    <mergeCell ref="C560:C562"/>
    <mergeCell ref="A296:A312"/>
    <mergeCell ref="C547:C549"/>
    <mergeCell ref="A281:A286"/>
    <mergeCell ref="A287:A288"/>
    <mergeCell ref="A289:A291"/>
    <mergeCell ref="G458:G460"/>
    <mergeCell ref="G524:G526"/>
    <mergeCell ref="C427:C444"/>
    <mergeCell ref="G411:G412"/>
    <mergeCell ref="G409:G410"/>
    <mergeCell ref="L209:L212"/>
    <mergeCell ref="L214:L215"/>
    <mergeCell ref="H330:H351"/>
    <mergeCell ref="C321:C322"/>
    <mergeCell ref="G314:G320"/>
    <mergeCell ref="G296:G308"/>
    <mergeCell ref="G352:G354"/>
    <mergeCell ref="G148:G149"/>
    <mergeCell ref="H148:H149"/>
    <mergeCell ref="C148:C150"/>
    <mergeCell ref="F772:F773"/>
    <mergeCell ref="M755:M758"/>
    <mergeCell ref="N861:N863"/>
    <mergeCell ref="N859:N860"/>
    <mergeCell ref="N857:N858"/>
    <mergeCell ref="N855:N856"/>
    <mergeCell ref="M855:M856"/>
    <mergeCell ref="H855:H856"/>
    <mergeCell ref="L855:L856"/>
    <mergeCell ref="G855:G856"/>
    <mergeCell ref="F855:F856"/>
    <mergeCell ref="F857:F858"/>
    <mergeCell ref="H365:H372"/>
    <mergeCell ref="N853:N854"/>
    <mergeCell ref="L853:L854"/>
    <mergeCell ref="H853:H854"/>
    <mergeCell ref="G853:G854"/>
    <mergeCell ref="F853:F854"/>
    <mergeCell ref="N851:N852"/>
    <mergeCell ref="M851:M852"/>
    <mergeCell ref="L772:L773"/>
    <mergeCell ref="H772:H773"/>
    <mergeCell ref="G772:G773"/>
    <mergeCell ref="G365:G372"/>
    <mergeCell ref="H817:H818"/>
    <mergeCell ref="L795:L797"/>
    <mergeCell ref="H795:H797"/>
    <mergeCell ref="N841:N843"/>
    <mergeCell ref="G829:G830"/>
    <mergeCell ref="F829:F830"/>
    <mergeCell ref="N819:N821"/>
    <mergeCell ref="N847:N850"/>
    <mergeCell ref="C246:C263"/>
    <mergeCell ref="AD877:AD878"/>
    <mergeCell ref="AC877:AC878"/>
    <mergeCell ref="I859:I860"/>
    <mergeCell ref="J859:J860"/>
    <mergeCell ref="K859:K860"/>
    <mergeCell ref="I873:I874"/>
    <mergeCell ref="J873:J874"/>
    <mergeCell ref="K873:K874"/>
    <mergeCell ref="F738:F739"/>
    <mergeCell ref="G738:G739"/>
    <mergeCell ref="H738:H739"/>
    <mergeCell ref="K472:K500"/>
    <mergeCell ref="J472:J500"/>
    <mergeCell ref="J755:J758"/>
    <mergeCell ref="K755:K758"/>
    <mergeCell ref="N875:N879"/>
    <mergeCell ref="M875:M879"/>
    <mergeCell ref="L875:L879"/>
    <mergeCell ref="F875:F876"/>
    <mergeCell ref="F873:F874"/>
    <mergeCell ref="L868:L869"/>
    <mergeCell ref="M868:M869"/>
    <mergeCell ref="N868:N869"/>
    <mergeCell ref="N866:N867"/>
    <mergeCell ref="H866:H867"/>
    <mergeCell ref="L866:L867"/>
    <mergeCell ref="AA406:AA408"/>
    <mergeCell ref="C399:C402"/>
    <mergeCell ref="C293:C295"/>
    <mergeCell ref="N873:N874"/>
    <mergeCell ref="P527:P529"/>
    <mergeCell ref="Z204:Z208"/>
    <mergeCell ref="AA204:AA208"/>
    <mergeCell ref="X204:X208"/>
    <mergeCell ref="Z188:Z189"/>
    <mergeCell ref="AC285:AC286"/>
    <mergeCell ref="AD285:AD286"/>
    <mergeCell ref="F90:F94"/>
    <mergeCell ref="G90:G94"/>
    <mergeCell ref="H90:H94"/>
    <mergeCell ref="L90:L94"/>
    <mergeCell ref="M90:M94"/>
    <mergeCell ref="N90:N94"/>
    <mergeCell ref="L95:N95"/>
    <mergeCell ref="A136:A147"/>
    <mergeCell ref="C136:C147"/>
    <mergeCell ref="P141:P147"/>
    <mergeCell ref="Q141:Q147"/>
    <mergeCell ref="W141:W147"/>
    <mergeCell ref="Z141:Z147"/>
    <mergeCell ref="X141:X147"/>
    <mergeCell ref="AA141:AA147"/>
    <mergeCell ref="AA190:AA191"/>
    <mergeCell ref="Y190:Y191"/>
    <mergeCell ref="AD180:AD187"/>
    <mergeCell ref="AC180:AC187"/>
    <mergeCell ref="AB180:AB187"/>
    <mergeCell ref="S260:S263"/>
    <mergeCell ref="Z190:Z191"/>
    <mergeCell ref="H193:H194"/>
    <mergeCell ref="F193:F194"/>
    <mergeCell ref="N220:N224"/>
    <mergeCell ref="A246:A263"/>
    <mergeCell ref="C209:C212"/>
    <mergeCell ref="N427:N444"/>
    <mergeCell ref="L387:L393"/>
    <mergeCell ref="M387:M393"/>
    <mergeCell ref="N387:N393"/>
    <mergeCell ref="F264:F267"/>
    <mergeCell ref="F271:F276"/>
    <mergeCell ref="H271:H276"/>
    <mergeCell ref="G241:G245"/>
    <mergeCell ref="M395:M396"/>
    <mergeCell ref="AA188:AA189"/>
    <mergeCell ref="P188:P189"/>
    <mergeCell ref="Q188:Q189"/>
    <mergeCell ref="P190:P191"/>
    <mergeCell ref="Q190:Q191"/>
    <mergeCell ref="W190:W191"/>
    <mergeCell ref="X190:X191"/>
    <mergeCell ref="U260:U263"/>
    <mergeCell ref="R260:R263"/>
    <mergeCell ref="Z260:Z263"/>
    <mergeCell ref="AA260:AA263"/>
    <mergeCell ref="P251:P259"/>
    <mergeCell ref="Q251:Q259"/>
    <mergeCell ref="W251:W259"/>
    <mergeCell ref="Z251:Z259"/>
    <mergeCell ref="X251:X259"/>
    <mergeCell ref="AA251:AA259"/>
    <mergeCell ref="P204:P208"/>
    <mergeCell ref="Q209:Q211"/>
    <mergeCell ref="Z328:Z329"/>
    <mergeCell ref="Q204:Q208"/>
    <mergeCell ref="W204:W208"/>
    <mergeCell ref="AD548:AD549"/>
    <mergeCell ref="AC543:AC546"/>
    <mergeCell ref="AD543:AD546"/>
    <mergeCell ref="C533:C546"/>
    <mergeCell ref="A550:A552"/>
    <mergeCell ref="C550:C552"/>
    <mergeCell ref="P551:P552"/>
    <mergeCell ref="Q551:Q552"/>
    <mergeCell ref="W541:W542"/>
    <mergeCell ref="X541:X542"/>
    <mergeCell ref="Z541:Z542"/>
    <mergeCell ref="AA541:AA542"/>
    <mergeCell ref="P541:P542"/>
    <mergeCell ref="Q541:Q542"/>
    <mergeCell ref="C395:C396"/>
    <mergeCell ref="M466:M471"/>
    <mergeCell ref="N399:N401"/>
    <mergeCell ref="A416:A417"/>
    <mergeCell ref="A411:A412"/>
    <mergeCell ref="A466:A471"/>
    <mergeCell ref="AA501:AA503"/>
    <mergeCell ref="A419:A426"/>
    <mergeCell ref="C411:C412"/>
    <mergeCell ref="G395:G396"/>
    <mergeCell ref="G416:G417"/>
    <mergeCell ref="L395:L396"/>
    <mergeCell ref="A395:A396"/>
    <mergeCell ref="H399:H401"/>
    <mergeCell ref="A399:A402"/>
    <mergeCell ref="Z527:Z529"/>
    <mergeCell ref="AC548:AC549"/>
    <mergeCell ref="L466:L471"/>
    <mergeCell ref="AA515:AA520"/>
    <mergeCell ref="X515:X520"/>
    <mergeCell ref="Y531:Y532"/>
    <mergeCell ref="AA531:AA532"/>
    <mergeCell ref="D507:D520"/>
    <mergeCell ref="E507:E520"/>
    <mergeCell ref="W847:W848"/>
    <mergeCell ref="X847:X848"/>
    <mergeCell ref="Z847:Z848"/>
    <mergeCell ref="AA847:AA848"/>
    <mergeCell ref="AA632:AA641"/>
    <mergeCell ref="C296:C312"/>
    <mergeCell ref="Z309:Z312"/>
    <mergeCell ref="A556:A557"/>
    <mergeCell ref="C556:C557"/>
    <mergeCell ref="M483:M500"/>
    <mergeCell ref="N483:N500"/>
    <mergeCell ref="N411:N412"/>
    <mergeCell ref="N395:N396"/>
    <mergeCell ref="G383:G384"/>
    <mergeCell ref="P328:P329"/>
    <mergeCell ref="M323:M324"/>
    <mergeCell ref="M314:M320"/>
    <mergeCell ref="M321:M322"/>
    <mergeCell ref="M330:M351"/>
    <mergeCell ref="N321:N322"/>
    <mergeCell ref="N314:N320"/>
    <mergeCell ref="N330:N351"/>
    <mergeCell ref="F330:F351"/>
    <mergeCell ref="C387:C394"/>
    <mergeCell ref="A325:A329"/>
    <mergeCell ref="F387:F393"/>
    <mergeCell ref="C168:C173"/>
    <mergeCell ref="P171:P173"/>
    <mergeCell ref="Z171:Z173"/>
    <mergeCell ref="A385:A386"/>
    <mergeCell ref="C385:C386"/>
    <mergeCell ref="P309:P312"/>
    <mergeCell ref="F376:F380"/>
    <mergeCell ref="G376:G380"/>
    <mergeCell ref="H376:H380"/>
    <mergeCell ref="L376:L380"/>
    <mergeCell ref="M376:M380"/>
    <mergeCell ref="N376:N380"/>
    <mergeCell ref="P381:P382"/>
    <mergeCell ref="Z381:Z382"/>
    <mergeCell ref="Y632:Y641"/>
    <mergeCell ref="Z632:Z641"/>
    <mergeCell ref="C564:C566"/>
    <mergeCell ref="A216:A219"/>
    <mergeCell ref="C216:C219"/>
    <mergeCell ref="A524:A529"/>
    <mergeCell ref="C447:C457"/>
    <mergeCell ref="A447:A457"/>
    <mergeCell ref="N466:N471"/>
    <mergeCell ref="F524:F526"/>
    <mergeCell ref="Z515:Z520"/>
    <mergeCell ref="P283:P284"/>
    <mergeCell ref="Q283:Q284"/>
    <mergeCell ref="N289:N291"/>
    <mergeCell ref="C281:C286"/>
    <mergeCell ref="C287:C288"/>
    <mergeCell ref="N296:N308"/>
    <mergeCell ref="G220:G224"/>
  </mergeCells>
  <phoneticPr fontId="18" type="noConversion"/>
  <pageMargins left="0.7" right="0.7" top="0.78740157499999996" bottom="0.78740157499999996" header="0.3" footer="0.3"/>
  <pageSetup paperSize="8" scale="45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7"/>
  <dimension ref="A1:K116"/>
  <sheetViews>
    <sheetView tabSelected="1" topLeftCell="A88" zoomScale="85" zoomScaleNormal="85" workbookViewId="0">
      <selection activeCell="F110" sqref="F110"/>
    </sheetView>
  </sheetViews>
  <sheetFormatPr defaultColWidth="8.85546875" defaultRowHeight="15" x14ac:dyDescent="0.25"/>
  <cols>
    <col min="1" max="1" width="37.42578125" style="37" customWidth="1"/>
    <col min="2" max="2" width="13.140625" style="37" customWidth="1"/>
    <col min="3" max="3" width="12.85546875" style="37" customWidth="1"/>
    <col min="4" max="4" width="17.28515625" style="38" customWidth="1"/>
    <col min="5" max="7" width="17.28515625" style="37" customWidth="1"/>
    <col min="8" max="8" width="64" style="37" customWidth="1"/>
    <col min="9" max="11" width="9.140625" style="37" customWidth="1"/>
    <col min="12" max="16384" width="8.85546875" style="39"/>
  </cols>
  <sheetData>
    <row r="1" spans="1:8" ht="18.75" x14ac:dyDescent="0.25">
      <c r="A1" s="36" t="s">
        <v>595</v>
      </c>
      <c r="B1" s="16"/>
      <c r="C1" s="16"/>
      <c r="D1" s="48"/>
      <c r="E1" s="16"/>
      <c r="F1" s="16"/>
      <c r="G1" s="16"/>
      <c r="H1" s="16"/>
    </row>
    <row r="2" spans="1:8" ht="30" x14ac:dyDescent="0.25">
      <c r="A2" s="45" t="s">
        <v>596</v>
      </c>
      <c r="B2" s="49" t="s">
        <v>597</v>
      </c>
      <c r="C2" s="49" t="s">
        <v>598</v>
      </c>
      <c r="D2" s="50" t="s">
        <v>599</v>
      </c>
      <c r="E2" s="49" t="s">
        <v>600</v>
      </c>
      <c r="F2" s="49" t="s">
        <v>601</v>
      </c>
      <c r="G2" s="49" t="s">
        <v>602</v>
      </c>
      <c r="H2" s="41" t="s">
        <v>603</v>
      </c>
    </row>
    <row r="3" spans="1:8" ht="17.25" x14ac:dyDescent="0.25">
      <c r="A3" s="41" t="s">
        <v>604</v>
      </c>
      <c r="B3" s="20" t="s">
        <v>605</v>
      </c>
      <c r="C3" s="402"/>
      <c r="D3" s="51">
        <f>DOKSY!H887</f>
        <v>804331.87000000034</v>
      </c>
      <c r="E3" s="43">
        <f t="shared" ref="E3:E15" si="0">C3*D3</f>
        <v>0</v>
      </c>
      <c r="F3" s="43">
        <f t="shared" ref="F3:F16" si="1">E3*1.21</f>
        <v>0</v>
      </c>
      <c r="G3" s="43">
        <f t="shared" ref="G3:G16" si="2">F3-E3</f>
        <v>0</v>
      </c>
      <c r="H3" s="20" t="s">
        <v>606</v>
      </c>
    </row>
    <row r="4" spans="1:8" ht="17.25" x14ac:dyDescent="0.25">
      <c r="A4" s="41" t="s">
        <v>607</v>
      </c>
      <c r="B4" s="20" t="s">
        <v>605</v>
      </c>
      <c r="C4" s="402"/>
      <c r="D4" s="51">
        <f>DOKSY!K887</f>
        <v>60966.399999999994</v>
      </c>
      <c r="E4" s="43">
        <f>C4*D4</f>
        <v>0</v>
      </c>
      <c r="F4" s="43">
        <f>E4*1.21</f>
        <v>0</v>
      </c>
      <c r="G4" s="43">
        <f>F4-E4</f>
        <v>0</v>
      </c>
      <c r="H4" s="20" t="s">
        <v>606</v>
      </c>
    </row>
    <row r="5" spans="1:8" ht="30" x14ac:dyDescent="0.25">
      <c r="A5" s="41" t="s">
        <v>608</v>
      </c>
      <c r="B5" s="20" t="s">
        <v>605</v>
      </c>
      <c r="C5" s="402"/>
      <c r="D5" s="51">
        <f>DOKSY!AA887</f>
        <v>23912.16</v>
      </c>
      <c r="E5" s="43">
        <f t="shared" si="0"/>
        <v>0</v>
      </c>
      <c r="F5" s="43">
        <f t="shared" si="1"/>
        <v>0</v>
      </c>
      <c r="G5" s="43">
        <f t="shared" si="2"/>
        <v>0</v>
      </c>
      <c r="H5" s="20"/>
    </row>
    <row r="6" spans="1:8" x14ac:dyDescent="0.25">
      <c r="A6" s="41" t="s">
        <v>609</v>
      </c>
      <c r="B6" s="20" t="s">
        <v>610</v>
      </c>
      <c r="C6" s="402"/>
      <c r="D6" s="51">
        <f>DOKSY!Q887</f>
        <v>20100.416000000001</v>
      </c>
      <c r="E6" s="43">
        <f t="shared" si="0"/>
        <v>0</v>
      </c>
      <c r="F6" s="43">
        <f t="shared" si="1"/>
        <v>0</v>
      </c>
      <c r="G6" s="43">
        <f t="shared" si="2"/>
        <v>0</v>
      </c>
      <c r="H6" s="20"/>
    </row>
    <row r="7" spans="1:8" ht="17.25" x14ac:dyDescent="0.25">
      <c r="A7" s="41" t="s">
        <v>611</v>
      </c>
      <c r="B7" s="20" t="s">
        <v>605</v>
      </c>
      <c r="C7" s="402"/>
      <c r="D7" s="51">
        <f>DOKSY!N887</f>
        <v>271300.48920000001</v>
      </c>
      <c r="E7" s="43">
        <f t="shared" si="0"/>
        <v>0</v>
      </c>
      <c r="F7" s="43">
        <f t="shared" si="1"/>
        <v>0</v>
      </c>
      <c r="G7" s="43">
        <f t="shared" si="2"/>
        <v>0</v>
      </c>
      <c r="H7" s="20"/>
    </row>
    <row r="8" spans="1:8" ht="17.25" x14ac:dyDescent="0.25">
      <c r="A8" s="41" t="s">
        <v>612</v>
      </c>
      <c r="B8" s="20" t="s">
        <v>605</v>
      </c>
      <c r="C8" s="402"/>
      <c r="D8" s="51">
        <f>DOKSY!X887</f>
        <v>4627.5499999999993</v>
      </c>
      <c r="E8" s="43">
        <f t="shared" si="0"/>
        <v>0</v>
      </c>
      <c r="F8" s="43">
        <f t="shared" si="1"/>
        <v>0</v>
      </c>
      <c r="G8" s="43">
        <f t="shared" si="2"/>
        <v>0</v>
      </c>
      <c r="H8" s="20"/>
    </row>
    <row r="9" spans="1:8" ht="17.25" x14ac:dyDescent="0.25">
      <c r="A9" s="41" t="s">
        <v>613</v>
      </c>
      <c r="B9" s="20" t="s">
        <v>605</v>
      </c>
      <c r="C9" s="402"/>
      <c r="D9" s="51">
        <f>DOKSY!U887</f>
        <v>223.42000000000002</v>
      </c>
      <c r="E9" s="43">
        <f t="shared" si="0"/>
        <v>0</v>
      </c>
      <c r="F9" s="43">
        <f t="shared" si="1"/>
        <v>0</v>
      </c>
      <c r="G9" s="43">
        <f t="shared" si="2"/>
        <v>0</v>
      </c>
      <c r="H9" s="52" t="s">
        <v>614</v>
      </c>
    </row>
    <row r="10" spans="1:8" ht="17.25" x14ac:dyDescent="0.25">
      <c r="A10" s="41" t="s">
        <v>615</v>
      </c>
      <c r="B10" s="2" t="s">
        <v>605</v>
      </c>
      <c r="C10" s="402"/>
      <c r="D10" s="51">
        <f>DOKSY!AD887</f>
        <v>3047.8</v>
      </c>
      <c r="E10" s="43">
        <f>C10*D10</f>
        <v>0</v>
      </c>
      <c r="F10" s="43">
        <f t="shared" si="1"/>
        <v>0</v>
      </c>
      <c r="G10" s="43">
        <f t="shared" si="2"/>
        <v>0</v>
      </c>
      <c r="H10" s="52" t="s">
        <v>616</v>
      </c>
    </row>
    <row r="11" spans="1:8" x14ac:dyDescent="0.25">
      <c r="A11" s="41" t="s">
        <v>617</v>
      </c>
      <c r="B11" s="20" t="s">
        <v>618</v>
      </c>
      <c r="C11" s="402"/>
      <c r="D11" s="51">
        <v>1000</v>
      </c>
      <c r="E11" s="43">
        <f t="shared" si="0"/>
        <v>0</v>
      </c>
      <c r="F11" s="43">
        <f t="shared" si="1"/>
        <v>0</v>
      </c>
      <c r="G11" s="43">
        <f t="shared" si="2"/>
        <v>0</v>
      </c>
      <c r="H11" s="20"/>
    </row>
    <row r="12" spans="1:8" ht="17.25" x14ac:dyDescent="0.25">
      <c r="A12" s="41" t="s">
        <v>218</v>
      </c>
      <c r="B12" s="2" t="s">
        <v>605</v>
      </c>
      <c r="C12" s="402"/>
      <c r="D12" s="51">
        <f>DOKSY!AG887</f>
        <v>4342.9799999999996</v>
      </c>
      <c r="E12" s="43">
        <f t="shared" si="0"/>
        <v>0</v>
      </c>
      <c r="F12" s="43">
        <f t="shared" si="1"/>
        <v>0</v>
      </c>
      <c r="G12" s="43">
        <f t="shared" si="2"/>
        <v>0</v>
      </c>
      <c r="H12" s="20" t="s">
        <v>619</v>
      </c>
    </row>
    <row r="13" spans="1:8" ht="17.25" x14ac:dyDescent="0.25">
      <c r="A13" s="41" t="s">
        <v>620</v>
      </c>
      <c r="B13" s="20" t="s">
        <v>621</v>
      </c>
      <c r="C13" s="402"/>
      <c r="D13" s="51">
        <v>200</v>
      </c>
      <c r="E13" s="43">
        <f t="shared" si="0"/>
        <v>0</v>
      </c>
      <c r="F13" s="43">
        <f t="shared" si="1"/>
        <v>0</v>
      </c>
      <c r="G13" s="43">
        <f t="shared" si="2"/>
        <v>0</v>
      </c>
      <c r="H13" s="20" t="s">
        <v>622</v>
      </c>
    </row>
    <row r="14" spans="1:8" x14ac:dyDescent="0.25">
      <c r="A14" s="41" t="s">
        <v>623</v>
      </c>
      <c r="B14" s="20" t="s">
        <v>624</v>
      </c>
      <c r="C14" s="402"/>
      <c r="D14" s="51">
        <v>50</v>
      </c>
      <c r="E14" s="43">
        <f t="shared" si="0"/>
        <v>0</v>
      </c>
      <c r="F14" s="43">
        <f t="shared" si="1"/>
        <v>0</v>
      </c>
      <c r="G14" s="43">
        <f t="shared" si="2"/>
        <v>0</v>
      </c>
      <c r="H14" s="20" t="s">
        <v>625</v>
      </c>
    </row>
    <row r="15" spans="1:8" x14ac:dyDescent="0.25">
      <c r="A15" s="41" t="s">
        <v>626</v>
      </c>
      <c r="B15" s="2" t="s">
        <v>627</v>
      </c>
      <c r="C15" s="402"/>
      <c r="D15" s="51">
        <v>8000</v>
      </c>
      <c r="E15" s="43">
        <f t="shared" si="0"/>
        <v>0</v>
      </c>
      <c r="F15" s="43">
        <f t="shared" si="1"/>
        <v>0</v>
      </c>
      <c r="G15" s="43">
        <f t="shared" si="2"/>
        <v>0</v>
      </c>
      <c r="H15" s="2" t="s">
        <v>628</v>
      </c>
    </row>
    <row r="16" spans="1:8" x14ac:dyDescent="0.25">
      <c r="A16" s="41" t="s">
        <v>629</v>
      </c>
      <c r="B16" s="20"/>
      <c r="C16" s="43"/>
      <c r="D16" s="51"/>
      <c r="E16" s="44">
        <f>SUM(E3:E15)</f>
        <v>0</v>
      </c>
      <c r="F16" s="44">
        <f t="shared" si="1"/>
        <v>0</v>
      </c>
      <c r="G16" s="44">
        <f t="shared" si="2"/>
        <v>0</v>
      </c>
      <c r="H16" s="20"/>
    </row>
    <row r="18" spans="1:8" ht="18.75" x14ac:dyDescent="0.25">
      <c r="A18" s="36" t="s">
        <v>630</v>
      </c>
      <c r="B18" s="16"/>
      <c r="C18" s="16"/>
      <c r="D18" s="48"/>
      <c r="E18" s="16"/>
      <c r="F18" s="16"/>
      <c r="G18" s="16"/>
      <c r="H18" s="16"/>
    </row>
    <row r="19" spans="1:8" ht="30" x14ac:dyDescent="0.25">
      <c r="A19" s="45" t="s">
        <v>596</v>
      </c>
      <c r="B19" s="49" t="s">
        <v>597</v>
      </c>
      <c r="C19" s="49" t="s">
        <v>598</v>
      </c>
      <c r="D19" s="50" t="s">
        <v>599</v>
      </c>
      <c r="E19" s="49" t="s">
        <v>600</v>
      </c>
      <c r="F19" s="49" t="s">
        <v>601</v>
      </c>
      <c r="G19" s="49" t="s">
        <v>602</v>
      </c>
      <c r="H19" s="41" t="s">
        <v>603</v>
      </c>
    </row>
    <row r="20" spans="1:8" ht="17.25" x14ac:dyDescent="0.25">
      <c r="A20" s="41" t="s">
        <v>604</v>
      </c>
      <c r="B20" s="20" t="s">
        <v>605</v>
      </c>
      <c r="C20" s="402"/>
      <c r="D20" s="51">
        <f>'STARÉ SPLAVY'!H187</f>
        <v>98744.730000000025</v>
      </c>
      <c r="E20" s="43">
        <f t="shared" ref="E20:E30" si="3">C20*D20</f>
        <v>0</v>
      </c>
      <c r="F20" s="43">
        <f>E20*1.21</f>
        <v>0</v>
      </c>
      <c r="G20" s="43">
        <f>F20-E20</f>
        <v>0</v>
      </c>
      <c r="H20" s="20" t="s">
        <v>606</v>
      </c>
    </row>
    <row r="21" spans="1:8" ht="17.25" x14ac:dyDescent="0.25">
      <c r="A21" s="41" t="s">
        <v>607</v>
      </c>
      <c r="B21" s="20" t="s">
        <v>605</v>
      </c>
      <c r="C21" s="402"/>
      <c r="D21" s="51">
        <f>'STARÉ SPLAVY'!L187</f>
        <v>8708.35</v>
      </c>
      <c r="E21" s="43">
        <f t="shared" si="3"/>
        <v>0</v>
      </c>
      <c r="F21" s="43">
        <f>E21*1.21</f>
        <v>0</v>
      </c>
      <c r="G21" s="43">
        <f>F21-E21</f>
        <v>0</v>
      </c>
      <c r="H21" s="20" t="s">
        <v>606</v>
      </c>
    </row>
    <row r="22" spans="1:8" ht="30" x14ac:dyDescent="0.25">
      <c r="A22" s="41" t="s">
        <v>608</v>
      </c>
      <c r="B22" s="20" t="s">
        <v>605</v>
      </c>
      <c r="C22" s="402"/>
      <c r="D22" s="51">
        <f>'STARÉ SPLAVY'!AB187</f>
        <v>3329.2000000000003</v>
      </c>
      <c r="E22" s="43">
        <f t="shared" si="3"/>
        <v>0</v>
      </c>
      <c r="F22" s="43">
        <f t="shared" ref="F22:F31" si="4">E22*1.21</f>
        <v>0</v>
      </c>
      <c r="G22" s="43">
        <f t="shared" ref="G22:G31" si="5">F22-E22</f>
        <v>0</v>
      </c>
      <c r="H22" s="20"/>
    </row>
    <row r="23" spans="1:8" x14ac:dyDescent="0.25">
      <c r="A23" s="41" t="s">
        <v>609</v>
      </c>
      <c r="B23" s="20" t="s">
        <v>610</v>
      </c>
      <c r="C23" s="402"/>
      <c r="D23" s="51">
        <f>'STARÉ SPLAVY'!R187</f>
        <v>1014.2599999999999</v>
      </c>
      <c r="E23" s="43">
        <f t="shared" si="3"/>
        <v>0</v>
      </c>
      <c r="F23" s="43">
        <f t="shared" si="4"/>
        <v>0</v>
      </c>
      <c r="G23" s="43">
        <f t="shared" si="5"/>
        <v>0</v>
      </c>
      <c r="H23" s="20"/>
    </row>
    <row r="24" spans="1:8" ht="17.25" x14ac:dyDescent="0.25">
      <c r="A24" s="41" t="s">
        <v>611</v>
      </c>
      <c r="B24" s="20" t="s">
        <v>605</v>
      </c>
      <c r="C24" s="402"/>
      <c r="D24" s="51">
        <f>'STARÉ SPLAVY'!O187</f>
        <v>33301.30000000001</v>
      </c>
      <c r="E24" s="43">
        <f t="shared" si="3"/>
        <v>0</v>
      </c>
      <c r="F24" s="43">
        <f t="shared" si="4"/>
        <v>0</v>
      </c>
      <c r="G24" s="43">
        <f t="shared" si="5"/>
        <v>0</v>
      </c>
      <c r="H24" s="20"/>
    </row>
    <row r="25" spans="1:8" ht="17.25" x14ac:dyDescent="0.25">
      <c r="A25" s="41" t="s">
        <v>612</v>
      </c>
      <c r="B25" s="20" t="s">
        <v>605</v>
      </c>
      <c r="C25" s="402"/>
      <c r="D25" s="51">
        <f>'STARÉ SPLAVY'!Y187</f>
        <v>226.23999999999998</v>
      </c>
      <c r="E25" s="43">
        <f t="shared" si="3"/>
        <v>0</v>
      </c>
      <c r="F25" s="43">
        <f t="shared" si="4"/>
        <v>0</v>
      </c>
      <c r="G25" s="43">
        <f t="shared" si="5"/>
        <v>0</v>
      </c>
      <c r="H25" s="20"/>
    </row>
    <row r="26" spans="1:8" ht="17.25" x14ac:dyDescent="0.25">
      <c r="A26" s="41" t="s">
        <v>613</v>
      </c>
      <c r="B26" s="20" t="s">
        <v>605</v>
      </c>
      <c r="C26" s="55"/>
      <c r="D26" s="55"/>
      <c r="E26" s="56"/>
      <c r="F26" s="55"/>
      <c r="G26" s="55"/>
      <c r="H26" s="55"/>
    </row>
    <row r="27" spans="1:8" ht="17.25" x14ac:dyDescent="0.25">
      <c r="A27" s="41" t="s">
        <v>615</v>
      </c>
      <c r="B27" s="20" t="s">
        <v>605</v>
      </c>
      <c r="C27" s="402"/>
      <c r="D27" s="51">
        <f>'STARÉ SPLAVY'!V187</f>
        <v>1273.0999999999999</v>
      </c>
      <c r="E27" s="43">
        <f t="shared" si="3"/>
        <v>0</v>
      </c>
      <c r="F27" s="43">
        <f t="shared" si="4"/>
        <v>0</v>
      </c>
      <c r="G27" s="43">
        <f t="shared" si="5"/>
        <v>0</v>
      </c>
      <c r="H27" s="52" t="s">
        <v>663</v>
      </c>
    </row>
    <row r="28" spans="1:8" x14ac:dyDescent="0.25">
      <c r="A28" s="41" t="s">
        <v>617</v>
      </c>
      <c r="B28" s="20" t="s">
        <v>618</v>
      </c>
      <c r="C28" s="402"/>
      <c r="D28" s="51">
        <v>200</v>
      </c>
      <c r="E28" s="43">
        <f t="shared" si="3"/>
        <v>0</v>
      </c>
      <c r="F28" s="43">
        <f t="shared" si="4"/>
        <v>0</v>
      </c>
      <c r="G28" s="43">
        <f t="shared" si="5"/>
        <v>0</v>
      </c>
      <c r="H28" s="20"/>
    </row>
    <row r="29" spans="1:8" ht="17.25" x14ac:dyDescent="0.25">
      <c r="A29" s="41" t="s">
        <v>620</v>
      </c>
      <c r="B29" s="20" t="s">
        <v>621</v>
      </c>
      <c r="C29" s="402"/>
      <c r="D29" s="51">
        <v>50</v>
      </c>
      <c r="E29" s="43">
        <f t="shared" si="3"/>
        <v>0</v>
      </c>
      <c r="F29" s="43">
        <f t="shared" si="4"/>
        <v>0</v>
      </c>
      <c r="G29" s="43">
        <f t="shared" si="5"/>
        <v>0</v>
      </c>
      <c r="H29" s="20" t="s">
        <v>622</v>
      </c>
    </row>
    <row r="30" spans="1:8" x14ac:dyDescent="0.25">
      <c r="A30" s="41" t="s">
        <v>631</v>
      </c>
      <c r="B30" s="20" t="s">
        <v>624</v>
      </c>
      <c r="C30" s="402"/>
      <c r="D30" s="51">
        <v>10</v>
      </c>
      <c r="E30" s="43">
        <f t="shared" si="3"/>
        <v>0</v>
      </c>
      <c r="F30" s="43">
        <f t="shared" si="4"/>
        <v>0</v>
      </c>
      <c r="G30" s="43">
        <f t="shared" si="5"/>
        <v>0</v>
      </c>
      <c r="H30" s="20" t="s">
        <v>632</v>
      </c>
    </row>
    <row r="31" spans="1:8" x14ac:dyDescent="0.25">
      <c r="A31" s="41" t="s">
        <v>633</v>
      </c>
      <c r="B31" s="20"/>
      <c r="C31" s="43"/>
      <c r="D31" s="51"/>
      <c r="E31" s="44">
        <f>SUM(E20:E30)</f>
        <v>0</v>
      </c>
      <c r="F31" s="44">
        <f t="shared" si="4"/>
        <v>0</v>
      </c>
      <c r="G31" s="44">
        <f t="shared" si="5"/>
        <v>0</v>
      </c>
      <c r="H31" s="20"/>
    </row>
    <row r="32" spans="1:8" x14ac:dyDescent="0.25">
      <c r="A32" s="53"/>
      <c r="B32" s="16"/>
      <c r="C32" s="54"/>
      <c r="D32" s="48"/>
      <c r="E32" s="54"/>
      <c r="F32" s="54"/>
      <c r="G32" s="54"/>
      <c r="H32" s="16"/>
    </row>
    <row r="33" spans="1:8" ht="18.75" x14ac:dyDescent="0.25">
      <c r="A33" s="36" t="s">
        <v>634</v>
      </c>
      <c r="B33" s="16"/>
      <c r="C33" s="16"/>
      <c r="D33" s="48"/>
      <c r="E33" s="16"/>
      <c r="F33" s="16"/>
      <c r="G33" s="16"/>
      <c r="H33" s="16"/>
    </row>
    <row r="34" spans="1:8" ht="30" x14ac:dyDescent="0.25">
      <c r="A34" s="45" t="s">
        <v>596</v>
      </c>
      <c r="B34" s="49" t="s">
        <v>597</v>
      </c>
      <c r="C34" s="49" t="s">
        <v>598</v>
      </c>
      <c r="D34" s="50" t="s">
        <v>599</v>
      </c>
      <c r="E34" s="49" t="s">
        <v>600</v>
      </c>
      <c r="F34" s="49" t="s">
        <v>601</v>
      </c>
      <c r="G34" s="49" t="s">
        <v>602</v>
      </c>
      <c r="H34" s="41" t="s">
        <v>603</v>
      </c>
    </row>
    <row r="35" spans="1:8" ht="17.25" x14ac:dyDescent="0.25">
      <c r="A35" s="41" t="s">
        <v>604</v>
      </c>
      <c r="B35" s="20" t="s">
        <v>605</v>
      </c>
      <c r="C35" s="402"/>
      <c r="D35" s="51">
        <f>ZBYNY!H106</f>
        <v>51509.83</v>
      </c>
      <c r="E35" s="43">
        <f t="shared" ref="E35:E42" si="6">C35*D35</f>
        <v>0</v>
      </c>
      <c r="F35" s="43">
        <f t="shared" ref="F35:F42" si="7">E35*1.21</f>
        <v>0</v>
      </c>
      <c r="G35" s="43">
        <f t="shared" ref="G35:G42" si="8">F35-E35</f>
        <v>0</v>
      </c>
      <c r="H35" s="20" t="s">
        <v>606</v>
      </c>
    </row>
    <row r="36" spans="1:8" ht="17.25" x14ac:dyDescent="0.25">
      <c r="A36" s="41" t="s">
        <v>607</v>
      </c>
      <c r="B36" s="20" t="s">
        <v>635</v>
      </c>
      <c r="C36" s="402"/>
      <c r="D36" s="51">
        <f>ZBYNY!L106</f>
        <v>32264.45</v>
      </c>
      <c r="E36" s="43">
        <f t="shared" si="6"/>
        <v>0</v>
      </c>
      <c r="F36" s="43">
        <f t="shared" si="7"/>
        <v>0</v>
      </c>
      <c r="G36" s="43">
        <f t="shared" si="8"/>
        <v>0</v>
      </c>
      <c r="H36" s="20" t="s">
        <v>606</v>
      </c>
    </row>
    <row r="37" spans="1:8" ht="30" x14ac:dyDescent="0.25">
      <c r="A37" s="41" t="s">
        <v>608</v>
      </c>
      <c r="B37" s="20" t="s">
        <v>605</v>
      </c>
      <c r="C37" s="55"/>
      <c r="D37" s="56"/>
      <c r="E37" s="55"/>
      <c r="F37" s="55"/>
      <c r="G37" s="55"/>
      <c r="H37" s="2" t="s">
        <v>636</v>
      </c>
    </row>
    <row r="38" spans="1:8" x14ac:dyDescent="0.25">
      <c r="A38" s="41" t="s">
        <v>609</v>
      </c>
      <c r="B38" s="20" t="s">
        <v>610</v>
      </c>
      <c r="C38" s="55"/>
      <c r="D38" s="56"/>
      <c r="E38" s="55"/>
      <c r="F38" s="55"/>
      <c r="G38" s="55"/>
      <c r="H38" s="20" t="s">
        <v>636</v>
      </c>
    </row>
    <row r="39" spans="1:8" ht="17.25" x14ac:dyDescent="0.25">
      <c r="A39" s="41" t="s">
        <v>611</v>
      </c>
      <c r="B39" s="20" t="s">
        <v>605</v>
      </c>
      <c r="C39" s="402"/>
      <c r="D39" s="51">
        <f>ZBYNY!O106</f>
        <v>21516</v>
      </c>
      <c r="E39" s="43">
        <f t="shared" si="6"/>
        <v>0</v>
      </c>
      <c r="F39" s="43">
        <f t="shared" si="7"/>
        <v>0</v>
      </c>
      <c r="G39" s="43">
        <f t="shared" si="8"/>
        <v>0</v>
      </c>
      <c r="H39" s="20"/>
    </row>
    <row r="40" spans="1:8" ht="17.25" x14ac:dyDescent="0.25">
      <c r="A40" s="41" t="s">
        <v>612</v>
      </c>
      <c r="B40" s="20" t="s">
        <v>605</v>
      </c>
      <c r="C40" s="55"/>
      <c r="D40" s="56"/>
      <c r="E40" s="55"/>
      <c r="F40" s="55"/>
      <c r="G40" s="55"/>
      <c r="H40" s="20" t="s">
        <v>636</v>
      </c>
    </row>
    <row r="41" spans="1:8" ht="17.25" x14ac:dyDescent="0.25">
      <c r="A41" s="41" t="s">
        <v>613</v>
      </c>
      <c r="B41" s="20" t="s">
        <v>605</v>
      </c>
      <c r="C41" s="55"/>
      <c r="D41" s="56"/>
      <c r="E41" s="55"/>
      <c r="F41" s="55"/>
      <c r="G41" s="55"/>
      <c r="H41" s="52" t="s">
        <v>636</v>
      </c>
    </row>
    <row r="42" spans="1:8" x14ac:dyDescent="0.25">
      <c r="A42" s="41" t="s">
        <v>617</v>
      </c>
      <c r="B42" s="20" t="s">
        <v>618</v>
      </c>
      <c r="C42" s="402"/>
      <c r="D42" s="51">
        <v>50</v>
      </c>
      <c r="E42" s="43">
        <f t="shared" si="6"/>
        <v>0</v>
      </c>
      <c r="F42" s="43">
        <f t="shared" si="7"/>
        <v>0</v>
      </c>
      <c r="G42" s="43">
        <f t="shared" si="8"/>
        <v>0</v>
      </c>
      <c r="H42" s="20"/>
    </row>
    <row r="43" spans="1:8" ht="17.25" x14ac:dyDescent="0.25">
      <c r="A43" s="41" t="s">
        <v>620</v>
      </c>
      <c r="B43" s="20" t="s">
        <v>621</v>
      </c>
      <c r="C43" s="55"/>
      <c r="D43" s="56"/>
      <c r="E43" s="55"/>
      <c r="F43" s="55"/>
      <c r="G43" s="55"/>
      <c r="H43" s="20" t="s">
        <v>636</v>
      </c>
    </row>
    <row r="44" spans="1:8" x14ac:dyDescent="0.25">
      <c r="A44" s="41" t="s">
        <v>637</v>
      </c>
      <c r="B44" s="20"/>
      <c r="C44" s="43"/>
      <c r="D44" s="51"/>
      <c r="E44" s="44">
        <f>SUM(E35:E43)</f>
        <v>0</v>
      </c>
      <c r="F44" s="44">
        <f t="shared" ref="F44" si="9">E44*1.21</f>
        <v>0</v>
      </c>
      <c r="G44" s="44">
        <f t="shared" ref="G44" si="10">F44-E44</f>
        <v>0</v>
      </c>
      <c r="H44" s="20"/>
    </row>
    <row r="46" spans="1:8" ht="18.75" x14ac:dyDescent="0.25">
      <c r="A46" s="36" t="s">
        <v>638</v>
      </c>
      <c r="B46" s="16"/>
      <c r="C46" s="16"/>
      <c r="D46" s="48"/>
      <c r="E46" s="16"/>
      <c r="F46" s="16"/>
      <c r="G46" s="16"/>
      <c r="H46" s="16"/>
    </row>
    <row r="47" spans="1:8" ht="30" x14ac:dyDescent="0.25">
      <c r="A47" s="45" t="s">
        <v>596</v>
      </c>
      <c r="B47" s="49" t="s">
        <v>597</v>
      </c>
      <c r="C47" s="49" t="s">
        <v>598</v>
      </c>
      <c r="D47" s="50" t="s">
        <v>599</v>
      </c>
      <c r="E47" s="49" t="s">
        <v>600</v>
      </c>
      <c r="F47" s="49" t="s">
        <v>601</v>
      </c>
      <c r="G47" s="49" t="s">
        <v>602</v>
      </c>
      <c r="H47" s="41" t="s">
        <v>603</v>
      </c>
    </row>
    <row r="48" spans="1:8" ht="17.25" x14ac:dyDescent="0.25">
      <c r="A48" s="41" t="s">
        <v>604</v>
      </c>
      <c r="B48" s="20" t="s">
        <v>605</v>
      </c>
      <c r="C48" s="402"/>
      <c r="D48" s="51">
        <f>OBORA!G88</f>
        <v>102785.72000000002</v>
      </c>
      <c r="E48" s="43">
        <f t="shared" ref="E48:E54" si="11">C48*D48</f>
        <v>0</v>
      </c>
      <c r="F48" s="43">
        <f t="shared" ref="F48:F54" si="12">E48*1.21</f>
        <v>0</v>
      </c>
      <c r="G48" s="43">
        <f t="shared" ref="G48:G54" si="13">F48-E48</f>
        <v>0</v>
      </c>
      <c r="H48" s="20" t="s">
        <v>606</v>
      </c>
    </row>
    <row r="49" spans="1:11" ht="30" x14ac:dyDescent="0.25">
      <c r="A49" s="41" t="s">
        <v>608</v>
      </c>
      <c r="B49" s="20" t="s">
        <v>605</v>
      </c>
      <c r="C49" s="55"/>
      <c r="D49" s="56"/>
      <c r="E49" s="55"/>
      <c r="F49" s="55"/>
      <c r="G49" s="55"/>
      <c r="H49" s="20" t="s">
        <v>636</v>
      </c>
      <c r="I49" s="16"/>
      <c r="J49" s="16"/>
      <c r="K49" s="16"/>
    </row>
    <row r="50" spans="1:11" x14ac:dyDescent="0.25">
      <c r="A50" s="41" t="s">
        <v>609</v>
      </c>
      <c r="B50" s="20" t="s">
        <v>610</v>
      </c>
      <c r="C50" s="55"/>
      <c r="D50" s="56"/>
      <c r="E50" s="55"/>
      <c r="F50" s="55"/>
      <c r="G50" s="55"/>
      <c r="H50" s="20" t="s">
        <v>636</v>
      </c>
      <c r="I50" s="16"/>
      <c r="J50" s="16"/>
      <c r="K50" s="16"/>
    </row>
    <row r="51" spans="1:11" ht="17.25" x14ac:dyDescent="0.25">
      <c r="A51" s="41" t="s">
        <v>611</v>
      </c>
      <c r="B51" s="20" t="s">
        <v>605</v>
      </c>
      <c r="C51" s="402"/>
      <c r="D51" s="51">
        <f>OBORA!J88</f>
        <v>26624.460000000003</v>
      </c>
      <c r="E51" s="43">
        <f>C51*D51</f>
        <v>0</v>
      </c>
      <c r="F51" s="43">
        <f t="shared" si="12"/>
        <v>0</v>
      </c>
      <c r="G51" s="43">
        <f t="shared" si="13"/>
        <v>0</v>
      </c>
      <c r="H51" s="20"/>
      <c r="I51" s="16"/>
      <c r="J51" s="16"/>
      <c r="K51" s="16"/>
    </row>
    <row r="52" spans="1:11" ht="17.25" x14ac:dyDescent="0.25">
      <c r="A52" s="41" t="s">
        <v>612</v>
      </c>
      <c r="B52" s="20" t="s">
        <v>605</v>
      </c>
      <c r="C52" s="55"/>
      <c r="D52" s="56"/>
      <c r="E52" s="55"/>
      <c r="F52" s="55"/>
      <c r="G52" s="55"/>
      <c r="H52" s="20" t="s">
        <v>636</v>
      </c>
      <c r="I52" s="16"/>
      <c r="J52" s="16"/>
      <c r="K52" s="16"/>
    </row>
    <row r="53" spans="1:11" ht="17.25" x14ac:dyDescent="0.25">
      <c r="A53" s="41" t="s">
        <v>613</v>
      </c>
      <c r="B53" s="20" t="s">
        <v>605</v>
      </c>
      <c r="C53" s="55"/>
      <c r="D53" s="56"/>
      <c r="E53" s="55"/>
      <c r="F53" s="55"/>
      <c r="G53" s="55"/>
      <c r="H53" s="52" t="s">
        <v>636</v>
      </c>
      <c r="I53" s="16"/>
      <c r="J53" s="16"/>
      <c r="K53" s="16"/>
    </row>
    <row r="54" spans="1:11" x14ac:dyDescent="0.25">
      <c r="A54" s="41" t="s">
        <v>617</v>
      </c>
      <c r="B54" s="20" t="s">
        <v>618</v>
      </c>
      <c r="C54" s="402"/>
      <c r="D54" s="51">
        <v>20</v>
      </c>
      <c r="E54" s="43">
        <f t="shared" si="11"/>
        <v>0</v>
      </c>
      <c r="F54" s="43">
        <f t="shared" si="12"/>
        <v>0</v>
      </c>
      <c r="G54" s="43">
        <f t="shared" si="13"/>
        <v>0</v>
      </c>
      <c r="H54" s="20"/>
      <c r="I54" s="16"/>
      <c r="J54" s="16"/>
      <c r="K54" s="16"/>
    </row>
    <row r="55" spans="1:11" ht="17.25" x14ac:dyDescent="0.25">
      <c r="A55" s="41" t="s">
        <v>620</v>
      </c>
      <c r="B55" s="20" t="s">
        <v>621</v>
      </c>
      <c r="C55" s="55"/>
      <c r="D55" s="56"/>
      <c r="E55" s="55"/>
      <c r="F55" s="55"/>
      <c r="G55" s="55"/>
      <c r="H55" s="20" t="s">
        <v>636</v>
      </c>
      <c r="I55" s="16"/>
      <c r="J55" s="16"/>
      <c r="K55" s="16"/>
    </row>
    <row r="56" spans="1:11" x14ac:dyDescent="0.25">
      <c r="A56" s="41" t="s">
        <v>639</v>
      </c>
      <c r="B56" s="20"/>
      <c r="C56" s="43"/>
      <c r="D56" s="51"/>
      <c r="E56" s="44">
        <f>SUM(E48:E55)</f>
        <v>0</v>
      </c>
      <c r="F56" s="44">
        <f t="shared" ref="F56" si="14">E56*1.21</f>
        <v>0</v>
      </c>
      <c r="G56" s="44">
        <f t="shared" ref="G56" si="15">F56-E56</f>
        <v>0</v>
      </c>
      <c r="H56" s="20"/>
      <c r="I56" s="16"/>
      <c r="J56" s="16"/>
      <c r="K56" s="16"/>
    </row>
    <row r="58" spans="1:11" ht="18.75" x14ac:dyDescent="0.25">
      <c r="A58" s="36" t="s">
        <v>640</v>
      </c>
      <c r="B58" s="16"/>
      <c r="C58" s="16"/>
      <c r="D58" s="48"/>
      <c r="E58" s="16"/>
      <c r="F58" s="16"/>
      <c r="G58" s="16"/>
      <c r="H58" s="16"/>
      <c r="I58" s="16"/>
      <c r="J58" s="16"/>
      <c r="K58" s="16"/>
    </row>
    <row r="59" spans="1:11" ht="30" x14ac:dyDescent="0.25">
      <c r="A59" s="45" t="s">
        <v>596</v>
      </c>
      <c r="B59" s="49" t="s">
        <v>597</v>
      </c>
      <c r="C59" s="49" t="s">
        <v>598</v>
      </c>
      <c r="D59" s="50" t="s">
        <v>599</v>
      </c>
      <c r="E59" s="49" t="s">
        <v>600</v>
      </c>
      <c r="F59" s="49" t="s">
        <v>601</v>
      </c>
      <c r="G59" s="49" t="s">
        <v>602</v>
      </c>
      <c r="H59" s="41" t="s">
        <v>603</v>
      </c>
      <c r="I59" s="16"/>
      <c r="J59" s="16"/>
      <c r="K59" s="16"/>
    </row>
    <row r="60" spans="1:11" ht="17.25" x14ac:dyDescent="0.25">
      <c r="A60" s="41" t="s">
        <v>641</v>
      </c>
      <c r="B60" s="20" t="s">
        <v>605</v>
      </c>
      <c r="C60" s="402"/>
      <c r="D60" s="51">
        <f>ŽĎÁR!H54</f>
        <v>16371.199999999999</v>
      </c>
      <c r="E60" s="43">
        <f>C60*D60</f>
        <v>0</v>
      </c>
      <c r="F60" s="43">
        <f t="shared" ref="F60:F67" si="16">E60*1.21</f>
        <v>0</v>
      </c>
      <c r="G60" s="43">
        <f t="shared" ref="G60:G67" si="17">F60-E60</f>
        <v>0</v>
      </c>
      <c r="H60" s="20" t="s">
        <v>606</v>
      </c>
      <c r="I60" s="16"/>
      <c r="J60" s="16"/>
      <c r="K60" s="16"/>
    </row>
    <row r="61" spans="1:11" ht="17.25" x14ac:dyDescent="0.25">
      <c r="A61" s="41" t="s">
        <v>607</v>
      </c>
      <c r="B61" s="20" t="s">
        <v>605</v>
      </c>
      <c r="C61" s="402"/>
      <c r="D61" s="51">
        <f>ŽĎÁR!L54</f>
        <v>8556.9500000000007</v>
      </c>
      <c r="E61" s="43">
        <f>C61*D61</f>
        <v>0</v>
      </c>
      <c r="F61" s="43">
        <f t="shared" si="16"/>
        <v>0</v>
      </c>
      <c r="G61" s="43">
        <f t="shared" si="17"/>
        <v>0</v>
      </c>
      <c r="H61" s="20" t="s">
        <v>606</v>
      </c>
      <c r="I61" s="16"/>
      <c r="J61" s="16"/>
      <c r="K61" s="16"/>
    </row>
    <row r="62" spans="1:11" ht="30" x14ac:dyDescent="0.25">
      <c r="A62" s="41" t="s">
        <v>608</v>
      </c>
      <c r="B62" s="20" t="s">
        <v>605</v>
      </c>
      <c r="C62" s="55"/>
      <c r="D62" s="56"/>
      <c r="E62" s="55"/>
      <c r="F62" s="55"/>
      <c r="G62" s="55"/>
      <c r="H62" s="20" t="s">
        <v>636</v>
      </c>
      <c r="I62" s="16"/>
      <c r="J62" s="16"/>
      <c r="K62" s="16"/>
    </row>
    <row r="63" spans="1:11" x14ac:dyDescent="0.25">
      <c r="A63" s="41" t="s">
        <v>609</v>
      </c>
      <c r="B63" s="20" t="s">
        <v>610</v>
      </c>
      <c r="C63" s="55"/>
      <c r="D63" s="56"/>
      <c r="E63" s="55"/>
      <c r="F63" s="55"/>
      <c r="G63" s="55"/>
      <c r="H63" s="20" t="s">
        <v>636</v>
      </c>
      <c r="I63" s="16"/>
      <c r="J63" s="16"/>
      <c r="K63" s="16"/>
    </row>
    <row r="64" spans="1:11" ht="17.25" x14ac:dyDescent="0.25">
      <c r="A64" s="41" t="s">
        <v>611</v>
      </c>
      <c r="B64" s="20" t="s">
        <v>605</v>
      </c>
      <c r="C64" s="402"/>
      <c r="D64" s="51">
        <f>ŽĎÁR!O54</f>
        <v>7326.3399999999992</v>
      </c>
      <c r="E64" s="43">
        <f>C64*D64</f>
        <v>0</v>
      </c>
      <c r="F64" s="43">
        <f t="shared" si="16"/>
        <v>0</v>
      </c>
      <c r="G64" s="43">
        <f t="shared" si="17"/>
        <v>0</v>
      </c>
      <c r="H64" s="2" t="s">
        <v>322</v>
      </c>
      <c r="I64" s="16"/>
      <c r="J64" s="16"/>
      <c r="K64" s="16"/>
    </row>
    <row r="65" spans="1:11" ht="17.25" x14ac:dyDescent="0.25">
      <c r="A65" s="41" t="s">
        <v>612</v>
      </c>
      <c r="B65" s="20" t="s">
        <v>605</v>
      </c>
      <c r="C65" s="55"/>
      <c r="D65" s="56"/>
      <c r="E65" s="55"/>
      <c r="F65" s="55"/>
      <c r="G65" s="55"/>
      <c r="H65" s="20" t="s">
        <v>636</v>
      </c>
      <c r="I65" s="16"/>
      <c r="J65" s="16"/>
      <c r="K65" s="16"/>
    </row>
    <row r="66" spans="1:11" ht="17.25" x14ac:dyDescent="0.25">
      <c r="A66" s="41" t="s">
        <v>613</v>
      </c>
      <c r="B66" s="20" t="s">
        <v>605</v>
      </c>
      <c r="C66" s="55"/>
      <c r="D66" s="56"/>
      <c r="E66" s="55"/>
      <c r="F66" s="55"/>
      <c r="G66" s="55"/>
      <c r="H66" s="52" t="s">
        <v>636</v>
      </c>
      <c r="I66" s="16"/>
      <c r="J66" s="16"/>
      <c r="K66" s="16" t="s">
        <v>322</v>
      </c>
    </row>
    <row r="67" spans="1:11" x14ac:dyDescent="0.25">
      <c r="A67" s="41" t="s">
        <v>617</v>
      </c>
      <c r="B67" s="20" t="s">
        <v>618</v>
      </c>
      <c r="C67" s="402"/>
      <c r="D67" s="51">
        <v>20</v>
      </c>
      <c r="E67" s="43">
        <f t="shared" ref="E67" si="18">C67*D67</f>
        <v>0</v>
      </c>
      <c r="F67" s="43">
        <f t="shared" si="16"/>
        <v>0</v>
      </c>
      <c r="G67" s="43">
        <f t="shared" si="17"/>
        <v>0</v>
      </c>
      <c r="H67" s="20"/>
      <c r="I67" s="16"/>
      <c r="J67" s="16"/>
      <c r="K67" s="16"/>
    </row>
    <row r="68" spans="1:11" ht="17.25" x14ac:dyDescent="0.25">
      <c r="A68" s="41" t="s">
        <v>620</v>
      </c>
      <c r="B68" s="20" t="s">
        <v>621</v>
      </c>
      <c r="C68" s="55"/>
      <c r="D68" s="56"/>
      <c r="E68" s="55"/>
      <c r="F68" s="55"/>
      <c r="G68" s="55"/>
      <c r="H68" s="20" t="s">
        <v>636</v>
      </c>
      <c r="I68" s="16"/>
      <c r="J68" s="16"/>
      <c r="K68" s="16"/>
    </row>
    <row r="69" spans="1:11" x14ac:dyDescent="0.25">
      <c r="A69" s="41" t="s">
        <v>642</v>
      </c>
      <c r="B69" s="20"/>
      <c r="C69" s="43"/>
      <c r="D69" s="51"/>
      <c r="E69" s="44">
        <f>SUM(E60:E68)</f>
        <v>0</v>
      </c>
      <c r="F69" s="44">
        <f t="shared" ref="F69" si="19">E69*1.21</f>
        <v>0</v>
      </c>
      <c r="G69" s="44">
        <f t="shared" ref="G69" si="20">F69-E69</f>
        <v>0</v>
      </c>
      <c r="H69" s="20"/>
      <c r="I69" s="16"/>
      <c r="J69" s="16"/>
      <c r="K69" s="16"/>
    </row>
    <row r="71" spans="1:11" ht="18.75" x14ac:dyDescent="0.25">
      <c r="A71" s="36" t="s">
        <v>643</v>
      </c>
      <c r="B71" s="16"/>
      <c r="C71" s="16"/>
      <c r="D71" s="48"/>
      <c r="E71" s="16"/>
      <c r="F71" s="16"/>
      <c r="G71" s="16"/>
      <c r="H71" s="16"/>
      <c r="I71" s="16"/>
      <c r="J71" s="16"/>
      <c r="K71" s="16"/>
    </row>
    <row r="72" spans="1:11" ht="30" x14ac:dyDescent="0.25">
      <c r="A72" s="45" t="s">
        <v>596</v>
      </c>
      <c r="B72" s="49" t="s">
        <v>597</v>
      </c>
      <c r="C72" s="49" t="s">
        <v>598</v>
      </c>
      <c r="D72" s="50" t="s">
        <v>599</v>
      </c>
      <c r="E72" s="49" t="s">
        <v>600</v>
      </c>
      <c r="F72" s="49" t="s">
        <v>601</v>
      </c>
      <c r="G72" s="49" t="s">
        <v>602</v>
      </c>
      <c r="H72" s="41" t="s">
        <v>603</v>
      </c>
      <c r="I72" s="16"/>
      <c r="J72" s="16"/>
      <c r="K72" s="16"/>
    </row>
    <row r="73" spans="1:11" ht="17.25" x14ac:dyDescent="0.25">
      <c r="A73" s="41" t="s">
        <v>604</v>
      </c>
      <c r="B73" s="20" t="s">
        <v>605</v>
      </c>
      <c r="C73" s="402"/>
      <c r="D73" s="51">
        <f>KRUH!F52</f>
        <v>2804.9</v>
      </c>
      <c r="E73" s="43">
        <f t="shared" ref="E73:E80" si="21">C73*D73</f>
        <v>0</v>
      </c>
      <c r="F73" s="43">
        <f t="shared" ref="F73:F80" si="22">E73*1.21</f>
        <v>0</v>
      </c>
      <c r="G73" s="43">
        <f t="shared" ref="G73:G80" si="23">F73-E73</f>
        <v>0</v>
      </c>
      <c r="H73" s="20" t="s">
        <v>606</v>
      </c>
      <c r="I73" s="16"/>
      <c r="J73" s="16"/>
      <c r="K73" s="16"/>
    </row>
    <row r="74" spans="1:11" ht="17.25" x14ac:dyDescent="0.25">
      <c r="A74" s="41" t="s">
        <v>607</v>
      </c>
      <c r="B74" s="20" t="s">
        <v>605</v>
      </c>
      <c r="C74" s="402"/>
      <c r="D74" s="51">
        <f>KRUH!I52</f>
        <v>33925.24</v>
      </c>
      <c r="E74" s="43">
        <f t="shared" si="21"/>
        <v>0</v>
      </c>
      <c r="F74" s="43">
        <f t="shared" si="22"/>
        <v>0</v>
      </c>
      <c r="G74" s="43">
        <f t="shared" si="23"/>
        <v>0</v>
      </c>
      <c r="H74" s="20" t="s">
        <v>606</v>
      </c>
      <c r="I74" s="16"/>
      <c r="J74" s="16"/>
      <c r="K74" s="16"/>
    </row>
    <row r="75" spans="1:11" ht="30" x14ac:dyDescent="0.25">
      <c r="A75" s="41" t="s">
        <v>608</v>
      </c>
      <c r="B75" s="20" t="s">
        <v>605</v>
      </c>
      <c r="C75" s="55"/>
      <c r="D75" s="56"/>
      <c r="E75" s="55"/>
      <c r="F75" s="55"/>
      <c r="G75" s="55"/>
      <c r="H75" s="20" t="s">
        <v>636</v>
      </c>
      <c r="I75" s="16"/>
      <c r="J75" s="16"/>
      <c r="K75" s="16"/>
    </row>
    <row r="76" spans="1:11" x14ac:dyDescent="0.25">
      <c r="A76" s="41" t="s">
        <v>609</v>
      </c>
      <c r="B76" s="20" t="s">
        <v>610</v>
      </c>
      <c r="C76" s="55"/>
      <c r="D76" s="56"/>
      <c r="E76" s="55"/>
      <c r="F76" s="55"/>
      <c r="G76" s="55"/>
      <c r="H76" s="20" t="s">
        <v>636</v>
      </c>
      <c r="I76" s="16"/>
      <c r="J76" s="16"/>
      <c r="K76" s="16"/>
    </row>
    <row r="77" spans="1:11" ht="17.25" x14ac:dyDescent="0.25">
      <c r="A77" s="41" t="s">
        <v>611</v>
      </c>
      <c r="B77" s="20" t="s">
        <v>605</v>
      </c>
      <c r="C77" s="402"/>
      <c r="D77" s="51">
        <f>KRUH!L52</f>
        <v>14501.400000000001</v>
      </c>
      <c r="E77" s="43">
        <f t="shared" si="21"/>
        <v>0</v>
      </c>
      <c r="F77" s="43">
        <f t="shared" si="22"/>
        <v>0</v>
      </c>
      <c r="G77" s="43">
        <f t="shared" si="23"/>
        <v>0</v>
      </c>
      <c r="H77" s="2" t="s">
        <v>322</v>
      </c>
      <c r="I77" s="16"/>
      <c r="J77" s="16"/>
      <c r="K77" s="16"/>
    </row>
    <row r="78" spans="1:11" ht="17.25" x14ac:dyDescent="0.25">
      <c r="A78" s="41" t="s">
        <v>612</v>
      </c>
      <c r="B78" s="20" t="s">
        <v>605</v>
      </c>
      <c r="C78" s="55"/>
      <c r="D78" s="56"/>
      <c r="E78" s="55"/>
      <c r="F78" s="55"/>
      <c r="G78" s="55"/>
      <c r="H78" s="20" t="s">
        <v>636</v>
      </c>
      <c r="I78" s="16"/>
      <c r="J78" s="16"/>
      <c r="K78" s="16"/>
    </row>
    <row r="79" spans="1:11" ht="17.25" x14ac:dyDescent="0.25">
      <c r="A79" s="41" t="s">
        <v>613</v>
      </c>
      <c r="B79" s="20" t="s">
        <v>605</v>
      </c>
      <c r="C79" s="55"/>
      <c r="D79" s="56"/>
      <c r="E79" s="55"/>
      <c r="F79" s="55"/>
      <c r="G79" s="55"/>
      <c r="H79" s="52" t="s">
        <v>636</v>
      </c>
      <c r="I79" s="16"/>
      <c r="J79" s="16"/>
      <c r="K79" s="16"/>
    </row>
    <row r="80" spans="1:11" x14ac:dyDescent="0.25">
      <c r="A80" s="41" t="s">
        <v>617</v>
      </c>
      <c r="B80" s="20" t="s">
        <v>618</v>
      </c>
      <c r="C80" s="402"/>
      <c r="D80" s="51">
        <v>20</v>
      </c>
      <c r="E80" s="43">
        <f t="shared" si="21"/>
        <v>0</v>
      </c>
      <c r="F80" s="43">
        <f t="shared" si="22"/>
        <v>0</v>
      </c>
      <c r="G80" s="43">
        <f t="shared" si="23"/>
        <v>0</v>
      </c>
      <c r="H80" s="20"/>
      <c r="I80" s="16"/>
      <c r="J80" s="16"/>
      <c r="K80" s="16"/>
    </row>
    <row r="81" spans="1:11" ht="17.25" x14ac:dyDescent="0.25">
      <c r="A81" s="41" t="s">
        <v>620</v>
      </c>
      <c r="B81" s="20" t="s">
        <v>621</v>
      </c>
      <c r="C81" s="55"/>
      <c r="D81" s="56"/>
      <c r="E81" s="55"/>
      <c r="F81" s="55"/>
      <c r="G81" s="55"/>
      <c r="H81" s="20" t="s">
        <v>636</v>
      </c>
      <c r="I81" s="16"/>
      <c r="J81" s="16"/>
      <c r="K81" s="16"/>
    </row>
    <row r="82" spans="1:11" x14ac:dyDescent="0.25">
      <c r="A82" s="41" t="s">
        <v>644</v>
      </c>
      <c r="B82" s="20"/>
      <c r="C82" s="43"/>
      <c r="D82" s="51"/>
      <c r="E82" s="44">
        <f>SUM(E73:E81)</f>
        <v>0</v>
      </c>
      <c r="F82" s="44">
        <f t="shared" ref="F82" si="24">E82*1.21</f>
        <v>0</v>
      </c>
      <c r="G82" s="44">
        <f t="shared" ref="G82" si="25">F82-E82</f>
        <v>0</v>
      </c>
      <c r="H82" s="20"/>
      <c r="I82" s="16"/>
      <c r="J82" s="16"/>
      <c r="K82" s="16"/>
    </row>
    <row r="85" spans="1:11" ht="18.75" x14ac:dyDescent="0.25">
      <c r="A85" s="36" t="s">
        <v>645</v>
      </c>
      <c r="B85" s="16"/>
      <c r="C85" s="16"/>
      <c r="D85" s="48"/>
      <c r="E85" s="16"/>
      <c r="F85" s="16"/>
      <c r="G85" s="16"/>
      <c r="H85" s="16"/>
      <c r="I85" s="16"/>
      <c r="J85" s="16"/>
      <c r="K85" s="16"/>
    </row>
    <row r="86" spans="1:11" ht="30" x14ac:dyDescent="0.25">
      <c r="A86" s="45" t="s">
        <v>596</v>
      </c>
      <c r="B86" s="49" t="s">
        <v>597</v>
      </c>
      <c r="C86" s="49" t="s">
        <v>598</v>
      </c>
      <c r="D86" s="50" t="s">
        <v>599</v>
      </c>
      <c r="E86" s="49" t="s">
        <v>600</v>
      </c>
      <c r="F86" s="49" t="s">
        <v>601</v>
      </c>
      <c r="G86" s="49" t="s">
        <v>602</v>
      </c>
      <c r="H86" s="41" t="s">
        <v>603</v>
      </c>
      <c r="I86" s="16"/>
      <c r="J86" s="16"/>
      <c r="K86" s="16"/>
    </row>
    <row r="87" spans="1:11" ht="17.25" x14ac:dyDescent="0.25">
      <c r="A87" s="41" t="s">
        <v>604</v>
      </c>
      <c r="B87" s="20" t="s">
        <v>605</v>
      </c>
      <c r="C87" s="1872"/>
      <c r="D87" s="51">
        <f>D3+D20+D35+D48+D60+D73</f>
        <v>1076548.2500000002</v>
      </c>
      <c r="E87" s="51">
        <f>E3+E20+E35+E48+E60+E73</f>
        <v>0</v>
      </c>
      <c r="F87" s="43">
        <f>E87*1.21</f>
        <v>0</v>
      </c>
      <c r="G87" s="43">
        <f t="shared" ref="G87:G97" si="26">F87-E87</f>
        <v>0</v>
      </c>
      <c r="H87" s="20" t="s">
        <v>606</v>
      </c>
      <c r="I87" s="16"/>
      <c r="J87" s="16"/>
      <c r="K87" s="16"/>
    </row>
    <row r="88" spans="1:11" ht="17.25" x14ac:dyDescent="0.25">
      <c r="A88" s="41" t="s">
        <v>607</v>
      </c>
      <c r="B88" s="20" t="s">
        <v>605</v>
      </c>
      <c r="C88" s="1872"/>
      <c r="D88" s="51">
        <f>D4+D21+D36+D61+D74</f>
        <v>144421.38999999998</v>
      </c>
      <c r="E88" s="51">
        <f>E4+E21+E36+E61+E74</f>
        <v>0</v>
      </c>
      <c r="F88" s="43">
        <f>E88*1.21</f>
        <v>0</v>
      </c>
      <c r="G88" s="43">
        <f>F88-E88</f>
        <v>0</v>
      </c>
      <c r="H88" s="20" t="s">
        <v>606</v>
      </c>
      <c r="I88" s="16"/>
      <c r="J88" s="16"/>
      <c r="K88" s="16"/>
    </row>
    <row r="89" spans="1:11" ht="30" x14ac:dyDescent="0.25">
      <c r="A89" s="41" t="s">
        <v>608</v>
      </c>
      <c r="B89" s="20" t="s">
        <v>605</v>
      </c>
      <c r="C89" s="1872"/>
      <c r="D89" s="51">
        <f>D5+D22+D37+D49+D62+D75</f>
        <v>27241.360000000001</v>
      </c>
      <c r="E89" s="51">
        <f>E5+E22+E37+E49+E62+E75</f>
        <v>0</v>
      </c>
      <c r="F89" s="43">
        <f t="shared" ref="F89:F97" si="27">E89*1.21</f>
        <v>0</v>
      </c>
      <c r="G89" s="43">
        <f t="shared" si="26"/>
        <v>0</v>
      </c>
      <c r="H89" s="20"/>
      <c r="I89" s="16"/>
      <c r="J89" s="16"/>
      <c r="K89" s="16"/>
    </row>
    <row r="90" spans="1:11" x14ac:dyDescent="0.25">
      <c r="A90" s="41" t="s">
        <v>609</v>
      </c>
      <c r="B90" s="20" t="s">
        <v>610</v>
      </c>
      <c r="C90" s="1872"/>
      <c r="D90" s="51">
        <f t="shared" ref="D90:E92" si="28">D6+D23+D38+D50+D63+D76</f>
        <v>21114.675999999999</v>
      </c>
      <c r="E90" s="51">
        <f t="shared" si="28"/>
        <v>0</v>
      </c>
      <c r="F90" s="43">
        <f t="shared" si="27"/>
        <v>0</v>
      </c>
      <c r="G90" s="43">
        <f t="shared" si="26"/>
        <v>0</v>
      </c>
      <c r="H90" s="20"/>
      <c r="I90" s="16"/>
      <c r="J90" s="16"/>
      <c r="K90" s="16"/>
    </row>
    <row r="91" spans="1:11" ht="17.25" x14ac:dyDescent="0.25">
      <c r="A91" s="41" t="s">
        <v>611</v>
      </c>
      <c r="B91" s="20" t="s">
        <v>605</v>
      </c>
      <c r="C91" s="1872"/>
      <c r="D91" s="51">
        <f t="shared" si="28"/>
        <v>374569.98920000007</v>
      </c>
      <c r="E91" s="51">
        <f>E7+E24+E39+E51+E64+E77</f>
        <v>0</v>
      </c>
      <c r="F91" s="43">
        <f t="shared" si="27"/>
        <v>0</v>
      </c>
      <c r="G91" s="43">
        <f t="shared" si="26"/>
        <v>0</v>
      </c>
      <c r="H91" s="20"/>
      <c r="I91" s="16"/>
      <c r="J91" s="16"/>
      <c r="K91" s="16"/>
    </row>
    <row r="92" spans="1:11" ht="17.25" x14ac:dyDescent="0.25">
      <c r="A92" s="41" t="s">
        <v>612</v>
      </c>
      <c r="B92" s="20" t="s">
        <v>605</v>
      </c>
      <c r="C92" s="1872"/>
      <c r="D92" s="51">
        <f t="shared" si="28"/>
        <v>4853.7899999999991</v>
      </c>
      <c r="E92" s="51">
        <f t="shared" si="28"/>
        <v>0</v>
      </c>
      <c r="F92" s="43">
        <f t="shared" si="27"/>
        <v>0</v>
      </c>
      <c r="G92" s="43">
        <f t="shared" si="26"/>
        <v>0</v>
      </c>
      <c r="H92" s="20"/>
      <c r="I92" s="16"/>
      <c r="J92" s="16"/>
      <c r="K92" s="16"/>
    </row>
    <row r="93" spans="1:11" ht="17.25" x14ac:dyDescent="0.25">
      <c r="A93" s="41" t="s">
        <v>613</v>
      </c>
      <c r="B93" s="20" t="s">
        <v>605</v>
      </c>
      <c r="C93" s="1872"/>
      <c r="D93" s="51">
        <f>D9+D26+D41+D53+D66+D79</f>
        <v>223.42000000000002</v>
      </c>
      <c r="E93" s="51">
        <f>E9+E26+E41+E53+E66+E79</f>
        <v>0</v>
      </c>
      <c r="F93" s="43">
        <f t="shared" si="27"/>
        <v>0</v>
      </c>
      <c r="G93" s="43">
        <f t="shared" si="26"/>
        <v>0</v>
      </c>
      <c r="H93" s="52" t="s">
        <v>614</v>
      </c>
      <c r="I93" s="16"/>
      <c r="J93" s="16"/>
      <c r="K93" s="16"/>
    </row>
    <row r="94" spans="1:11" ht="17.25" x14ac:dyDescent="0.25">
      <c r="A94" s="41" t="s">
        <v>615</v>
      </c>
      <c r="B94" s="20" t="s">
        <v>605</v>
      </c>
      <c r="C94" s="1872"/>
      <c r="D94" s="51">
        <f>D10+D27</f>
        <v>4320.8999999999996</v>
      </c>
      <c r="E94" s="51">
        <f>E10+E27</f>
        <v>0</v>
      </c>
      <c r="F94" s="43">
        <f t="shared" si="27"/>
        <v>0</v>
      </c>
      <c r="G94" s="43">
        <f t="shared" si="26"/>
        <v>0</v>
      </c>
      <c r="H94" s="52" t="s">
        <v>663</v>
      </c>
      <c r="I94" s="16"/>
      <c r="J94" s="16"/>
      <c r="K94" s="16"/>
    </row>
    <row r="95" spans="1:11" x14ac:dyDescent="0.25">
      <c r="A95" s="41" t="s">
        <v>617</v>
      </c>
      <c r="B95" s="20" t="s">
        <v>618</v>
      </c>
      <c r="C95" s="1872"/>
      <c r="D95" s="51">
        <f>D11+D28+D42+D54+D67+D80</f>
        <v>1310</v>
      </c>
      <c r="E95" s="51">
        <f>E11+E28+E42+E54+E67+E80</f>
        <v>0</v>
      </c>
      <c r="F95" s="43">
        <f t="shared" si="27"/>
        <v>0</v>
      </c>
      <c r="G95" s="43">
        <f t="shared" si="26"/>
        <v>0</v>
      </c>
      <c r="H95" s="20"/>
      <c r="I95" s="16"/>
      <c r="J95" s="16"/>
      <c r="K95" s="16"/>
    </row>
    <row r="96" spans="1:11" ht="17.25" x14ac:dyDescent="0.25">
      <c r="A96" s="41" t="s">
        <v>218</v>
      </c>
      <c r="B96" s="20" t="s">
        <v>605</v>
      </c>
      <c r="C96" s="1872"/>
      <c r="D96" s="51">
        <f>D12</f>
        <v>4342.9799999999996</v>
      </c>
      <c r="E96" s="51">
        <f>E12</f>
        <v>0</v>
      </c>
      <c r="F96" s="43">
        <f t="shared" si="27"/>
        <v>0</v>
      </c>
      <c r="G96" s="43">
        <f t="shared" si="26"/>
        <v>0</v>
      </c>
      <c r="H96" s="20" t="s">
        <v>619</v>
      </c>
      <c r="I96" s="16"/>
      <c r="J96" s="16"/>
      <c r="K96" s="16"/>
    </row>
    <row r="97" spans="1:11" ht="17.25" x14ac:dyDescent="0.25">
      <c r="A97" s="41" t="s">
        <v>620</v>
      </c>
      <c r="B97" s="20" t="s">
        <v>621</v>
      </c>
      <c r="C97" s="1872"/>
      <c r="D97" s="51">
        <f>D13+D29+D43+D55+D68+D81</f>
        <v>250</v>
      </c>
      <c r="E97" s="51">
        <f>E13+E29+E43+E55+E68+E81</f>
        <v>0</v>
      </c>
      <c r="F97" s="43">
        <f t="shared" si="27"/>
        <v>0</v>
      </c>
      <c r="G97" s="43">
        <f t="shared" si="26"/>
        <v>0</v>
      </c>
      <c r="H97" s="20" t="s">
        <v>622</v>
      </c>
      <c r="I97" s="16"/>
      <c r="J97" s="16"/>
      <c r="K97" s="16"/>
    </row>
    <row r="98" spans="1:11" x14ac:dyDescent="0.25">
      <c r="A98" s="41" t="s">
        <v>623</v>
      </c>
      <c r="B98" s="20" t="s">
        <v>624</v>
      </c>
      <c r="C98" s="1872"/>
      <c r="D98" s="51">
        <f>D14+D30</f>
        <v>60</v>
      </c>
      <c r="E98" s="51">
        <f>E14+E30</f>
        <v>0</v>
      </c>
      <c r="F98" s="43">
        <f>E98*1.21</f>
        <v>0</v>
      </c>
      <c r="G98" s="43">
        <f t="shared" ref="G98" si="29">F98-E98</f>
        <v>0</v>
      </c>
      <c r="H98" s="20" t="s">
        <v>625</v>
      </c>
      <c r="I98" s="16"/>
      <c r="J98" s="16"/>
      <c r="K98" s="16"/>
    </row>
    <row r="99" spans="1:11" ht="17.25" x14ac:dyDescent="0.25">
      <c r="A99" s="41" t="s">
        <v>626</v>
      </c>
      <c r="B99" s="20" t="s">
        <v>605</v>
      </c>
      <c r="C99" s="1872"/>
      <c r="D99" s="51">
        <f>D15</f>
        <v>8000</v>
      </c>
      <c r="E99" s="51">
        <f>E15</f>
        <v>0</v>
      </c>
      <c r="F99" s="43">
        <f>E99*1.21</f>
        <v>0</v>
      </c>
      <c r="G99" s="43">
        <f>F99-E99</f>
        <v>0</v>
      </c>
      <c r="H99" s="2" t="s">
        <v>628</v>
      </c>
      <c r="I99" s="16"/>
      <c r="J99" s="16"/>
      <c r="K99" s="16"/>
    </row>
    <row r="100" spans="1:11" ht="17.25" x14ac:dyDescent="0.25">
      <c r="A100" s="41" t="s">
        <v>646</v>
      </c>
      <c r="B100" s="20" t="s">
        <v>605</v>
      </c>
      <c r="C100" s="1872"/>
      <c r="D100" s="51">
        <v>300</v>
      </c>
      <c r="E100" s="51">
        <f>C100*D100</f>
        <v>0</v>
      </c>
      <c r="F100" s="43">
        <f>E100*1.21</f>
        <v>0</v>
      </c>
      <c r="G100" s="43">
        <f>F100-E100</f>
        <v>0</v>
      </c>
      <c r="H100" s="2"/>
      <c r="I100" s="16"/>
      <c r="J100" s="16"/>
      <c r="K100" s="16"/>
    </row>
    <row r="101" spans="1:11" x14ac:dyDescent="0.25">
      <c r="A101" s="41" t="s">
        <v>647</v>
      </c>
      <c r="B101" s="20"/>
      <c r="C101" s="43"/>
      <c r="D101" s="51"/>
      <c r="E101" s="40">
        <f>SUM(E87:E100)</f>
        <v>0</v>
      </c>
      <c r="F101" s="40">
        <f>E101*1.21</f>
        <v>0</v>
      </c>
      <c r="G101" s="40">
        <f>F101-E101</f>
        <v>0</v>
      </c>
      <c r="H101" s="20"/>
      <c r="I101" s="16"/>
      <c r="J101" s="16"/>
      <c r="K101" s="16"/>
    </row>
    <row r="102" spans="1:11" x14ac:dyDescent="0.25">
      <c r="E102" s="38"/>
      <c r="F102" s="1871"/>
    </row>
    <row r="103" spans="1:11" x14ac:dyDescent="0.25">
      <c r="A103" s="16"/>
      <c r="B103" s="16"/>
      <c r="C103" s="16"/>
      <c r="D103" s="48"/>
      <c r="E103" s="16"/>
      <c r="F103" s="16"/>
      <c r="G103" s="16"/>
      <c r="H103" s="16"/>
      <c r="I103" s="16"/>
      <c r="J103" s="16" t="s">
        <v>322</v>
      </c>
      <c r="K103" s="16"/>
    </row>
    <row r="104" spans="1:11" ht="30" x14ac:dyDescent="0.25">
      <c r="A104" s="45" t="s">
        <v>648</v>
      </c>
      <c r="B104" s="41" t="s">
        <v>597</v>
      </c>
      <c r="C104" s="41" t="s">
        <v>598</v>
      </c>
      <c r="D104" s="57" t="s">
        <v>599</v>
      </c>
      <c r="E104" s="41" t="s">
        <v>600</v>
      </c>
      <c r="F104" s="41" t="s">
        <v>601</v>
      </c>
      <c r="G104" s="41" t="s">
        <v>602</v>
      </c>
      <c r="H104" s="41" t="s">
        <v>603</v>
      </c>
      <c r="I104" s="16"/>
      <c r="J104" s="16"/>
      <c r="K104" s="16"/>
    </row>
    <row r="105" spans="1:11" x14ac:dyDescent="0.25">
      <c r="A105" s="58" t="s">
        <v>649</v>
      </c>
      <c r="B105" s="20" t="s">
        <v>624</v>
      </c>
      <c r="C105" s="1872"/>
      <c r="D105" s="51">
        <v>20</v>
      </c>
      <c r="E105" s="43">
        <f>C105*D105</f>
        <v>0</v>
      </c>
      <c r="F105" s="43">
        <f>E105*1.21</f>
        <v>0</v>
      </c>
      <c r="G105" s="43">
        <f t="shared" ref="G105:G109" si="30">F105-E105</f>
        <v>0</v>
      </c>
      <c r="H105" s="20" t="s">
        <v>650</v>
      </c>
      <c r="I105" s="16"/>
      <c r="J105" s="16"/>
      <c r="K105" s="16"/>
    </row>
    <row r="106" spans="1:11" x14ac:dyDescent="0.25">
      <c r="A106" s="20" t="s">
        <v>651</v>
      </c>
      <c r="B106" s="20" t="s">
        <v>624</v>
      </c>
      <c r="C106" s="1872"/>
      <c r="D106" s="51">
        <v>20</v>
      </c>
      <c r="E106" s="43">
        <f>C106*D106</f>
        <v>0</v>
      </c>
      <c r="F106" s="43">
        <f>E106*1.21</f>
        <v>0</v>
      </c>
      <c r="G106" s="43">
        <f t="shared" si="30"/>
        <v>0</v>
      </c>
      <c r="H106" s="20" t="s">
        <v>652</v>
      </c>
      <c r="I106" s="16"/>
      <c r="J106" s="16"/>
      <c r="K106" s="16"/>
    </row>
    <row r="107" spans="1:11" x14ac:dyDescent="0.25">
      <c r="A107" s="20" t="s">
        <v>653</v>
      </c>
      <c r="B107" s="20" t="s">
        <v>624</v>
      </c>
      <c r="C107" s="1872"/>
      <c r="D107" s="51">
        <v>14</v>
      </c>
      <c r="E107" s="43">
        <f>C107*D107</f>
        <v>0</v>
      </c>
      <c r="F107" s="43">
        <f>E107*1.21</f>
        <v>0</v>
      </c>
      <c r="G107" s="43">
        <f t="shared" si="30"/>
        <v>0</v>
      </c>
      <c r="H107" s="20" t="s">
        <v>654</v>
      </c>
      <c r="I107" s="16"/>
      <c r="J107" s="16"/>
      <c r="K107" s="16"/>
    </row>
    <row r="108" spans="1:11" x14ac:dyDescent="0.25">
      <c r="A108" s="20" t="s">
        <v>655</v>
      </c>
      <c r="B108" s="20" t="s">
        <v>624</v>
      </c>
      <c r="C108" s="1872"/>
      <c r="D108" s="51">
        <v>4</v>
      </c>
      <c r="E108" s="43">
        <f>C108*D108</f>
        <v>0</v>
      </c>
      <c r="F108" s="43">
        <f t="shared" ref="F108:F109" si="31">E108*1.21</f>
        <v>0</v>
      </c>
      <c r="G108" s="43">
        <f t="shared" si="30"/>
        <v>0</v>
      </c>
      <c r="H108" s="20" t="s">
        <v>654</v>
      </c>
      <c r="I108" s="16"/>
      <c r="J108" s="16"/>
      <c r="K108" s="16"/>
    </row>
    <row r="109" spans="1:11" x14ac:dyDescent="0.25">
      <c r="A109" s="20" t="s">
        <v>656</v>
      </c>
      <c r="B109" s="20" t="s">
        <v>624</v>
      </c>
      <c r="C109" s="1872"/>
      <c r="D109" s="51">
        <v>2</v>
      </c>
      <c r="E109" s="43">
        <f>C109*D109</f>
        <v>0</v>
      </c>
      <c r="F109" s="43">
        <f t="shared" si="31"/>
        <v>0</v>
      </c>
      <c r="G109" s="43">
        <f t="shared" si="30"/>
        <v>0</v>
      </c>
      <c r="H109" s="20" t="s">
        <v>657</v>
      </c>
      <c r="I109" s="16"/>
      <c r="J109" s="16"/>
      <c r="K109" s="16"/>
    </row>
    <row r="110" spans="1:11" x14ac:dyDescent="0.25">
      <c r="A110" s="41" t="s">
        <v>658</v>
      </c>
      <c r="B110" s="20"/>
      <c r="C110" s="43"/>
      <c r="D110" s="51"/>
      <c r="E110" s="40">
        <f>SUM(E105:E109)</f>
        <v>0</v>
      </c>
      <c r="F110" s="40">
        <f>SUM(F105:F109)</f>
        <v>0</v>
      </c>
      <c r="G110" s="40">
        <f>F110-E110</f>
        <v>0</v>
      </c>
      <c r="H110" s="20"/>
      <c r="I110" s="16"/>
      <c r="J110" s="16"/>
      <c r="K110" s="16"/>
    </row>
    <row r="112" spans="1:11" x14ac:dyDescent="0.25">
      <c r="A112" s="16"/>
      <c r="B112" s="16"/>
      <c r="C112" s="16"/>
      <c r="D112" s="48"/>
      <c r="E112" s="16"/>
      <c r="F112" s="16"/>
      <c r="G112" s="54"/>
      <c r="H112" s="16"/>
      <c r="I112" s="16"/>
      <c r="J112" s="16"/>
      <c r="K112" s="16"/>
    </row>
    <row r="113" spans="1:11" ht="15.75" x14ac:dyDescent="0.25">
      <c r="A113" s="45" t="s">
        <v>659</v>
      </c>
      <c r="B113" s="20"/>
      <c r="C113" s="20"/>
      <c r="D113" s="51"/>
      <c r="E113" s="46">
        <f>E101+E110</f>
        <v>0</v>
      </c>
      <c r="F113" s="46">
        <f>F101+F110</f>
        <v>0</v>
      </c>
      <c r="G113" s="46">
        <f>F113-E113</f>
        <v>0</v>
      </c>
      <c r="H113" s="20"/>
      <c r="I113" s="16"/>
      <c r="J113" s="16"/>
      <c r="K113" s="16"/>
    </row>
    <row r="114" spans="1:11" ht="15.75" x14ac:dyDescent="0.25">
      <c r="A114" s="45" t="s">
        <v>660</v>
      </c>
      <c r="B114" s="20"/>
      <c r="C114" s="20"/>
      <c r="D114" s="51"/>
      <c r="E114" s="46">
        <f>E113*4</f>
        <v>0</v>
      </c>
      <c r="F114" s="46">
        <f t="shared" ref="F114:G114" si="32">F113*4</f>
        <v>0</v>
      </c>
      <c r="G114" s="46">
        <f t="shared" si="32"/>
        <v>0</v>
      </c>
      <c r="H114" s="20"/>
      <c r="I114" s="16"/>
      <c r="J114" s="16"/>
      <c r="K114" s="16"/>
    </row>
    <row r="116" spans="1:11" x14ac:dyDescent="0.25">
      <c r="A116" s="42"/>
      <c r="B116" s="16"/>
      <c r="C116" s="16"/>
      <c r="D116" s="48"/>
      <c r="E116" s="16"/>
      <c r="F116" s="16"/>
      <c r="G116" s="16"/>
      <c r="H116" s="16"/>
      <c r="I116" s="16"/>
      <c r="J116" s="16"/>
      <c r="K116" s="16"/>
    </row>
  </sheetData>
  <phoneticPr fontId="18" type="noConversion"/>
  <pageMargins left="0.70866141732283472" right="0.70866141732283472" top="0.78740157480314965" bottom="0.78740157480314965" header="0.31496062992125984" footer="0.31496062992125984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</vt:i4>
      </vt:variant>
    </vt:vector>
  </HeadingPairs>
  <TitlesOfParts>
    <vt:vector size="8" baseType="lpstr">
      <vt:lpstr>OBORA</vt:lpstr>
      <vt:lpstr>KRUH</vt:lpstr>
      <vt:lpstr>ZBYNY</vt:lpstr>
      <vt:lpstr>ŽĎÁR</vt:lpstr>
      <vt:lpstr>STARÉ SPLAVY</vt:lpstr>
      <vt:lpstr>DOKSY</vt:lpstr>
      <vt:lpstr>součty-předpokládaná cena</vt:lpstr>
      <vt:lpstr>'součty-předpokládaná cena'!Oblast_tisku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Jindra Šťastná</dc:creator>
  <cp:keywords/>
  <dc:description/>
  <cp:lastModifiedBy>Veronika Vaníčková</cp:lastModifiedBy>
  <cp:revision/>
  <cp:lastPrinted>2026-02-02T13:56:42Z</cp:lastPrinted>
  <dcterms:created xsi:type="dcterms:W3CDTF">2013-10-22T08:11:02Z</dcterms:created>
  <dcterms:modified xsi:type="dcterms:W3CDTF">2026-03-04T08:46:26Z</dcterms:modified>
  <cp:category/>
  <cp:contentStatus/>
</cp:coreProperties>
</file>