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oksy.sharepoint.com/sites/projekty-orm/Sdilene dokumenty/U Rybníčku/PD/dokumentace u rybníčku/"/>
    </mc:Choice>
  </mc:AlternateContent>
  <xr:revisionPtr revIDLastSave="0" documentId="8_{BBE22E7A-D4E3-499E-9906-E9E81B65979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e" sheetId="4" r:id="rId1"/>
    <sheet name="101.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0" i="2" l="1"/>
  <c r="O110" i="2" s="1"/>
  <c r="I106" i="2"/>
  <c r="O106" i="2" s="1"/>
  <c r="I102" i="2"/>
  <c r="O102" i="2" s="1"/>
  <c r="I98" i="2"/>
  <c r="O98" i="2" s="1"/>
  <c r="I94" i="2"/>
  <c r="I93" i="2" s="1"/>
  <c r="I90" i="2"/>
  <c r="O90" i="2" s="1"/>
  <c r="I87" i="2"/>
  <c r="O87" i="2" s="1"/>
  <c r="I84" i="2"/>
  <c r="I83" i="2" s="1"/>
  <c r="O80" i="2"/>
  <c r="I80" i="2"/>
  <c r="O77" i="2"/>
  <c r="I77" i="2"/>
  <c r="I73" i="2"/>
  <c r="O73" i="2" s="1"/>
  <c r="O69" i="2"/>
  <c r="I69" i="2"/>
  <c r="I68" i="2" s="1"/>
  <c r="I65" i="2"/>
  <c r="O65" i="2" s="1"/>
  <c r="I61" i="2"/>
  <c r="O61" i="2" s="1"/>
  <c r="I57" i="2"/>
  <c r="O57" i="2" s="1"/>
  <c r="O54" i="2"/>
  <c r="I54" i="2"/>
  <c r="O51" i="2"/>
  <c r="I51" i="2"/>
  <c r="I47" i="2"/>
  <c r="O47" i="2" s="1"/>
  <c r="I43" i="2"/>
  <c r="O43" i="2" s="1"/>
  <c r="O39" i="2"/>
  <c r="I39" i="2"/>
  <c r="I36" i="2"/>
  <c r="O36" i="2" s="1"/>
  <c r="O32" i="2"/>
  <c r="I32" i="2"/>
  <c r="I31" i="2" s="1"/>
  <c r="I8" i="2"/>
  <c r="I27" i="2"/>
  <c r="O27" i="2" s="1"/>
  <c r="I24" i="2"/>
  <c r="O24" i="2" s="1"/>
  <c r="I21" i="2"/>
  <c r="O21" i="2" s="1"/>
  <c r="I17" i="2"/>
  <c r="O17" i="2" s="1"/>
  <c r="I13" i="2"/>
  <c r="O13" i="2" s="1"/>
  <c r="I9" i="2"/>
  <c r="O9" i="2" s="1"/>
  <c r="D11" i="4" l="1"/>
  <c r="O94" i="2"/>
  <c r="C11" i="4"/>
  <c r="O84" i="2"/>
  <c r="D10" i="4" s="1"/>
  <c r="I60" i="2"/>
  <c r="I3" i="2" s="1"/>
  <c r="C10" i="4" s="1"/>
  <c r="E11" i="4" l="1"/>
  <c r="E10" i="4"/>
  <c r="C7" i="4" s="1"/>
  <c r="C6" i="4"/>
</calcChain>
</file>

<file path=xl/sharedStrings.xml><?xml version="1.0" encoding="utf-8"?>
<sst xmlns="http://schemas.openxmlformats.org/spreadsheetml/2006/main" count="338" uniqueCount="151">
  <si>
    <t>EstiCon</t>
  </si>
  <si>
    <t xml:space="preserve">Firma: </t>
  </si>
  <si>
    <t>Rekapitulace ceny</t>
  </si>
  <si>
    <t>Stavba: J25-12-22 - Oprava ulice u rybníčku , Doksy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</si>
  <si>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</si>
  <si>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</si>
  <si>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</si>
  <si>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</si>
  <si>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</si>
  <si>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</si>
  <si>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</si>
  <si>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101.1</t>
  </si>
  <si>
    <t>Komunikace</t>
  </si>
  <si>
    <t>101.2</t>
  </si>
  <si>
    <t>Kryty komunikací</t>
  </si>
  <si>
    <t>Soupis prací objektu</t>
  </si>
  <si>
    <t>S</t>
  </si>
  <si>
    <t>Stavba:</t>
  </si>
  <si>
    <t>J25-12-22</t>
  </si>
  <si>
    <t>Oprava ulice u rybníčku , Doksy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</si>
  <si>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</si>
  <si>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</si>
  <si>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</si>
  <si>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</si>
  <si>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</si>
  <si>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</si>
  <si>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</si>
  <si>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</si>
  <si>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</si>
  <si>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</si>
  <si>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</si>
  <si>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</si>
  <si>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</si>
  <si>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</si>
  <si>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</si>
  <si>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</si>
  <si>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</si>
  <si>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015111</t>
  </si>
  <si>
    <t/>
  </si>
  <si>
    <t>POPLATKY ZA LIKVIDACI ODPADŮ NEKONTAMINOVANÝCH - 17 05 04  VYTĚŽENÉ ZEMINY A HORNINY -  I. TŘÍDA TĚŽITELNOSTI</t>
  </si>
  <si>
    <t>T</t>
  </si>
  <si>
    <t>PP</t>
  </si>
  <si>
    <t>VV</t>
  </si>
  <si>
    <t>127,12*2+471,363*2+133,8*2 = 1464,566 [A]</t>
  </si>
  <si>
    <t>TS</t>
  </si>
  <si>
    <t>1. Položka obsahuje:
 – veškeré poplatky provozovateli skládky, recyklační linky nebo jiného zařízení na zpracování nebo likvidaci odpadů související s převzetím, uložením, zpracováním nebo likvidací odpadu
2. Položka neobsahuje:
 – náklady spojené s dopravou odpadu z místa stavby na místo převzetí provozovatelem skládky, recyklační linky nebo jiného zařízení na zpracování nebo likvidaci odpadů
3. Způsob měření:
Tunou se rozumí hmotnost odpadu vytříděného v souladu se zákonem č. 541/2020 Sb., o nakládání s odpady, v platném znění.</t>
  </si>
  <si>
    <t>015140</t>
  </si>
  <si>
    <t>POPLATKY ZA LIKVIDACI ODPADŮ NEKONTAMINOVANÝCH - 17 01 01  BETON Z DEMOLIC OBJEKTŮ, ZÁKLADŮ TV</t>
  </si>
  <si>
    <t>20*0,18 = 3,600 [A]</t>
  </si>
  <si>
    <t>02911</t>
  </si>
  <si>
    <t>OSTATNÍ POŽADAVKY - ZEMĚMĚŘICKÉ ZAMĚŘENÍ</t>
  </si>
  <si>
    <t>KPL</t>
  </si>
  <si>
    <t>vytyčení a zaměření skutečného provedení 1 = 1,000 [A]</t>
  </si>
  <si>
    <t>Položka zahrnuje:
- veškeré náklady spojené s objednatelem požadovanými pracemi
Položka nezahrnuje:
- x</t>
  </si>
  <si>
    <t>02944</t>
  </si>
  <si>
    <t>OSTAT POŽADAVKY - DOKUMENTACE SKUTEČ PROVEDENÍ V DIGIT FORMĚ</t>
  </si>
  <si>
    <t>Položka zahrnuje: 
- kompletní zeměměřičské práce a činnosti spojené se zaměřením a vyhotovením všech dokončených dílčích částí stavby, včetně po celkovém dokončení stavby zakrytých částí. Vyhotovení geodetické dokumentace skutečného provedení, svojí podrobností, obsahem, přesností, náležitostmi, formou prezentace musí být v souladu s požadavky, vycházející s aktuálně platné legislativy. 
Položka nezahrnuje: 
- x</t>
  </si>
  <si>
    <t>03100</t>
  </si>
  <si>
    <t>ZAŘÍZENÍ STAVENIŠTĚ - ZŘÍZENÍ, PROVOZ, DEMONTÁŽ</t>
  </si>
  <si>
    <t>Položka zahrnuje:
 objednatelem povolené náklady na pořízení (event. pronájem), provozování, udržování a likvidaci zhotovitelova zařízení
Položka nezahrnuje:
- x</t>
  </si>
  <si>
    <t>03720</t>
  </si>
  <si>
    <t>POMOC PRÁCE ZAJIŠŤ NEBO ZŘÍZ REGULACI A OCHRANU DOPRAVY</t>
  </si>
  <si>
    <t>DIO 1 = 1,000 [A]</t>
  </si>
  <si>
    <t>Položka zahrnuje:
- objednatelem povolené náklady na požadovaná zařízení zhotovitele
Položka nezahrnuje:
- x</t>
  </si>
  <si>
    <t>1</t>
  </si>
  <si>
    <t>Zemní práce</t>
  </si>
  <si>
    <t>11332</t>
  </si>
  <si>
    <t>ODSTRANĚNÍ PODKLADŮ ZPEVNĚNÝCH PLOCH Z KAMENIVA NESTMELENÉHO</t>
  </si>
  <si>
    <t>M3</t>
  </si>
  <si>
    <t>635,6*0,2 = 127,120 [A]</t>
  </si>
  <si>
    <t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</si>
  <si>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11352</t>
  </si>
  <si>
    <t>ODSTRANĚNÍ CHODNÍKOVÝCH A SILNIČNÍCH OBRUBNÍKŮ BETONOVÝCH</t>
  </si>
  <si>
    <t>M</t>
  </si>
  <si>
    <t>12273</t>
  </si>
  <si>
    <t>ODKOPÁVKY A PROKOPÁVKY OBECNÉ TŘ. I</t>
  </si>
  <si>
    <t>1034,5*0,39+154,4*0,32+185*0,1 = 471,363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</si>
  <si>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 uložení zeminy (na skládku, do násypu) ani poplatky za skládku, vykazují se v položce č.0141**</t>
  </si>
  <si>
    <t>13283</t>
  </si>
  <si>
    <t>HLOUBENÍ RÝH ŠÍŘ DO 2M PAŽ I NEPAŽ TŘ. II</t>
  </si>
  <si>
    <t>159,6*0,5+6+48 = 133,800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</si>
  <si>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</si>
  <si>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18110</t>
  </si>
  <si>
    <t>ÚPRAVA PLÁNĚ SE ZHUTNĚNÍM V HORNINĚ TŘ. I</t>
  </si>
  <si>
    <t>M2</t>
  </si>
  <si>
    <t>1034,5+90,4+64+442,3*0,3 = 1321,590 [A]</t>
  </si>
  <si>
    <t>Položka zahrnuje:
- úpravu pláně včetně vyrovnání výškových rozdílů. Míru zhutnění určuje projekt.
Položka nezahrnuje:
- x</t>
  </si>
  <si>
    <t>18130</t>
  </si>
  <si>
    <t>ÚPRAVA PLÁNĚ BEZ ZHUTNĚNÍ</t>
  </si>
  <si>
    <t>Položka zahrnuje:
-  úpravu pláně včetně vyrovnání výškových rozdílů
Položka nezahrnuje:
- x</t>
  </si>
  <si>
    <t>18231</t>
  </si>
  <si>
    <t>ROZPROSTŘENÍ ORNICE V ROVINĚ V TL DO 0,10M</t>
  </si>
  <si>
    <t>vč. dodání ornice</t>
  </si>
  <si>
    <t>Položka zahrnuje:
- nutné přemístění ornice z dočasných skládek vzdálených do 50m
- rozprostření ornice v předepsané tloušťce v rovině a ve svahu do 1:5
Položka nezahrnuje:
- x</t>
  </si>
  <si>
    <t>18241</t>
  </si>
  <si>
    <t>ZALOŽENÍ TRÁVNÍKU RUČNÍM VÝSEVEM</t>
  </si>
  <si>
    <t>Položka zahrnuje:
- dodání předepsané travní směsi, její výsev na ornici, zalévání, první pokosení, to vše bez ohledu na sklon terénu
Položka nezahrnuje:
- x</t>
  </si>
  <si>
    <t>2</t>
  </si>
  <si>
    <t>Základy</t>
  </si>
  <si>
    <t>21150</t>
  </si>
  <si>
    <t>SANAČNÍ ŽEBRA Z KAMENIVA</t>
  </si>
  <si>
    <t>vsakovací jáma z kamenivo 63/125</t>
  </si>
  <si>
    <t>8*2*3 = 48,000 [A]</t>
  </si>
  <si>
    <t>Položka zahrnuje:
- dodávku a uložení předepsaného kameniva
- mimostaveništní a vnitrostaveništní dopravu,
- není-li v zadávací dokumentaci uvedeno jinak, jedná se o nakupovaný materiál.
Položka nezahrnuje:
- x</t>
  </si>
  <si>
    <t>21263</t>
  </si>
  <si>
    <t>a</t>
  </si>
  <si>
    <t>TRATIVODY KOMPLET  Z TRUB Z PLAST HM DN DO 150MM</t>
  </si>
  <si>
    <t>vč. opláštění z geotextilie, fólie</t>
  </si>
  <si>
    <t>Položka zahrnuje:
 - platí pro kompletní konstrukce trativodů:
- výkop rýhy předepsaného tvaru v dané třídě těžitelnosti, výplň, zásyp trativodu včetně dopravy, uložení přebytečného materiálu, dodávky předepsaného materiálu pro výplň a zásyp
- zřízení spojovací vrstvy
- zřízení podkladu a lože trativodu z předepsaného materiálu
- dodávka a uložení trativodu předepsaného materiálu a profilu
- obsyp trativodu předepsaným materiálem
- ukončení trativodu zaústěním do potrubí nebo vodoteče, případně vybudování ukončujícího objektu (kapličky) dle VL
- veškerý materiál, výrobky a polotovary, včetně mimostaveništní a vnitrostaveništní dopravy</t>
  </si>
  <si>
    <t>5</t>
  </si>
  <si>
    <t>56333</t>
  </si>
  <si>
    <t>VOZOVKOVÉ VRSTVY ZE ŠTĚRKODRTI TL. DO 150MM</t>
  </si>
  <si>
    <t>2*1034,5 = 2069,000 [A]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</si>
  <si>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</si>
  <si>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56334</t>
  </si>
  <si>
    <t>VOZOVKOVÉ VRSTVY ZE ŠTĚRKODRTI TL. DO 200MM</t>
  </si>
  <si>
    <t>90,4+64 = 154,400 [A]</t>
  </si>
  <si>
    <t>582612</t>
  </si>
  <si>
    <t>KRYTY Z BETON DLAŽDIC SE ZÁMKEM ŠEDÝCH TL 80MM DO LOŽE Z KAM</t>
  </si>
  <si>
    <t>Položka zahrnuje:
- dodání dlažebního materiálu v požadované kvalitě, dodání materiálu pro předepsané lože v tloušťce předepsané dokumentací a pro předepsanou výplň spar
- očištění podkladu
- uložení dlažby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</si>
  <si>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>58401</t>
  </si>
  <si>
    <t>VOZOVKOVÉ KRYTY Z VEGETAČNÍCH DÍLCŮ DO LOŽE Z KAM TL DO 100MM</t>
  </si>
  <si>
    <t>tl. 80mm</t>
  </si>
  <si>
    <t>Položka zahrnuje:
- dodání dílců v požadované kvalitě, dodání materiálu pro předepsané lože v tloušťce předepsané dokumentací a pro předepsanou výplň spar
- očištění podkladu
- uložení dílců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</si>
  <si>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>8</t>
  </si>
  <si>
    <t>Potrubí</t>
  </si>
  <si>
    <t>89712</t>
  </si>
  <si>
    <t>VPUSŤ KANALIZAČNÍ ULIČNÍ KOMPLETNÍ Z BETONOVÝCH DÍLCŮ</t>
  </si>
  <si>
    <t>KUS</t>
  </si>
  <si>
    <t>Položka zahrnuje:
- dodávku a osazení předepsaných dílů včetně mříže
- výplň, těsnění a tmelení spar a spojů,
- opatření povrchů betonu izolací proti zemní vlhkosti v částech, kde přijdou do styku se zeminou nebo kamenivem,
- předepsané podkladní konstrukce
Položka nezahrnuje:
- x</t>
  </si>
  <si>
    <t>89921</t>
  </si>
  <si>
    <t>VÝŠKOVÁ ÚPRAVA POKLOPŮ</t>
  </si>
  <si>
    <t>Položka zahrnuje:
- všechny nutné práce a materiály pro zvýšení nebo snížení zařízení (včetně nutné úpravy stávajícího povrchu vozovky nebo chodníku)
Položka nezahrnuje:
- x</t>
  </si>
  <si>
    <t>89923</t>
  </si>
  <si>
    <t>VÝŠKOVÁ ÚPRAVA KRYCÍCH HRNCŮ</t>
  </si>
  <si>
    <t>9</t>
  </si>
  <si>
    <t>Ostatní konstrukce a práce</t>
  </si>
  <si>
    <t>917211</t>
  </si>
  <si>
    <t>ZÁHONOVÉ OBRUBY Z BETONOVÝCH OBRUBNÍKŮ ŠÍŘ 50MM</t>
  </si>
  <si>
    <t>Položka zahrnuje:
- dodání a pokládku betonových obrubníků o rozměrech předepsaných zadávací dokumentací
- betonové lože i boční betonovou opěrku
Položka nezahrnuje:
- x</t>
  </si>
  <si>
    <t>917223</t>
  </si>
  <si>
    <t>SILNIČNÍ A CHODNÍKOVÉ OBRUBY Z BETONOVÝCH OBRUBNÍKŮ ŠÍŘ 100MM</t>
  </si>
  <si>
    <t>919112</t>
  </si>
  <si>
    <t>ŘEZÁNÍ ASFALTOVÉHO KRYTU VOZOVEK TL DO 100MM</t>
  </si>
  <si>
    <t>Položka zahrnuje:
- řezání vozovkové vrstvy v předepsané tloušťce
- spotřeba vody
Položka nezahrnuje:
- x</t>
  </si>
  <si>
    <t>931321</t>
  </si>
  <si>
    <t>TĚSNĚNÍ DILATAČ SPAR ASF ZÁLIVKOU MODIFIK PRŮŘ DO 100MM2</t>
  </si>
  <si>
    <t>Položka zahrnuje:
- dodávku a osazení předepsaného materiálu
- očištění ploch spáry před úpravou
- očištění okolí spáry po úpravě
Položka nezahrnuje:
- těsnící profil</t>
  </si>
  <si>
    <t>96687</t>
  </si>
  <si>
    <t>VYBOURÁNÍ ULIČNÍCH VPUSTÍ KOMPLETNÍCH</t>
  </si>
  <si>
    <t>Položka zahrnuje:
- kompletní bourací práce včetně nezbytného rozsahu zemních prací,
- veškerou manipulaci s vybouranou sutí a hmotami včetně uložení na skládku,
- veškeré další práce plynoucí z technologického předpisu a z platných předpisů,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</si>
</sst>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#\ ##0.00"/>
    <numFmt numFmtId="165" formatCode="#\ ###\ ###\ ###\ ##0.000"/>
  </numFmts>
  <fonts count="10" x14ac:knownFonts="1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3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4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164" fontId="4" fillId="0" borderId="1" xfId="6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6" fillId="2" borderId="5" xfId="7" applyFill="1" applyBorder="1">
      <alignment horizontal="left" vertical="center" wrapText="1"/>
    </xf>
    <xf numFmtId="0" fontId="6" fillId="2" borderId="0" xfId="7" applyFill="1">
      <alignment horizontal="left" vertical="center" wrapText="1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4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0" fontId="0" fillId="0" borderId="5" xfId="0" applyBorder="1"/>
    <xf numFmtId="0" fontId="0" fillId="0" borderId="0" xfId="0" applyAlignment="1">
      <alignment wrapText="1"/>
    </xf>
    <xf numFmtId="0" fontId="0" fillId="0" borderId="6" xfId="0" applyBorder="1"/>
    <xf numFmtId="0" fontId="8" fillId="0" borderId="7" xfId="0" applyFont="1" applyBorder="1" applyAlignment="1">
      <alignment wrapText="1"/>
    </xf>
    <xf numFmtId="0" fontId="8" fillId="0" borderId="0" xfId="0" applyFont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5" fillId="3" borderId="1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6" fillId="2" borderId="0" xfId="7" applyFill="1" applyAlignment="1">
      <alignment horizontal="right" vertical="center" wrapText="1"/>
    </xf>
    <xf numFmtId="0" fontId="0" fillId="2" borderId="0" xfId="0" applyFill="1" applyAlignment="1">
      <alignment horizontal="right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3" fillId="2" borderId="0" xfId="2" applyFill="1">
      <alignment horizontal="left" vertical="center" wrapText="1"/>
    </xf>
    <xf numFmtId="0" fontId="0" fillId="2" borderId="0" xfId="0" applyFill="1"/>
  </cellXfs>
  <cellStyles count="14">
    <cellStyle name="NadpisRekapitulaceSoupisPraciStyle" xfId="2" xr:uid="{00000000-0005-0000-0000-000002000000}"/>
    <cellStyle name="NadpisStrukturyStyle" xfId="8" xr:uid="{00000000-0005-0000-0000-000008000000}"/>
    <cellStyle name="NadpisySloupcuStyle" xfId="4" xr:uid="{00000000-0005-0000-0000-000004000000}"/>
    <cellStyle name="NormalBoldLeftStyle" xfId="5" xr:uid="{00000000-0005-0000-0000-000005000000}"/>
    <cellStyle name="NormalBoldRightStyle" xfId="6" xr:uid="{00000000-0005-0000-0000-000006000000}"/>
    <cellStyle name="NormalBoldStyle" xfId="10" xr:uid="{00000000-0005-0000-0000-00000A000000}"/>
    <cellStyle name="NormalLeftStyle" xfId="11" xr:uid="{00000000-0005-0000-0000-00000B000000}"/>
    <cellStyle name="Normální" xfId="0" builtinId="0"/>
    <cellStyle name="NormalRightStyle" xfId="12" xr:uid="{00000000-0005-0000-0000-00000C000000}"/>
    <cellStyle name="NormalStyle" xfId="1" xr:uid="{00000000-0005-0000-0000-000001000000}"/>
    <cellStyle name="PolDoplnInfoStyle" xfId="13" xr:uid="{00000000-0005-0000-0000-00000D000000}"/>
    <cellStyle name="RekapitulaceCenyStyle" xfId="3" xr:uid="{00000000-0005-0000-0000-000003000000}"/>
    <cellStyle name="StavbaRozpocetHeaderStyle" xfId="7" xr:uid="{00000000-0005-0000-0000-000007000000}"/>
    <cellStyle name="StavebniDilStyle" xfId="9" xr:uid="{00000000-0005-0000-0000-000009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"/>
  <sheetViews>
    <sheetView workbookViewId="0"/>
  </sheetViews>
  <sheetFormatPr defaultRowHeight="15" x14ac:dyDescent="0.25"/>
  <cols>
    <col min="1" max="1" width="7.5703125" bestFit="1" customWidth="1"/>
    <col min="2" max="2" width="129.5703125" customWidth="1"/>
    <col min="3" max="5" width="19.42578125" customWidth="1"/>
  </cols>
  <sheetData>
    <row r="1" spans="1:5" x14ac:dyDescent="0.25">
      <c r="A1" s="1" t="s">
        <v>0</v>
      </c>
      <c r="B1" s="2" t="s">
        <v>1</v>
      </c>
      <c r="C1" s="3"/>
      <c r="D1" s="3"/>
      <c r="E1" s="3"/>
    </row>
    <row r="2" spans="1:5" x14ac:dyDescent="0.25">
      <c r="A2" s="1"/>
      <c r="B2" s="51" t="s">
        <v>2</v>
      </c>
      <c r="C2" s="3"/>
      <c r="D2" s="3"/>
      <c r="E2" s="3"/>
    </row>
    <row r="3" spans="1:5" x14ac:dyDescent="0.25">
      <c r="A3" s="3"/>
      <c r="B3" s="52"/>
      <c r="C3" s="3"/>
      <c r="D3" s="3"/>
      <c r="E3" s="3"/>
    </row>
    <row r="4" spans="1:5" x14ac:dyDescent="0.25">
      <c r="A4" s="3"/>
      <c r="B4" s="51" t="s">
        <v>3</v>
      </c>
      <c r="C4" s="52"/>
      <c r="D4" s="52"/>
      <c r="E4" s="52"/>
    </row>
    <row r="5" spans="1:5" x14ac:dyDescent="0.25">
      <c r="A5" s="3"/>
      <c r="B5" s="3"/>
      <c r="C5" s="3"/>
      <c r="D5" s="3"/>
      <c r="E5" s="3"/>
    </row>
    <row r="6" spans="1:5" x14ac:dyDescent="0.25">
      <c r="A6" s="3"/>
      <c r="B6" s="5" t="s">
        <v>4</v>
      </c>
      <c r="C6" s="6" t="e">
        <f>SUM(C10:C11)</f>
        <v>#REF!</v>
      </c>
      <c r="D6" s="3"/>
      <c r="E6" s="3"/>
    </row>
    <row r="7" spans="1:5" x14ac:dyDescent="0.25">
      <c r="A7" s="3"/>
      <c r="B7" s="5" t="s">
        <v>5</v>
      </c>
      <c r="C7" s="6" t="e">
        <f>SUM(E10:E11)</f>
        <v>#REF!</v>
      </c>
      <c r="D7" s="3"/>
      <c r="E7" s="3"/>
    </row>
    <row r="8" spans="1:5" x14ac:dyDescent="0.25">
      <c r="A8" s="3"/>
      <c r="B8" s="3"/>
      <c r="C8" s="3"/>
      <c r="D8" s="3"/>
      <c r="E8" s="3"/>
    </row>
    <row r="9" spans="1:5" x14ac:dyDescent="0.25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 spans="1:5" x14ac:dyDescent="0.25">
      <c r="A10" s="8" t="s">
        <v>11</v>
      </c>
      <c r="B10" s="8" t="s">
        <v>12</v>
      </c>
      <c r="C10" s="9">
        <f>'101.1'!I3</f>
        <v>0</v>
      </c>
      <c r="D10" s="9">
        <f>SUMIFS('101.1'!O:O,'101.1'!A:A,"P")</f>
        <v>0</v>
      </c>
      <c r="E10" s="9">
        <f>C10+D10</f>
        <v>0</v>
      </c>
    </row>
    <row r="11" spans="1:5" x14ac:dyDescent="0.25">
      <c r="A11" s="8" t="s">
        <v>13</v>
      </c>
      <c r="B11" s="8" t="s">
        <v>14</v>
      </c>
      <c r="C11" s="9" t="e">
        <f>#REF!</f>
        <v>#REF!</v>
      </c>
      <c r="D11" s="9" t="e">
        <f>SUMIFS(#REF!,#REF!,"P")</f>
        <v>#REF!</v>
      </c>
      <c r="E11" s="9" t="e">
        <f>C11+D11</f>
        <v>#REF!</v>
      </c>
    </row>
  </sheetData>
  <mergeCells count="2">
    <mergeCell ref="B2:B3"/>
    <mergeCell ref="B4:E4"/>
  </mergeCells>
  <pageMargins left="0.7" right="0.7" top="0.78740157499999996" bottom="0.78740157499999996" header="0.3" footer="0.3"/>
  <pageSetup fitToHeight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12"/>
  <sheetViews>
    <sheetView tabSelected="1" topLeftCell="B26" workbookViewId="0"/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15</v>
      </c>
      <c r="F2" s="3"/>
      <c r="G2" s="3"/>
      <c r="H2" s="3"/>
      <c r="I2" s="3"/>
      <c r="J2" s="15"/>
    </row>
    <row r="3" spans="1:16" x14ac:dyDescent="0.25">
      <c r="A3" s="3" t="s">
        <v>16</v>
      </c>
      <c r="B3" s="16" t="s">
        <v>17</v>
      </c>
      <c r="C3" s="47" t="s">
        <v>18</v>
      </c>
      <c r="D3" s="48"/>
      <c r="E3" s="17" t="s">
        <v>19</v>
      </c>
      <c r="F3" s="3"/>
      <c r="G3" s="3"/>
      <c r="H3" s="18" t="s">
        <v>11</v>
      </c>
      <c r="I3" s="19">
        <f>SUMIFS(I8:I112,A8:A112,"SD")</f>
        <v>0</v>
      </c>
      <c r="J3" s="15"/>
      <c r="O3">
        <v>0</v>
      </c>
      <c r="P3">
        <v>2</v>
      </c>
    </row>
    <row r="4" spans="1:16" x14ac:dyDescent="0.25">
      <c r="A4" s="3" t="s">
        <v>20</v>
      </c>
      <c r="B4" s="16" t="s">
        <v>21</v>
      </c>
      <c r="C4" s="47" t="s">
        <v>11</v>
      </c>
      <c r="D4" s="48"/>
      <c r="E4" s="17" t="s">
        <v>12</v>
      </c>
      <c r="F4" s="3"/>
      <c r="G4" s="3"/>
      <c r="H4" s="3"/>
      <c r="I4" s="3"/>
      <c r="J4" s="15"/>
      <c r="O4">
        <v>0.12</v>
      </c>
      <c r="P4">
        <v>2</v>
      </c>
    </row>
    <row r="5" spans="1:16" x14ac:dyDescent="0.25">
      <c r="A5" s="49" t="s">
        <v>22</v>
      </c>
      <c r="B5" s="50" t="s">
        <v>23</v>
      </c>
      <c r="C5" s="45" t="s">
        <v>24</v>
      </c>
      <c r="D5" s="45" t="s">
        <v>25</v>
      </c>
      <c r="E5" s="45" t="s">
        <v>26</v>
      </c>
      <c r="F5" s="45" t="s">
        <v>27</v>
      </c>
      <c r="G5" s="45" t="s">
        <v>28</v>
      </c>
      <c r="H5" s="45" t="s">
        <v>29</v>
      </c>
      <c r="I5" s="45"/>
      <c r="J5" s="46" t="s">
        <v>30</v>
      </c>
      <c r="O5">
        <v>0.21</v>
      </c>
    </row>
    <row r="6" spans="1:16" x14ac:dyDescent="0.25">
      <c r="A6" s="49"/>
      <c r="B6" s="50"/>
      <c r="C6" s="45"/>
      <c r="D6" s="45"/>
      <c r="E6" s="45"/>
      <c r="F6" s="45"/>
      <c r="G6" s="45"/>
      <c r="H6" s="7" t="s">
        <v>31</v>
      </c>
      <c r="I6" s="7" t="s">
        <v>32</v>
      </c>
      <c r="J6" s="46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33</v>
      </c>
      <c r="B8" s="25"/>
      <c r="C8" s="26" t="s">
        <v>34</v>
      </c>
      <c r="D8" s="27"/>
      <c r="E8" s="24" t="s">
        <v>35</v>
      </c>
      <c r="F8" s="27"/>
      <c r="G8" s="27"/>
      <c r="H8" s="27"/>
      <c r="I8" s="28">
        <f>SUMIFS(I9:I30,A9:A30,"P")</f>
        <v>0</v>
      </c>
      <c r="J8" s="29"/>
    </row>
    <row r="9" spans="1:16" ht="30" x14ac:dyDescent="0.25">
      <c r="A9" s="30" t="s">
        <v>36</v>
      </c>
      <c r="B9" s="30">
        <v>1</v>
      </c>
      <c r="C9" s="31" t="s">
        <v>37</v>
      </c>
      <c r="D9" s="30" t="s">
        <v>38</v>
      </c>
      <c r="E9" s="32" t="s">
        <v>39</v>
      </c>
      <c r="F9" s="33" t="s">
        <v>40</v>
      </c>
      <c r="G9" s="34">
        <v>1464.566</v>
      </c>
      <c r="H9" s="35">
        <v>0</v>
      </c>
      <c r="I9" s="35">
        <f>ROUND(G9*H9,P4)</f>
        <v>0</v>
      </c>
      <c r="J9" s="30"/>
      <c r="O9" s="36">
        <f>I9*0.21</f>
        <v>0</v>
      </c>
      <c r="P9">
        <v>3</v>
      </c>
    </row>
    <row r="10" spans="1:16" x14ac:dyDescent="0.25">
      <c r="A10" s="30" t="s">
        <v>41</v>
      </c>
      <c r="B10" s="37"/>
      <c r="E10" s="38" t="s">
        <v>38</v>
      </c>
      <c r="J10" s="39"/>
    </row>
    <row r="11" spans="1:16" x14ac:dyDescent="0.25">
      <c r="A11" s="30" t="s">
        <v>42</v>
      </c>
      <c r="B11" s="37"/>
      <c r="E11" s="40" t="s">
        <v>43</v>
      </c>
      <c r="J11" s="39"/>
    </row>
    <row r="12" spans="1:16" ht="165" x14ac:dyDescent="0.25">
      <c r="A12" s="30" t="s">
        <v>44</v>
      </c>
      <c r="B12" s="37"/>
      <c r="E12" s="32" t="s">
        <v>45</v>
      </c>
      <c r="J12" s="39"/>
    </row>
    <row r="13" spans="1:16" ht="30" x14ac:dyDescent="0.25">
      <c r="A13" s="30" t="s">
        <v>36</v>
      </c>
      <c r="B13" s="30">
        <v>2</v>
      </c>
      <c r="C13" s="31" t="s">
        <v>46</v>
      </c>
      <c r="D13" s="30" t="s">
        <v>38</v>
      </c>
      <c r="E13" s="32" t="s">
        <v>47</v>
      </c>
      <c r="F13" s="33" t="s">
        <v>40</v>
      </c>
      <c r="G13" s="34">
        <v>3.6</v>
      </c>
      <c r="H13" s="35">
        <v>0</v>
      </c>
      <c r="I13" s="35">
        <f>ROUND(G13*H13,P4)</f>
        <v>0</v>
      </c>
      <c r="J13" s="30"/>
      <c r="O13" s="36">
        <f>I13*0.21</f>
        <v>0</v>
      </c>
      <c r="P13">
        <v>3</v>
      </c>
    </row>
    <row r="14" spans="1:16" x14ac:dyDescent="0.25">
      <c r="A14" s="30" t="s">
        <v>41</v>
      </c>
      <c r="B14" s="37"/>
      <c r="E14" s="38" t="s">
        <v>38</v>
      </c>
      <c r="J14" s="39"/>
    </row>
    <row r="15" spans="1:16" x14ac:dyDescent="0.25">
      <c r="A15" s="30" t="s">
        <v>42</v>
      </c>
      <c r="B15" s="37"/>
      <c r="E15" s="40" t="s">
        <v>48</v>
      </c>
      <c r="J15" s="39"/>
    </row>
    <row r="16" spans="1:16" ht="165" x14ac:dyDescent="0.25">
      <c r="A16" s="30" t="s">
        <v>44</v>
      </c>
      <c r="B16" s="37"/>
      <c r="E16" s="32" t="s">
        <v>45</v>
      </c>
      <c r="J16" s="39"/>
    </row>
    <row r="17" spans="1:16" x14ac:dyDescent="0.25">
      <c r="A17" s="30" t="s">
        <v>36</v>
      </c>
      <c r="B17" s="30">
        <v>3</v>
      </c>
      <c r="C17" s="31" t="s">
        <v>49</v>
      </c>
      <c r="D17" s="30" t="s">
        <v>38</v>
      </c>
      <c r="E17" s="32" t="s">
        <v>50</v>
      </c>
      <c r="F17" s="33" t="s">
        <v>51</v>
      </c>
      <c r="G17" s="34">
        <v>1</v>
      </c>
      <c r="H17" s="35">
        <v>0</v>
      </c>
      <c r="I17" s="35">
        <f>ROUND(G17*H17,P4)</f>
        <v>0</v>
      </c>
      <c r="J17" s="30"/>
      <c r="O17" s="36">
        <f>I17*0.21</f>
        <v>0</v>
      </c>
      <c r="P17">
        <v>3</v>
      </c>
    </row>
    <row r="18" spans="1:16" x14ac:dyDescent="0.25">
      <c r="A18" s="30" t="s">
        <v>41</v>
      </c>
      <c r="B18" s="37"/>
      <c r="E18" s="38" t="s">
        <v>38</v>
      </c>
      <c r="J18" s="39"/>
    </row>
    <row r="19" spans="1:16" x14ac:dyDescent="0.25">
      <c r="A19" s="30" t="s">
        <v>42</v>
      </c>
      <c r="B19" s="37"/>
      <c r="E19" s="40" t="s">
        <v>52</v>
      </c>
      <c r="J19" s="39"/>
    </row>
    <row r="20" spans="1:16" ht="60" x14ac:dyDescent="0.25">
      <c r="A20" s="30" t="s">
        <v>44</v>
      </c>
      <c r="B20" s="37"/>
      <c r="E20" s="32" t="s">
        <v>53</v>
      </c>
      <c r="J20" s="39"/>
    </row>
    <row r="21" spans="1:16" ht="30" x14ac:dyDescent="0.25">
      <c r="A21" s="30" t="s">
        <v>36</v>
      </c>
      <c r="B21" s="30">
        <v>4</v>
      </c>
      <c r="C21" s="31" t="s">
        <v>54</v>
      </c>
      <c r="D21" s="30" t="s">
        <v>38</v>
      </c>
      <c r="E21" s="32" t="s">
        <v>55</v>
      </c>
      <c r="F21" s="33" t="s">
        <v>51</v>
      </c>
      <c r="G21" s="34">
        <v>1</v>
      </c>
      <c r="H21" s="35">
        <v>0</v>
      </c>
      <c r="I21" s="35">
        <f>ROUND(G21*H21,P4)</f>
        <v>0</v>
      </c>
      <c r="J21" s="30"/>
      <c r="O21" s="36">
        <f>I21*0.21</f>
        <v>0</v>
      </c>
      <c r="P21">
        <v>3</v>
      </c>
    </row>
    <row r="22" spans="1:16" x14ac:dyDescent="0.25">
      <c r="A22" s="30" t="s">
        <v>41</v>
      </c>
      <c r="B22" s="37"/>
      <c r="E22" s="38" t="s">
        <v>38</v>
      </c>
      <c r="J22" s="39"/>
    </row>
    <row r="23" spans="1:16" ht="135" x14ac:dyDescent="0.25">
      <c r="A23" s="30" t="s">
        <v>44</v>
      </c>
      <c r="B23" s="37"/>
      <c r="E23" s="32" t="s">
        <v>56</v>
      </c>
      <c r="J23" s="39"/>
    </row>
    <row r="24" spans="1:16" x14ac:dyDescent="0.25">
      <c r="A24" s="30" t="s">
        <v>36</v>
      </c>
      <c r="B24" s="30">
        <v>5</v>
      </c>
      <c r="C24" s="31" t="s">
        <v>57</v>
      </c>
      <c r="D24" s="30" t="s">
        <v>38</v>
      </c>
      <c r="E24" s="32" t="s">
        <v>58</v>
      </c>
      <c r="F24" s="33" t="s">
        <v>51</v>
      </c>
      <c r="G24" s="34">
        <v>1</v>
      </c>
      <c r="H24" s="35">
        <v>0</v>
      </c>
      <c r="I24" s="35">
        <f>ROUND(G24*H24,P4)</f>
        <v>0</v>
      </c>
      <c r="J24" s="30"/>
      <c r="O24" s="36">
        <f>I24*0.21</f>
        <v>0</v>
      </c>
      <c r="P24">
        <v>3</v>
      </c>
    </row>
    <row r="25" spans="1:16" x14ac:dyDescent="0.25">
      <c r="A25" s="30" t="s">
        <v>41</v>
      </c>
      <c r="B25" s="37"/>
      <c r="E25" s="38" t="s">
        <v>38</v>
      </c>
      <c r="J25" s="39"/>
    </row>
    <row r="26" spans="1:16" ht="75" x14ac:dyDescent="0.25">
      <c r="A26" s="30" t="s">
        <v>44</v>
      </c>
      <c r="B26" s="37"/>
      <c r="E26" s="32" t="s">
        <v>59</v>
      </c>
      <c r="J26" s="39"/>
    </row>
    <row r="27" spans="1:16" x14ac:dyDescent="0.25">
      <c r="A27" s="30" t="s">
        <v>36</v>
      </c>
      <c r="B27" s="30">
        <v>6</v>
      </c>
      <c r="C27" s="31" t="s">
        <v>60</v>
      </c>
      <c r="D27" s="30" t="s">
        <v>38</v>
      </c>
      <c r="E27" s="32" t="s">
        <v>61</v>
      </c>
      <c r="F27" s="33" t="s">
        <v>51</v>
      </c>
      <c r="G27" s="34">
        <v>1</v>
      </c>
      <c r="H27" s="35">
        <v>0</v>
      </c>
      <c r="I27" s="35">
        <f>ROUND(G27*H27,P4)</f>
        <v>0</v>
      </c>
      <c r="J27" s="30"/>
      <c r="O27" s="36">
        <f>I27*0.21</f>
        <v>0</v>
      </c>
      <c r="P27">
        <v>3</v>
      </c>
    </row>
    <row r="28" spans="1:16" x14ac:dyDescent="0.25">
      <c r="A28" s="30" t="s">
        <v>41</v>
      </c>
      <c r="B28" s="37"/>
      <c r="E28" s="38" t="s">
        <v>38</v>
      </c>
      <c r="J28" s="39"/>
    </row>
    <row r="29" spans="1:16" x14ac:dyDescent="0.25">
      <c r="A29" s="30" t="s">
        <v>42</v>
      </c>
      <c r="B29" s="37"/>
      <c r="E29" s="40" t="s">
        <v>62</v>
      </c>
      <c r="J29" s="39"/>
    </row>
    <row r="30" spans="1:16" ht="60" x14ac:dyDescent="0.25">
      <c r="A30" s="30" t="s">
        <v>44</v>
      </c>
      <c r="B30" s="37"/>
      <c r="E30" s="32" t="s">
        <v>63</v>
      </c>
      <c r="J30" s="39"/>
    </row>
    <row r="31" spans="1:16" x14ac:dyDescent="0.25">
      <c r="A31" s="24" t="s">
        <v>33</v>
      </c>
      <c r="B31" s="25"/>
      <c r="C31" s="26" t="s">
        <v>64</v>
      </c>
      <c r="D31" s="27"/>
      <c r="E31" s="24" t="s">
        <v>65</v>
      </c>
      <c r="F31" s="27"/>
      <c r="G31" s="27"/>
      <c r="H31" s="27"/>
      <c r="I31" s="28">
        <f>SUMIFS(I32:I59,A32:A59,"P")</f>
        <v>0</v>
      </c>
      <c r="J31" s="29"/>
    </row>
    <row r="32" spans="1:16" ht="30" x14ac:dyDescent="0.25">
      <c r="A32" s="30" t="s">
        <v>36</v>
      </c>
      <c r="B32" s="30">
        <v>7</v>
      </c>
      <c r="C32" s="31" t="s">
        <v>66</v>
      </c>
      <c r="D32" s="30" t="s">
        <v>38</v>
      </c>
      <c r="E32" s="32" t="s">
        <v>67</v>
      </c>
      <c r="F32" s="33" t="s">
        <v>68</v>
      </c>
      <c r="G32" s="34">
        <v>127.12</v>
      </c>
      <c r="H32" s="35">
        <v>0</v>
      </c>
      <c r="I32" s="35">
        <f>ROUND(G32*H32,P4)</f>
        <v>0</v>
      </c>
      <c r="J32" s="30"/>
      <c r="O32" s="36">
        <f>I32*0.21</f>
        <v>0</v>
      </c>
      <c r="P32">
        <v>3</v>
      </c>
    </row>
    <row r="33" spans="1:16" x14ac:dyDescent="0.25">
      <c r="A33" s="30" t="s">
        <v>41</v>
      </c>
      <c r="B33" s="37"/>
      <c r="E33" s="38" t="s">
        <v>38</v>
      </c>
      <c r="J33" s="39"/>
    </row>
    <row r="34" spans="1:16" x14ac:dyDescent="0.25">
      <c r="A34" s="30" t="s">
        <v>42</v>
      </c>
      <c r="B34" s="37"/>
      <c r="E34" s="40" t="s">
        <v>69</v>
      </c>
      <c r="J34" s="39"/>
    </row>
    <row r="35" spans="1:16" ht="120" x14ac:dyDescent="0.25">
      <c r="A35" s="30" t="s">
        <v>44</v>
      </c>
      <c r="B35" s="37"/>
      <c r="E35" s="32" t="s">
        <v>70</v>
      </c>
      <c r="J35" s="39"/>
    </row>
    <row r="36" spans="1:16" ht="30" x14ac:dyDescent="0.25">
      <c r="A36" s="30" t="s">
        <v>36</v>
      </c>
      <c r="B36" s="30">
        <v>8</v>
      </c>
      <c r="C36" s="31" t="s">
        <v>71</v>
      </c>
      <c r="D36" s="30" t="s">
        <v>38</v>
      </c>
      <c r="E36" s="32" t="s">
        <v>72</v>
      </c>
      <c r="F36" s="33" t="s">
        <v>73</v>
      </c>
      <c r="G36" s="34">
        <v>20</v>
      </c>
      <c r="H36" s="35">
        <v>0</v>
      </c>
      <c r="I36" s="35">
        <f>ROUND(G36*H36,P4)</f>
        <v>0</v>
      </c>
      <c r="J36" s="30"/>
      <c r="O36" s="36">
        <f>I36*0.21</f>
        <v>0</v>
      </c>
      <c r="P36">
        <v>3</v>
      </c>
    </row>
    <row r="37" spans="1:16" x14ac:dyDescent="0.25">
      <c r="A37" s="30" t="s">
        <v>41</v>
      </c>
      <c r="B37" s="37"/>
      <c r="E37" s="38" t="s">
        <v>38</v>
      </c>
      <c r="J37" s="39"/>
    </row>
    <row r="38" spans="1:16" ht="120" x14ac:dyDescent="0.25">
      <c r="A38" s="30" t="s">
        <v>44</v>
      </c>
      <c r="B38" s="37"/>
      <c r="E38" s="32" t="s">
        <v>70</v>
      </c>
      <c r="J38" s="39"/>
    </row>
    <row r="39" spans="1:16" x14ac:dyDescent="0.25">
      <c r="A39" s="30" t="s">
        <v>36</v>
      </c>
      <c r="B39" s="30">
        <v>10</v>
      </c>
      <c r="C39" s="31" t="s">
        <v>74</v>
      </c>
      <c r="D39" s="30" t="s">
        <v>38</v>
      </c>
      <c r="E39" s="32" t="s">
        <v>75</v>
      </c>
      <c r="F39" s="33" t="s">
        <v>68</v>
      </c>
      <c r="G39" s="34">
        <v>471.363</v>
      </c>
      <c r="H39" s="35">
        <v>0</v>
      </c>
      <c r="I39" s="35">
        <f>ROUND(G39*H39,P4)</f>
        <v>0</v>
      </c>
      <c r="J39" s="30"/>
      <c r="O39" s="36">
        <f>I39*0.21</f>
        <v>0</v>
      </c>
      <c r="P39">
        <v>3</v>
      </c>
    </row>
    <row r="40" spans="1:16" x14ac:dyDescent="0.25">
      <c r="A40" s="30" t="s">
        <v>41</v>
      </c>
      <c r="B40" s="37"/>
      <c r="E40" s="38" t="s">
        <v>38</v>
      </c>
      <c r="J40" s="39"/>
    </row>
    <row r="41" spans="1:16" x14ac:dyDescent="0.25">
      <c r="A41" s="30" t="s">
        <v>42</v>
      </c>
      <c r="B41" s="37"/>
      <c r="E41" s="40" t="s">
        <v>76</v>
      </c>
      <c r="J41" s="39"/>
    </row>
    <row r="42" spans="1:16" ht="409.5" x14ac:dyDescent="0.25">
      <c r="A42" s="30" t="s">
        <v>44</v>
      </c>
      <c r="B42" s="37"/>
      <c r="E42" s="32" t="s">
        <v>77</v>
      </c>
      <c r="J42" s="39"/>
    </row>
    <row r="43" spans="1:16" x14ac:dyDescent="0.25">
      <c r="A43" s="30" t="s">
        <v>36</v>
      </c>
      <c r="B43" s="30">
        <v>11</v>
      </c>
      <c r="C43" s="31" t="s">
        <v>78</v>
      </c>
      <c r="D43" s="30" t="s">
        <v>38</v>
      </c>
      <c r="E43" s="32" t="s">
        <v>79</v>
      </c>
      <c r="F43" s="33" t="s">
        <v>68</v>
      </c>
      <c r="G43" s="34">
        <v>133.80000000000001</v>
      </c>
      <c r="H43" s="35">
        <v>0</v>
      </c>
      <c r="I43" s="35">
        <f>ROUND(G43*H43,P4)</f>
        <v>0</v>
      </c>
      <c r="J43" s="30"/>
      <c r="O43" s="36">
        <f>I43*0.21</f>
        <v>0</v>
      </c>
      <c r="P43">
        <v>3</v>
      </c>
    </row>
    <row r="44" spans="1:16" x14ac:dyDescent="0.25">
      <c r="A44" s="30" t="s">
        <v>41</v>
      </c>
      <c r="B44" s="37"/>
      <c r="E44" s="38" t="s">
        <v>38</v>
      </c>
      <c r="J44" s="39"/>
    </row>
    <row r="45" spans="1:16" x14ac:dyDescent="0.25">
      <c r="A45" s="30" t="s">
        <v>42</v>
      </c>
      <c r="B45" s="37"/>
      <c r="E45" s="40" t="s">
        <v>80</v>
      </c>
      <c r="J45" s="39"/>
    </row>
    <row r="46" spans="1:16" ht="409.5" x14ac:dyDescent="0.25">
      <c r="A46" s="30" t="s">
        <v>44</v>
      </c>
      <c r="B46" s="37"/>
      <c r="E46" s="32" t="s">
        <v>81</v>
      </c>
      <c r="J46" s="39"/>
    </row>
    <row r="47" spans="1:16" x14ac:dyDescent="0.25">
      <c r="A47" s="30" t="s">
        <v>36</v>
      </c>
      <c r="B47" s="30">
        <v>12</v>
      </c>
      <c r="C47" s="31" t="s">
        <v>82</v>
      </c>
      <c r="D47" s="30" t="s">
        <v>38</v>
      </c>
      <c r="E47" s="32" t="s">
        <v>83</v>
      </c>
      <c r="F47" s="33" t="s">
        <v>84</v>
      </c>
      <c r="G47" s="34">
        <v>1321.59</v>
      </c>
      <c r="H47" s="35">
        <v>0</v>
      </c>
      <c r="I47" s="35">
        <f>ROUND(G47*H47,P4)</f>
        <v>0</v>
      </c>
      <c r="J47" s="30"/>
      <c r="O47" s="36">
        <f>I47*0.21</f>
        <v>0</v>
      </c>
      <c r="P47">
        <v>3</v>
      </c>
    </row>
    <row r="48" spans="1:16" x14ac:dyDescent="0.25">
      <c r="A48" s="30" t="s">
        <v>41</v>
      </c>
      <c r="B48" s="37"/>
      <c r="E48" s="38" t="s">
        <v>38</v>
      </c>
      <c r="J48" s="39"/>
    </row>
    <row r="49" spans="1:16" x14ac:dyDescent="0.25">
      <c r="A49" s="30" t="s">
        <v>42</v>
      </c>
      <c r="B49" s="37"/>
      <c r="E49" s="40" t="s">
        <v>85</v>
      </c>
      <c r="J49" s="39"/>
    </row>
    <row r="50" spans="1:16" ht="75" x14ac:dyDescent="0.25">
      <c r="A50" s="30" t="s">
        <v>44</v>
      </c>
      <c r="B50" s="37"/>
      <c r="E50" s="32" t="s">
        <v>86</v>
      </c>
      <c r="J50" s="39"/>
    </row>
    <row r="51" spans="1:16" x14ac:dyDescent="0.25">
      <c r="A51" s="30" t="s">
        <v>36</v>
      </c>
      <c r="B51" s="30">
        <v>13</v>
      </c>
      <c r="C51" s="31" t="s">
        <v>87</v>
      </c>
      <c r="D51" s="30" t="s">
        <v>38</v>
      </c>
      <c r="E51" s="32" t="s">
        <v>88</v>
      </c>
      <c r="F51" s="33" t="s">
        <v>84</v>
      </c>
      <c r="G51" s="34">
        <v>393</v>
      </c>
      <c r="H51" s="35">
        <v>0</v>
      </c>
      <c r="I51" s="35">
        <f>ROUND(G51*H51,P4)</f>
        <v>0</v>
      </c>
      <c r="J51" s="30"/>
      <c r="O51" s="36">
        <f>I51*0.21</f>
        <v>0</v>
      </c>
      <c r="P51">
        <v>3</v>
      </c>
    </row>
    <row r="52" spans="1:16" x14ac:dyDescent="0.25">
      <c r="A52" s="30" t="s">
        <v>41</v>
      </c>
      <c r="B52" s="37"/>
      <c r="E52" s="38" t="s">
        <v>38</v>
      </c>
      <c r="J52" s="39"/>
    </row>
    <row r="53" spans="1:16" ht="60" x14ac:dyDescent="0.25">
      <c r="A53" s="30" t="s">
        <v>44</v>
      </c>
      <c r="B53" s="37"/>
      <c r="E53" s="32" t="s">
        <v>89</v>
      </c>
      <c r="J53" s="39"/>
    </row>
    <row r="54" spans="1:16" x14ac:dyDescent="0.25">
      <c r="A54" s="30" t="s">
        <v>36</v>
      </c>
      <c r="B54" s="30">
        <v>14</v>
      </c>
      <c r="C54" s="31" t="s">
        <v>90</v>
      </c>
      <c r="D54" s="30" t="s">
        <v>38</v>
      </c>
      <c r="E54" s="32" t="s">
        <v>91</v>
      </c>
      <c r="F54" s="33" t="s">
        <v>84</v>
      </c>
      <c r="G54" s="34">
        <v>393</v>
      </c>
      <c r="H54" s="35">
        <v>0</v>
      </c>
      <c r="I54" s="35">
        <f>ROUND(G54*H54,P4)</f>
        <v>0</v>
      </c>
      <c r="J54" s="30"/>
      <c r="O54" s="36">
        <f>I54*0.21</f>
        <v>0</v>
      </c>
      <c r="P54">
        <v>3</v>
      </c>
    </row>
    <row r="55" spans="1:16" x14ac:dyDescent="0.25">
      <c r="A55" s="30" t="s">
        <v>41</v>
      </c>
      <c r="B55" s="37"/>
      <c r="E55" s="32" t="s">
        <v>92</v>
      </c>
      <c r="J55" s="39"/>
    </row>
    <row r="56" spans="1:16" ht="75" x14ac:dyDescent="0.25">
      <c r="A56" s="30" t="s">
        <v>44</v>
      </c>
      <c r="B56" s="37"/>
      <c r="E56" s="32" t="s">
        <v>93</v>
      </c>
      <c r="J56" s="39"/>
    </row>
    <row r="57" spans="1:16" x14ac:dyDescent="0.25">
      <c r="A57" s="30" t="s">
        <v>36</v>
      </c>
      <c r="B57" s="30">
        <v>15</v>
      </c>
      <c r="C57" s="31" t="s">
        <v>94</v>
      </c>
      <c r="D57" s="30" t="s">
        <v>38</v>
      </c>
      <c r="E57" s="32" t="s">
        <v>95</v>
      </c>
      <c r="F57" s="33" t="s">
        <v>84</v>
      </c>
      <c r="G57" s="34">
        <v>393</v>
      </c>
      <c r="H57" s="35">
        <v>0</v>
      </c>
      <c r="I57" s="35">
        <f>ROUND(G57*H57,P4)</f>
        <v>0</v>
      </c>
      <c r="J57" s="30"/>
      <c r="O57" s="36">
        <f>I57*0.21</f>
        <v>0</v>
      </c>
      <c r="P57">
        <v>3</v>
      </c>
    </row>
    <row r="58" spans="1:16" x14ac:dyDescent="0.25">
      <c r="A58" s="30" t="s">
        <v>41</v>
      </c>
      <c r="B58" s="37"/>
      <c r="E58" s="38" t="s">
        <v>38</v>
      </c>
      <c r="J58" s="39"/>
    </row>
    <row r="59" spans="1:16" ht="75" x14ac:dyDescent="0.25">
      <c r="A59" s="30" t="s">
        <v>44</v>
      </c>
      <c r="B59" s="37"/>
      <c r="E59" s="32" t="s">
        <v>96</v>
      </c>
      <c r="J59" s="39"/>
    </row>
    <row r="60" spans="1:16" x14ac:dyDescent="0.25">
      <c r="A60" s="24" t="s">
        <v>33</v>
      </c>
      <c r="B60" s="25"/>
      <c r="C60" s="26" t="s">
        <v>97</v>
      </c>
      <c r="D60" s="27"/>
      <c r="E60" s="24" t="s">
        <v>98</v>
      </c>
      <c r="F60" s="27"/>
      <c r="G60" s="27"/>
      <c r="H60" s="27"/>
      <c r="I60" s="28">
        <f>SUMIFS(I61:I67,A61:A67,"P")</f>
        <v>0</v>
      </c>
      <c r="J60" s="29"/>
    </row>
    <row r="61" spans="1:16" x14ac:dyDescent="0.25">
      <c r="A61" s="30" t="s">
        <v>36</v>
      </c>
      <c r="B61" s="30">
        <v>16</v>
      </c>
      <c r="C61" s="31" t="s">
        <v>99</v>
      </c>
      <c r="D61" s="30" t="s">
        <v>38</v>
      </c>
      <c r="E61" s="32" t="s">
        <v>100</v>
      </c>
      <c r="F61" s="33" t="s">
        <v>68</v>
      </c>
      <c r="G61" s="34">
        <v>48</v>
      </c>
      <c r="H61" s="35">
        <v>0</v>
      </c>
      <c r="I61" s="35">
        <f>ROUND(G61*H61,P4)</f>
        <v>0</v>
      </c>
      <c r="J61" s="30"/>
      <c r="O61" s="36">
        <f>I61*0.21</f>
        <v>0</v>
      </c>
      <c r="P61">
        <v>3</v>
      </c>
    </row>
    <row r="62" spans="1:16" x14ac:dyDescent="0.25">
      <c r="A62" s="30" t="s">
        <v>41</v>
      </c>
      <c r="B62" s="37"/>
      <c r="E62" s="32" t="s">
        <v>101</v>
      </c>
      <c r="J62" s="39"/>
    </row>
    <row r="63" spans="1:16" x14ac:dyDescent="0.25">
      <c r="A63" s="30" t="s">
        <v>42</v>
      </c>
      <c r="B63" s="37"/>
      <c r="E63" s="40" t="s">
        <v>102</v>
      </c>
      <c r="J63" s="39"/>
    </row>
    <row r="64" spans="1:16" ht="105" x14ac:dyDescent="0.25">
      <c r="A64" s="30" t="s">
        <v>44</v>
      </c>
      <c r="B64" s="37"/>
      <c r="E64" s="32" t="s">
        <v>103</v>
      </c>
      <c r="J64" s="39"/>
    </row>
    <row r="65" spans="1:16" x14ac:dyDescent="0.25">
      <c r="A65" s="30" t="s">
        <v>36</v>
      </c>
      <c r="B65" s="30">
        <v>30</v>
      </c>
      <c r="C65" s="31" t="s">
        <v>104</v>
      </c>
      <c r="D65" s="30" t="s">
        <v>105</v>
      </c>
      <c r="E65" s="32" t="s">
        <v>106</v>
      </c>
      <c r="F65" s="33" t="s">
        <v>73</v>
      </c>
      <c r="G65" s="34">
        <v>159.6</v>
      </c>
      <c r="H65" s="35">
        <v>0</v>
      </c>
      <c r="I65" s="35">
        <f>ROUND(G65*H65,P4)</f>
        <v>0</v>
      </c>
      <c r="J65" s="30"/>
      <c r="O65" s="36">
        <f>I65*0.21</f>
        <v>0</v>
      </c>
      <c r="P65">
        <v>3</v>
      </c>
    </row>
    <row r="66" spans="1:16" x14ac:dyDescent="0.25">
      <c r="A66" s="30" t="s">
        <v>41</v>
      </c>
      <c r="B66" s="37"/>
      <c r="E66" s="32" t="s">
        <v>107</v>
      </c>
      <c r="J66" s="39"/>
    </row>
    <row r="67" spans="1:16" ht="195" x14ac:dyDescent="0.25">
      <c r="A67" s="30" t="s">
        <v>44</v>
      </c>
      <c r="B67" s="37"/>
      <c r="E67" s="32" t="s">
        <v>108</v>
      </c>
      <c r="J67" s="39"/>
    </row>
    <row r="68" spans="1:16" x14ac:dyDescent="0.25">
      <c r="A68" s="24" t="s">
        <v>33</v>
      </c>
      <c r="B68" s="25"/>
      <c r="C68" s="26" t="s">
        <v>109</v>
      </c>
      <c r="D68" s="27"/>
      <c r="E68" s="24" t="s">
        <v>12</v>
      </c>
      <c r="F68" s="27"/>
      <c r="G68" s="27"/>
      <c r="H68" s="27"/>
      <c r="I68" s="28">
        <f>SUMIFS(I69:I82,A69:A82,"P")</f>
        <v>0</v>
      </c>
      <c r="J68" s="29"/>
    </row>
    <row r="69" spans="1:16" x14ac:dyDescent="0.25">
      <c r="A69" s="30" t="s">
        <v>36</v>
      </c>
      <c r="B69" s="30">
        <v>17</v>
      </c>
      <c r="C69" s="31" t="s">
        <v>110</v>
      </c>
      <c r="D69" s="30" t="s">
        <v>38</v>
      </c>
      <c r="E69" s="32" t="s">
        <v>111</v>
      </c>
      <c r="F69" s="33" t="s">
        <v>84</v>
      </c>
      <c r="G69" s="34">
        <v>2069</v>
      </c>
      <c r="H69" s="35">
        <v>0</v>
      </c>
      <c r="I69" s="35">
        <f>ROUND(G69*H69,P4)</f>
        <v>0</v>
      </c>
      <c r="J69" s="30"/>
      <c r="O69" s="36">
        <f>I69*0.21</f>
        <v>0</v>
      </c>
      <c r="P69">
        <v>3</v>
      </c>
    </row>
    <row r="70" spans="1:16" x14ac:dyDescent="0.25">
      <c r="A70" s="30" t="s">
        <v>41</v>
      </c>
      <c r="B70" s="37"/>
      <c r="E70" s="38" t="s">
        <v>38</v>
      </c>
      <c r="J70" s="39"/>
    </row>
    <row r="71" spans="1:16" x14ac:dyDescent="0.25">
      <c r="A71" s="30" t="s">
        <v>42</v>
      </c>
      <c r="B71" s="37"/>
      <c r="E71" s="40" t="s">
        <v>112</v>
      </c>
      <c r="J71" s="39"/>
    </row>
    <row r="72" spans="1:16" ht="90" x14ac:dyDescent="0.25">
      <c r="A72" s="30" t="s">
        <v>44</v>
      </c>
      <c r="B72" s="37"/>
      <c r="E72" s="32" t="s">
        <v>113</v>
      </c>
      <c r="J72" s="39"/>
    </row>
    <row r="73" spans="1:16" x14ac:dyDescent="0.25">
      <c r="A73" s="30" t="s">
        <v>36</v>
      </c>
      <c r="B73" s="30">
        <v>18</v>
      </c>
      <c r="C73" s="31" t="s">
        <v>114</v>
      </c>
      <c r="D73" s="30" t="s">
        <v>38</v>
      </c>
      <c r="E73" s="32" t="s">
        <v>115</v>
      </c>
      <c r="F73" s="33" t="s">
        <v>84</v>
      </c>
      <c r="G73" s="34">
        <v>154.4</v>
      </c>
      <c r="H73" s="35">
        <v>0</v>
      </c>
      <c r="I73" s="35">
        <f>ROUND(G73*H73,P4)</f>
        <v>0</v>
      </c>
      <c r="J73" s="30"/>
      <c r="O73" s="36">
        <f>I73*0.21</f>
        <v>0</v>
      </c>
      <c r="P73">
        <v>3</v>
      </c>
    </row>
    <row r="74" spans="1:16" x14ac:dyDescent="0.25">
      <c r="A74" s="30" t="s">
        <v>41</v>
      </c>
      <c r="B74" s="37"/>
      <c r="E74" s="38" t="s">
        <v>38</v>
      </c>
      <c r="J74" s="39"/>
    </row>
    <row r="75" spans="1:16" x14ac:dyDescent="0.25">
      <c r="A75" s="30" t="s">
        <v>42</v>
      </c>
      <c r="B75" s="37"/>
      <c r="E75" s="40" t="s">
        <v>116</v>
      </c>
      <c r="J75" s="39"/>
    </row>
    <row r="76" spans="1:16" ht="90" x14ac:dyDescent="0.25">
      <c r="A76" s="30" t="s">
        <v>44</v>
      </c>
      <c r="B76" s="37"/>
      <c r="E76" s="32" t="s">
        <v>113</v>
      </c>
      <c r="J76" s="39"/>
    </row>
    <row r="77" spans="1:16" x14ac:dyDescent="0.25">
      <c r="A77" s="30" t="s">
        <v>36</v>
      </c>
      <c r="B77" s="30">
        <v>19</v>
      </c>
      <c r="C77" s="31" t="s">
        <v>117</v>
      </c>
      <c r="D77" s="30" t="s">
        <v>38</v>
      </c>
      <c r="E77" s="32" t="s">
        <v>118</v>
      </c>
      <c r="F77" s="33" t="s">
        <v>84</v>
      </c>
      <c r="G77" s="34">
        <v>90.4</v>
      </c>
      <c r="H77" s="35">
        <v>0</v>
      </c>
      <c r="I77" s="35">
        <f>ROUND(G77*H77,P4)</f>
        <v>0</v>
      </c>
      <c r="J77" s="30"/>
      <c r="O77" s="36">
        <f>I77*0.21</f>
        <v>0</v>
      </c>
      <c r="P77">
        <v>3</v>
      </c>
    </row>
    <row r="78" spans="1:16" x14ac:dyDescent="0.25">
      <c r="A78" s="30" t="s">
        <v>41</v>
      </c>
      <c r="B78" s="37"/>
      <c r="E78" s="38" t="s">
        <v>38</v>
      </c>
      <c r="J78" s="39"/>
    </row>
    <row r="79" spans="1:16" ht="225" x14ac:dyDescent="0.25">
      <c r="A79" s="30" t="s">
        <v>44</v>
      </c>
      <c r="B79" s="37"/>
      <c r="E79" s="32" t="s">
        <v>119</v>
      </c>
      <c r="J79" s="39"/>
    </row>
    <row r="80" spans="1:16" ht="30" x14ac:dyDescent="0.25">
      <c r="A80" s="30" t="s">
        <v>36</v>
      </c>
      <c r="B80" s="30">
        <v>20</v>
      </c>
      <c r="C80" s="31" t="s">
        <v>120</v>
      </c>
      <c r="D80" s="30" t="s">
        <v>38</v>
      </c>
      <c r="E80" s="32" t="s">
        <v>121</v>
      </c>
      <c r="F80" s="33" t="s">
        <v>84</v>
      </c>
      <c r="G80" s="34">
        <v>64</v>
      </c>
      <c r="H80" s="35">
        <v>0</v>
      </c>
      <c r="I80" s="35">
        <f>ROUND(G80*H80,P4)</f>
        <v>0</v>
      </c>
      <c r="J80" s="30"/>
      <c r="O80" s="36">
        <f>I80*0.21</f>
        <v>0</v>
      </c>
      <c r="P80">
        <v>3</v>
      </c>
    </row>
    <row r="81" spans="1:16" x14ac:dyDescent="0.25">
      <c r="A81" s="30" t="s">
        <v>41</v>
      </c>
      <c r="B81" s="37"/>
      <c r="E81" s="32" t="s">
        <v>122</v>
      </c>
      <c r="J81" s="39"/>
    </row>
    <row r="82" spans="1:16" ht="210" x14ac:dyDescent="0.25">
      <c r="A82" s="30" t="s">
        <v>44</v>
      </c>
      <c r="B82" s="37"/>
      <c r="E82" s="32" t="s">
        <v>123</v>
      </c>
      <c r="J82" s="39"/>
    </row>
    <row r="83" spans="1:16" x14ac:dyDescent="0.25">
      <c r="A83" s="24" t="s">
        <v>33</v>
      </c>
      <c r="B83" s="25"/>
      <c r="C83" s="26" t="s">
        <v>124</v>
      </c>
      <c r="D83" s="27"/>
      <c r="E83" s="24" t="s">
        <v>125</v>
      </c>
      <c r="F83" s="27"/>
      <c r="G83" s="27"/>
      <c r="H83" s="27"/>
      <c r="I83" s="28">
        <f>SUMIFS(I84:I92,A84:A92,"P")</f>
        <v>0</v>
      </c>
      <c r="J83" s="29"/>
    </row>
    <row r="84" spans="1:16" x14ac:dyDescent="0.25">
      <c r="A84" s="30" t="s">
        <v>36</v>
      </c>
      <c r="B84" s="30">
        <v>22</v>
      </c>
      <c r="C84" s="31" t="s">
        <v>126</v>
      </c>
      <c r="D84" s="30" t="s">
        <v>38</v>
      </c>
      <c r="E84" s="32" t="s">
        <v>127</v>
      </c>
      <c r="F84" s="33" t="s">
        <v>128</v>
      </c>
      <c r="G84" s="34">
        <v>6</v>
      </c>
      <c r="H84" s="35">
        <v>0</v>
      </c>
      <c r="I84" s="35">
        <f>ROUND(G84*H84,P4)</f>
        <v>0</v>
      </c>
      <c r="J84" s="30"/>
      <c r="O84" s="36">
        <f>I84*0.21</f>
        <v>0</v>
      </c>
      <c r="P84">
        <v>3</v>
      </c>
    </row>
    <row r="85" spans="1:16" x14ac:dyDescent="0.25">
      <c r="A85" s="30" t="s">
        <v>41</v>
      </c>
      <c r="B85" s="37"/>
      <c r="E85" s="38" t="s">
        <v>38</v>
      </c>
      <c r="J85" s="39"/>
    </row>
    <row r="86" spans="1:16" ht="120" x14ac:dyDescent="0.25">
      <c r="A86" s="30" t="s">
        <v>44</v>
      </c>
      <c r="B86" s="37"/>
      <c r="E86" s="32" t="s">
        <v>129</v>
      </c>
      <c r="J86" s="39"/>
    </row>
    <row r="87" spans="1:16" x14ac:dyDescent="0.25">
      <c r="A87" s="30" t="s">
        <v>36</v>
      </c>
      <c r="B87" s="30">
        <v>23</v>
      </c>
      <c r="C87" s="31" t="s">
        <v>130</v>
      </c>
      <c r="D87" s="30" t="s">
        <v>38</v>
      </c>
      <c r="E87" s="32" t="s">
        <v>131</v>
      </c>
      <c r="F87" s="33" t="s">
        <v>128</v>
      </c>
      <c r="G87" s="34">
        <v>2</v>
      </c>
      <c r="H87" s="35">
        <v>0</v>
      </c>
      <c r="I87" s="35">
        <f>ROUND(G87*H87,P4)</f>
        <v>0</v>
      </c>
      <c r="J87" s="30"/>
      <c r="O87" s="36">
        <f>I87*0.21</f>
        <v>0</v>
      </c>
      <c r="P87">
        <v>3</v>
      </c>
    </row>
    <row r="88" spans="1:16" x14ac:dyDescent="0.25">
      <c r="A88" s="30" t="s">
        <v>41</v>
      </c>
      <c r="B88" s="37"/>
      <c r="E88" s="38" t="s">
        <v>38</v>
      </c>
      <c r="J88" s="39"/>
    </row>
    <row r="89" spans="1:16" ht="75" x14ac:dyDescent="0.25">
      <c r="A89" s="30" t="s">
        <v>44</v>
      </c>
      <c r="B89" s="37"/>
      <c r="E89" s="32" t="s">
        <v>132</v>
      </c>
      <c r="J89" s="39"/>
    </row>
    <row r="90" spans="1:16" x14ac:dyDescent="0.25">
      <c r="A90" s="30" t="s">
        <v>36</v>
      </c>
      <c r="B90" s="30">
        <v>24</v>
      </c>
      <c r="C90" s="31" t="s">
        <v>133</v>
      </c>
      <c r="D90" s="30" t="s">
        <v>38</v>
      </c>
      <c r="E90" s="32" t="s">
        <v>134</v>
      </c>
      <c r="F90" s="33" t="s">
        <v>128</v>
      </c>
      <c r="G90" s="34">
        <v>12</v>
      </c>
      <c r="H90" s="35">
        <v>0</v>
      </c>
      <c r="I90" s="35">
        <f>ROUND(G90*H90,P4)</f>
        <v>0</v>
      </c>
      <c r="J90" s="30"/>
      <c r="O90" s="36">
        <f>I90*0.21</f>
        <v>0</v>
      </c>
      <c r="P90">
        <v>3</v>
      </c>
    </row>
    <row r="91" spans="1:16" x14ac:dyDescent="0.25">
      <c r="A91" s="30" t="s">
        <v>41</v>
      </c>
      <c r="B91" s="37"/>
      <c r="E91" s="38" t="s">
        <v>38</v>
      </c>
      <c r="J91" s="39"/>
    </row>
    <row r="92" spans="1:16" ht="75" x14ac:dyDescent="0.25">
      <c r="A92" s="30" t="s">
        <v>44</v>
      </c>
      <c r="B92" s="37"/>
      <c r="E92" s="32" t="s">
        <v>132</v>
      </c>
      <c r="J92" s="39"/>
    </row>
    <row r="93" spans="1:16" x14ac:dyDescent="0.25">
      <c r="A93" s="24" t="s">
        <v>33</v>
      </c>
      <c r="B93" s="25"/>
      <c r="C93" s="26" t="s">
        <v>135</v>
      </c>
      <c r="D93" s="27"/>
      <c r="E93" s="24" t="s">
        <v>136</v>
      </c>
      <c r="F93" s="27"/>
      <c r="G93" s="27"/>
      <c r="H93" s="27"/>
      <c r="I93" s="28">
        <f>SUMIFS(I94:I112,A94:A112,"P")</f>
        <v>0</v>
      </c>
      <c r="J93" s="29"/>
    </row>
    <row r="94" spans="1:16" x14ac:dyDescent="0.25">
      <c r="A94" s="30" t="s">
        <v>36</v>
      </c>
      <c r="B94" s="30">
        <v>25</v>
      </c>
      <c r="C94" s="31" t="s">
        <v>137</v>
      </c>
      <c r="D94" s="30" t="s">
        <v>38</v>
      </c>
      <c r="E94" s="32" t="s">
        <v>138</v>
      </c>
      <c r="F94" s="33" t="s">
        <v>73</v>
      </c>
      <c r="G94" s="34">
        <v>5.3</v>
      </c>
      <c r="H94" s="35">
        <v>0</v>
      </c>
      <c r="I94" s="35">
        <f>ROUND(G94*H94,P4)</f>
        <v>0</v>
      </c>
      <c r="J94" s="30"/>
      <c r="O94" s="36">
        <f>I94*0.21</f>
        <v>0</v>
      </c>
      <c r="P94">
        <v>3</v>
      </c>
    </row>
    <row r="95" spans="1:16" x14ac:dyDescent="0.25">
      <c r="A95" s="30" t="s">
        <v>41</v>
      </c>
      <c r="B95" s="37"/>
      <c r="E95" s="38" t="s">
        <v>38</v>
      </c>
      <c r="J95" s="39"/>
    </row>
    <row r="96" spans="1:16" x14ac:dyDescent="0.25">
      <c r="A96" s="30" t="s">
        <v>42</v>
      </c>
      <c r="B96" s="37"/>
      <c r="E96" s="41" t="s">
        <v>38</v>
      </c>
      <c r="J96" s="39"/>
    </row>
    <row r="97" spans="1:16" ht="90" x14ac:dyDescent="0.25">
      <c r="A97" s="30" t="s">
        <v>44</v>
      </c>
      <c r="B97" s="37"/>
      <c r="E97" s="32" t="s">
        <v>139</v>
      </c>
      <c r="J97" s="39"/>
    </row>
    <row r="98" spans="1:16" ht="30" x14ac:dyDescent="0.25">
      <c r="A98" s="30" t="s">
        <v>36</v>
      </c>
      <c r="B98" s="30">
        <v>26</v>
      </c>
      <c r="C98" s="31" t="s">
        <v>140</v>
      </c>
      <c r="D98" s="30" t="s">
        <v>38</v>
      </c>
      <c r="E98" s="32" t="s">
        <v>141</v>
      </c>
      <c r="F98" s="33" t="s">
        <v>73</v>
      </c>
      <c r="G98" s="34">
        <v>442.3</v>
      </c>
      <c r="H98" s="35">
        <v>0</v>
      </c>
      <c r="I98" s="35">
        <f>ROUND(G98*H98,P4)</f>
        <v>0</v>
      </c>
      <c r="J98" s="30"/>
      <c r="O98" s="36">
        <f>I98*0.21</f>
        <v>0</v>
      </c>
      <c r="P98">
        <v>3</v>
      </c>
    </row>
    <row r="99" spans="1:16" x14ac:dyDescent="0.25">
      <c r="A99" s="30" t="s">
        <v>41</v>
      </c>
      <c r="B99" s="37"/>
      <c r="E99" s="38" t="s">
        <v>38</v>
      </c>
      <c r="J99" s="39"/>
    </row>
    <row r="100" spans="1:16" x14ac:dyDescent="0.25">
      <c r="A100" s="30" t="s">
        <v>42</v>
      </c>
      <c r="B100" s="37"/>
      <c r="E100" s="41" t="s">
        <v>38</v>
      </c>
      <c r="J100" s="39"/>
    </row>
    <row r="101" spans="1:16" ht="90" x14ac:dyDescent="0.25">
      <c r="A101" s="30" t="s">
        <v>44</v>
      </c>
      <c r="B101" s="37"/>
      <c r="E101" s="32" t="s">
        <v>139</v>
      </c>
      <c r="J101" s="39"/>
    </row>
    <row r="102" spans="1:16" x14ac:dyDescent="0.25">
      <c r="A102" s="30" t="s">
        <v>36</v>
      </c>
      <c r="B102" s="30">
        <v>27</v>
      </c>
      <c r="C102" s="31" t="s">
        <v>142</v>
      </c>
      <c r="D102" s="30" t="s">
        <v>38</v>
      </c>
      <c r="E102" s="32" t="s">
        <v>143</v>
      </c>
      <c r="F102" s="33" t="s">
        <v>73</v>
      </c>
      <c r="G102" s="34">
        <v>15</v>
      </c>
      <c r="H102" s="35">
        <v>0</v>
      </c>
      <c r="I102" s="35">
        <f>ROUND(G102*H102,P4)</f>
        <v>0</v>
      </c>
      <c r="J102" s="30"/>
      <c r="O102" s="36">
        <f>I102*0.21</f>
        <v>0</v>
      </c>
      <c r="P102">
        <v>3</v>
      </c>
    </row>
    <row r="103" spans="1:16" x14ac:dyDescent="0.25">
      <c r="A103" s="30" t="s">
        <v>41</v>
      </c>
      <c r="B103" s="37"/>
      <c r="E103" s="38" t="s">
        <v>38</v>
      </c>
      <c r="J103" s="39"/>
    </row>
    <row r="104" spans="1:16" x14ac:dyDescent="0.25">
      <c r="A104" s="30" t="s">
        <v>42</v>
      </c>
      <c r="B104" s="37"/>
      <c r="E104" s="41" t="s">
        <v>38</v>
      </c>
      <c r="J104" s="39"/>
    </row>
    <row r="105" spans="1:16" ht="75" x14ac:dyDescent="0.25">
      <c r="A105" s="30" t="s">
        <v>44</v>
      </c>
      <c r="B105" s="37"/>
      <c r="E105" s="32" t="s">
        <v>144</v>
      </c>
      <c r="J105" s="39"/>
    </row>
    <row r="106" spans="1:16" x14ac:dyDescent="0.25">
      <c r="A106" s="30" t="s">
        <v>36</v>
      </c>
      <c r="B106" s="30">
        <v>28</v>
      </c>
      <c r="C106" s="31" t="s">
        <v>145</v>
      </c>
      <c r="D106" s="30" t="s">
        <v>38</v>
      </c>
      <c r="E106" s="32" t="s">
        <v>146</v>
      </c>
      <c r="F106" s="33" t="s">
        <v>73</v>
      </c>
      <c r="G106" s="34">
        <v>15</v>
      </c>
      <c r="H106" s="35">
        <v>0</v>
      </c>
      <c r="I106" s="35">
        <f>ROUND(G106*H106,P4)</f>
        <v>0</v>
      </c>
      <c r="J106" s="30"/>
      <c r="O106" s="36">
        <f>I106*0.21</f>
        <v>0</v>
      </c>
      <c r="P106">
        <v>3</v>
      </c>
    </row>
    <row r="107" spans="1:16" x14ac:dyDescent="0.25">
      <c r="A107" s="30" t="s">
        <v>41</v>
      </c>
      <c r="B107" s="37"/>
      <c r="E107" s="38" t="s">
        <v>38</v>
      </c>
      <c r="J107" s="39"/>
    </row>
    <row r="108" spans="1:16" x14ac:dyDescent="0.25">
      <c r="A108" s="30" t="s">
        <v>42</v>
      </c>
      <c r="B108" s="37"/>
      <c r="E108" s="41" t="s">
        <v>38</v>
      </c>
      <c r="J108" s="39"/>
    </row>
    <row r="109" spans="1:16" ht="90" x14ac:dyDescent="0.25">
      <c r="A109" s="30" t="s">
        <v>44</v>
      </c>
      <c r="B109" s="37"/>
      <c r="E109" s="32" t="s">
        <v>147</v>
      </c>
      <c r="J109" s="39"/>
    </row>
    <row r="110" spans="1:16" x14ac:dyDescent="0.25">
      <c r="A110" s="30" t="s">
        <v>36</v>
      </c>
      <c r="B110" s="30">
        <v>29</v>
      </c>
      <c r="C110" s="31" t="s">
        <v>148</v>
      </c>
      <c r="D110" s="30" t="s">
        <v>38</v>
      </c>
      <c r="E110" s="32" t="s">
        <v>149</v>
      </c>
      <c r="F110" s="33" t="s">
        <v>128</v>
      </c>
      <c r="G110" s="34">
        <v>1</v>
      </c>
      <c r="H110" s="35">
        <v>0</v>
      </c>
      <c r="I110" s="35">
        <f>ROUND(G110*H110,P4)</f>
        <v>0</v>
      </c>
      <c r="J110" s="30"/>
      <c r="O110" s="36">
        <f>I110*0.21</f>
        <v>0</v>
      </c>
      <c r="P110">
        <v>3</v>
      </c>
    </row>
    <row r="111" spans="1:16" x14ac:dyDescent="0.25">
      <c r="A111" s="30" t="s">
        <v>41</v>
      </c>
      <c r="B111" s="37"/>
      <c r="E111" s="38" t="s">
        <v>38</v>
      </c>
      <c r="J111" s="39"/>
    </row>
    <row r="112" spans="1:16" ht="165" x14ac:dyDescent="0.25">
      <c r="A112" s="30" t="s">
        <v>44</v>
      </c>
      <c r="B112" s="42"/>
      <c r="C112" s="43"/>
      <c r="D112" s="43"/>
      <c r="E112" s="32" t="s">
        <v>150</v>
      </c>
      <c r="F112" s="43"/>
      <c r="G112" s="43"/>
      <c r="H112" s="43"/>
      <c r="I112" s="43"/>
      <c r="J112" s="44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Margins left="0.7" right="0.7" top="0.78740157499999996" bottom="0.78740157499999996" header="0.3" footer="0.3"/>
  <pageSetup fitToHeight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8D7F3726BB27E41A845D77612E29625" ma:contentTypeVersion="15" ma:contentTypeDescription="Vytvoří nový dokument" ma:contentTypeScope="" ma:versionID="f8ca8631968a29cef6e163723d688d4c">
  <xsd:schema xmlns:xsd="http://www.w3.org/2001/XMLSchema" xmlns:xs="http://www.w3.org/2001/XMLSchema" xmlns:p="http://schemas.microsoft.com/office/2006/metadata/properties" xmlns:ns2="b17ac489-fb75-4ade-8026-53bc87319213" xmlns:ns3="c007350e-f24a-46a0-97fd-52c661c9cb43" targetNamespace="http://schemas.microsoft.com/office/2006/metadata/properties" ma:root="true" ma:fieldsID="c5db17dbc9d924e58ff441fe95d389ef" ns2:_="" ns3:_="">
    <xsd:import namespace="b17ac489-fb75-4ade-8026-53bc87319213"/>
    <xsd:import namespace="c007350e-f24a-46a0-97fd-52c661c9cb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7ac489-fb75-4ade-8026-53bc87319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ů" ma:readOnly="false" ma:fieldId="{5cf76f15-5ced-4ddc-b409-7134ff3c332f}" ma:taxonomyMulti="true" ma:sspId="cd2a086c-8c12-4717-a145-33b3aca05b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7350e-f24a-46a0-97fd-52c661c9cb4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5a705db-5c62-42a7-abce-62cdf2e0589c}" ma:internalName="TaxCatchAll" ma:showField="CatchAllData" ma:web="c007350e-f24a-46a0-97fd-52c661c9cb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7ac489-fb75-4ade-8026-53bc87319213">
      <Terms xmlns="http://schemas.microsoft.com/office/infopath/2007/PartnerControls"/>
    </lcf76f155ced4ddcb4097134ff3c332f>
    <TaxCatchAll xmlns="c007350e-f24a-46a0-97fd-52c661c9cb43" xsi:nil="true"/>
  </documentManagement>
</p:properties>
</file>

<file path=customXml/itemProps1.xml><?xml version="1.0" encoding="utf-8"?>
<ds:datastoreItem xmlns:ds="http://schemas.openxmlformats.org/officeDocument/2006/customXml" ds:itemID="{B6967DC3-D4AF-4E56-8B50-7B9EDB0721B9}"/>
</file>

<file path=customXml/itemProps2.xml><?xml version="1.0" encoding="utf-8"?>
<ds:datastoreItem xmlns:ds="http://schemas.openxmlformats.org/officeDocument/2006/customXml" ds:itemID="{B85437A7-1385-498F-BB87-335E066011E9}"/>
</file>

<file path=customXml/itemProps3.xml><?xml version="1.0" encoding="utf-8"?>
<ds:datastoreItem xmlns:ds="http://schemas.openxmlformats.org/officeDocument/2006/customXml" ds:itemID="{48C635EE-6D29-4C48-BA6F-1D8AB73618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101.1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Macho</dc:creator>
  <cp:lastModifiedBy>Martin Macho</cp:lastModifiedBy>
  <dcterms:created xsi:type="dcterms:W3CDTF">2026-02-18T09:12:57Z</dcterms:created>
  <dcterms:modified xsi:type="dcterms:W3CDTF">2026-02-20T09:22:51Z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0x010100E8D7F3726BB27E41A845D77612E29625</vt:lpwstr>
  </property>
</Properties>
</file>