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Stavební práce HSV" sheetId="2" r:id="rId2"/>
    <sheet name="D15a - SO 04 – Přeložka d..." sheetId="3" r:id="rId3"/>
    <sheet name="D15b - SO 02 – Odvodnění ..." sheetId="4" r:id="rId4"/>
    <sheet name="3 - VO schody" sheetId="5" r:id="rId5"/>
    <sheet name="4 - VRN" sheetId="6" r:id="rId6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'1 - Stavební práce HSV'!$C$127:$K$265</definedName>
    <definedName name="_xlnm.Print_Area" localSheetId="1">'1 - Stavební práce HSV'!$C$4:$J$76,'1 - Stavební práce HSV'!$C$82:$J$109,'1 - Stavební práce HSV'!$C$115:$J$265</definedName>
    <definedName name="_xlnm.Print_Titles" localSheetId="1">'1 - Stavební práce HSV'!$127:$127</definedName>
    <definedName name="_xlnm._FilterDatabase" localSheetId="2" hidden="1">'D15a - SO 04 – Přeložka d...'!$C$129:$K$206</definedName>
    <definedName name="_xlnm.Print_Area" localSheetId="2">'D15a - SO 04 – Přeložka d...'!$C$4:$J$76,'D15a - SO 04 – Přeložka d...'!$C$82:$J$109,'D15a - SO 04 – Přeložka d...'!$C$115:$J$206</definedName>
    <definedName name="_xlnm.Print_Titles" localSheetId="2">'D15a - SO 04 – Přeložka d...'!$129:$129</definedName>
    <definedName name="_xlnm._FilterDatabase" localSheetId="3" hidden="1">'D15b - SO 02 – Odvodnění ...'!$C$127:$K$169</definedName>
    <definedName name="_xlnm.Print_Area" localSheetId="3">'D15b - SO 02 – Odvodnění ...'!$C$4:$J$76,'D15b - SO 02 – Odvodnění ...'!$C$82:$J$107,'D15b - SO 02 – Odvodnění ...'!$C$113:$J$169</definedName>
    <definedName name="_xlnm.Print_Titles" localSheetId="3">'D15b - SO 02 – Odvodnění ...'!$127:$127</definedName>
    <definedName name="_xlnm._FilterDatabase" localSheetId="4" hidden="1">'3 - VO schody'!$C$131:$K$185</definedName>
    <definedName name="_xlnm.Print_Area" localSheetId="4">'3 - VO schody'!$C$4:$J$76,'3 - VO schody'!$C$82:$J$113,'3 - VO schody'!$C$119:$J$185</definedName>
    <definedName name="_xlnm.Print_Titles" localSheetId="4">'3 - VO schody'!$131:$131</definedName>
    <definedName name="_xlnm._FilterDatabase" localSheetId="5" hidden="1">'4 - VRN'!$C$119:$K$129</definedName>
    <definedName name="_xlnm.Print_Area" localSheetId="5">'4 - VRN'!$C$4:$J$76,'4 - VRN'!$C$82:$J$101,'4 - VRN'!$C$107:$J$129</definedName>
    <definedName name="_xlnm.Print_Titles" localSheetId="5">'4 - VRN'!$119:$119</definedName>
  </definedNames>
  <calcPr/>
</workbook>
</file>

<file path=xl/calcChain.xml><?xml version="1.0" encoding="utf-8"?>
<calcChain xmlns="http://schemas.openxmlformats.org/spreadsheetml/2006/main">
  <c i="6" l="1" r="J37"/>
  <c r="J36"/>
  <c i="1" r="AY100"/>
  <c i="6" r="J35"/>
  <c i="1" r="AX100"/>
  <c i="6" r="BI129"/>
  <c r="BH129"/>
  <c r="BG129"/>
  <c r="BF129"/>
  <c r="T129"/>
  <c r="T128"/>
  <c r="R129"/>
  <c r="R128"/>
  <c r="P129"/>
  <c r="P128"/>
  <c r="BI127"/>
  <c r="BH127"/>
  <c r="BG127"/>
  <c r="BF127"/>
  <c r="T127"/>
  <c r="R127"/>
  <c r="P127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J117"/>
  <c r="J116"/>
  <c r="F114"/>
  <c r="E112"/>
  <c r="J92"/>
  <c r="J91"/>
  <c r="F89"/>
  <c r="E87"/>
  <c r="J18"/>
  <c r="E18"/>
  <c r="F92"/>
  <c r="J17"/>
  <c r="J15"/>
  <c r="E15"/>
  <c r="F116"/>
  <c r="J14"/>
  <c r="J12"/>
  <c r="J114"/>
  <c r="E7"/>
  <c r="E110"/>
  <c i="5" r="J176"/>
  <c r="J137"/>
  <c r="J37"/>
  <c r="J36"/>
  <c i="1" r="AY99"/>
  <c i="5" r="J35"/>
  <c i="1" r="AX99"/>
  <c i="5"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J111"/>
  <c r="BI175"/>
  <c r="BH175"/>
  <c r="BG175"/>
  <c r="BF175"/>
  <c r="T175"/>
  <c r="R175"/>
  <c r="P175"/>
  <c r="BI174"/>
  <c r="BH174"/>
  <c r="BG174"/>
  <c r="BF174"/>
  <c r="T174"/>
  <c r="R174"/>
  <c r="P174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T139"/>
  <c r="R140"/>
  <c r="R139"/>
  <c r="P140"/>
  <c r="P139"/>
  <c r="J99"/>
  <c r="BI136"/>
  <c r="BH136"/>
  <c r="BG136"/>
  <c r="BF136"/>
  <c r="T136"/>
  <c r="R136"/>
  <c r="P136"/>
  <c r="BI135"/>
  <c r="BH135"/>
  <c r="BG135"/>
  <c r="BF135"/>
  <c r="T135"/>
  <c r="R135"/>
  <c r="P135"/>
  <c r="F126"/>
  <c r="E124"/>
  <c r="F89"/>
  <c r="E87"/>
  <c r="J24"/>
  <c r="E24"/>
  <c r="J129"/>
  <c r="J23"/>
  <c r="J21"/>
  <c r="E21"/>
  <c r="J91"/>
  <c r="J20"/>
  <c r="J18"/>
  <c r="E18"/>
  <c r="F129"/>
  <c r="J17"/>
  <c r="J15"/>
  <c r="E15"/>
  <c r="F91"/>
  <c r="J14"/>
  <c r="J12"/>
  <c r="J89"/>
  <c r="E7"/>
  <c r="E122"/>
  <c i="4" r="J39"/>
  <c r="J38"/>
  <c i="1" r="AY98"/>
  <c i="4" r="J37"/>
  <c i="1" r="AX98"/>
  <c i="4" r="BI169"/>
  <c r="BH169"/>
  <c r="BG169"/>
  <c r="BF169"/>
  <c r="T169"/>
  <c r="T168"/>
  <c r="R169"/>
  <c r="R168"/>
  <c r="P169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T144"/>
  <c r="R145"/>
  <c r="R144"/>
  <c r="P145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J125"/>
  <c r="J124"/>
  <c r="F124"/>
  <c r="F122"/>
  <c r="E120"/>
  <c r="J94"/>
  <c r="J93"/>
  <c r="F93"/>
  <c r="F91"/>
  <c r="E89"/>
  <c r="J20"/>
  <c r="E20"/>
  <c r="F125"/>
  <c r="J19"/>
  <c r="J14"/>
  <c r="J122"/>
  <c r="E7"/>
  <c r="E116"/>
  <c i="3" r="J39"/>
  <c r="J38"/>
  <c i="1" r="AY97"/>
  <c i="3" r="J37"/>
  <c i="1" r="AX97"/>
  <c i="3"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T196"/>
  <c r="R197"/>
  <c r="R196"/>
  <c r="P197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J127"/>
  <c r="J126"/>
  <c r="F126"/>
  <c r="F124"/>
  <c r="E122"/>
  <c r="J94"/>
  <c r="J93"/>
  <c r="F93"/>
  <c r="F91"/>
  <c r="E89"/>
  <c r="J20"/>
  <c r="E20"/>
  <c r="F127"/>
  <c r="J19"/>
  <c r="J14"/>
  <c r="J91"/>
  <c r="E7"/>
  <c r="E85"/>
  <c i="2" r="J37"/>
  <c r="J36"/>
  <c i="1" r="AY95"/>
  <c i="2" r="J35"/>
  <c i="1" r="AX95"/>
  <c i="2" r="BI264"/>
  <c r="BH264"/>
  <c r="BG264"/>
  <c r="BF264"/>
  <c r="T264"/>
  <c r="T263"/>
  <c r="T262"/>
  <c r="R264"/>
  <c r="R263"/>
  <c r="R262"/>
  <c r="P264"/>
  <c r="P263"/>
  <c r="P262"/>
  <c r="BI261"/>
  <c r="BH261"/>
  <c r="BG261"/>
  <c r="BF261"/>
  <c r="T261"/>
  <c r="T260"/>
  <c r="R261"/>
  <c r="R260"/>
  <c r="P261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3"/>
  <c r="BH133"/>
  <c r="BG133"/>
  <c r="BF133"/>
  <c r="T133"/>
  <c r="R133"/>
  <c r="P133"/>
  <c r="BI131"/>
  <c r="BH131"/>
  <c r="BG131"/>
  <c r="BF131"/>
  <c r="T131"/>
  <c r="R131"/>
  <c r="P131"/>
  <c r="J125"/>
  <c r="J124"/>
  <c r="F122"/>
  <c r="E120"/>
  <c r="J92"/>
  <c r="J91"/>
  <c r="F89"/>
  <c r="E87"/>
  <c r="J18"/>
  <c r="E18"/>
  <c r="F125"/>
  <c r="J17"/>
  <c r="J15"/>
  <c r="E15"/>
  <c r="F124"/>
  <c r="J14"/>
  <c r="J12"/>
  <c r="J89"/>
  <c r="E7"/>
  <c r="E118"/>
  <c i="1" r="L90"/>
  <c r="AM90"/>
  <c r="AM89"/>
  <c r="L89"/>
  <c r="AM87"/>
  <c r="L87"/>
  <c r="L85"/>
  <c r="L84"/>
  <c i="6" r="BK129"/>
  <c r="J126"/>
  <c r="BK124"/>
  <c r="J123"/>
  <c i="5" r="J185"/>
  <c r="BK183"/>
  <c r="J182"/>
  <c r="J181"/>
  <c r="BK180"/>
  <c r="BK179"/>
  <c r="BK174"/>
  <c r="BK171"/>
  <c r="BK170"/>
  <c r="BK168"/>
  <c r="J166"/>
  <c r="J163"/>
  <c r="J161"/>
  <c r="BK159"/>
  <c r="J156"/>
  <c r="BK152"/>
  <c r="BK151"/>
  <c r="J147"/>
  <c r="J140"/>
  <c i="4" r="BK169"/>
  <c r="BK164"/>
  <c r="J163"/>
  <c r="BK162"/>
  <c r="J142"/>
  <c r="J134"/>
  <c r="J131"/>
  <c i="3" r="BK204"/>
  <c r="BK200"/>
  <c r="J194"/>
  <c r="BK187"/>
  <c r="BK186"/>
  <c r="J183"/>
  <c r="BK182"/>
  <c r="BK178"/>
  <c r="BK174"/>
  <c r="BK173"/>
  <c r="BK171"/>
  <c r="J170"/>
  <c r="J168"/>
  <c r="J167"/>
  <c r="BK164"/>
  <c r="J161"/>
  <c r="J159"/>
  <c r="J156"/>
  <c r="BK154"/>
  <c r="BK151"/>
  <c r="J145"/>
  <c r="J142"/>
  <c r="J140"/>
  <c r="BK138"/>
  <c r="BK137"/>
  <c r="J136"/>
  <c r="BK135"/>
  <c i="2" r="J264"/>
  <c r="BK261"/>
  <c r="BK259"/>
  <c r="J256"/>
  <c r="BK254"/>
  <c r="J253"/>
  <c r="J252"/>
  <c r="BK249"/>
  <c r="J247"/>
  <c r="J243"/>
  <c r="BK237"/>
  <c r="J235"/>
  <c r="J234"/>
  <c r="BK233"/>
  <c r="J229"/>
  <c r="J222"/>
  <c r="BK220"/>
  <c r="J218"/>
  <c r="J216"/>
  <c r="BK214"/>
  <c r="BK206"/>
  <c r="J193"/>
  <c r="BK188"/>
  <c r="J185"/>
  <c r="J176"/>
  <c r="BK170"/>
  <c r="J167"/>
  <c r="BK158"/>
  <c r="BK156"/>
  <c r="J139"/>
  <c r="J137"/>
  <c r="BK133"/>
  <c i="6" r="J129"/>
  <c r="J127"/>
  <c r="BK126"/>
  <c r="J124"/>
  <c i="5" r="BK185"/>
  <c r="J183"/>
  <c r="BK182"/>
  <c r="J170"/>
  <c r="BK167"/>
  <c r="BK164"/>
  <c r="BK163"/>
  <c r="BK160"/>
  <c r="BK156"/>
  <c r="J155"/>
  <c r="J150"/>
  <c r="BK149"/>
  <c r="J148"/>
  <c r="J146"/>
  <c r="J143"/>
  <c r="J142"/>
  <c r="BK140"/>
  <c r="J135"/>
  <c i="4" r="BK167"/>
  <c r="BK166"/>
  <c r="BK163"/>
  <c r="J162"/>
  <c r="BK159"/>
  <c r="BK157"/>
  <c r="J156"/>
  <c r="BK153"/>
  <c r="J152"/>
  <c r="J150"/>
  <c r="J149"/>
  <c r="BK145"/>
  <c r="BK140"/>
  <c r="BK139"/>
  <c r="BK137"/>
  <c r="J135"/>
  <c r="J133"/>
  <c r="BK132"/>
  <c i="3" r="J204"/>
  <c r="BK202"/>
  <c r="BK193"/>
  <c r="BK189"/>
  <c r="BK184"/>
  <c r="J180"/>
  <c r="J178"/>
  <c r="J177"/>
  <c r="BK175"/>
  <c r="BK172"/>
  <c r="J171"/>
  <c r="BK170"/>
  <c r="BK169"/>
  <c r="BK167"/>
  <c r="BK165"/>
  <c r="J162"/>
  <c r="BK161"/>
  <c r="J158"/>
  <c r="BK157"/>
  <c r="BK156"/>
  <c r="J155"/>
  <c r="J154"/>
  <c r="J153"/>
  <c r="J150"/>
  <c r="J147"/>
  <c r="BK146"/>
  <c r="J144"/>
  <c r="BK142"/>
  <c r="BK141"/>
  <c r="J135"/>
  <c r="BK133"/>
  <c i="2" r="J261"/>
  <c r="J258"/>
  <c r="BK257"/>
  <c r="J254"/>
  <c r="BK252"/>
  <c r="J249"/>
  <c r="BK247"/>
  <c r="BK245"/>
  <c r="BK241"/>
  <c r="BK235"/>
  <c r="BK229"/>
  <c r="BK226"/>
  <c r="BK224"/>
  <c r="J217"/>
  <c r="J210"/>
  <c r="J206"/>
  <c r="J204"/>
  <c r="BK194"/>
  <c r="BK193"/>
  <c r="J191"/>
  <c r="BK185"/>
  <c r="J178"/>
  <c r="BK176"/>
  <c r="BK174"/>
  <c r="J170"/>
  <c r="BK165"/>
  <c r="BK164"/>
  <c r="BK161"/>
  <c r="J156"/>
  <c r="BK152"/>
  <c r="BK147"/>
  <c r="BK139"/>
  <c i="6" r="BK127"/>
  <c r="BK123"/>
  <c i="5" r="J184"/>
  <c r="J180"/>
  <c r="BK178"/>
  <c r="BK175"/>
  <c r="J171"/>
  <c r="J168"/>
  <c r="J164"/>
  <c r="BK161"/>
  <c r="J160"/>
  <c r="BK158"/>
  <c r="J153"/>
  <c r="J152"/>
  <c r="BK150"/>
  <c r="J149"/>
  <c r="BK148"/>
  <c r="BK144"/>
  <c r="J136"/>
  <c r="BK135"/>
  <c i="4" r="J169"/>
  <c r="J160"/>
  <c r="J159"/>
  <c r="J155"/>
  <c r="J153"/>
  <c r="BK152"/>
  <c r="BK150"/>
  <c r="BK149"/>
  <c r="BK148"/>
  <c r="BK147"/>
  <c r="J145"/>
  <c r="BK142"/>
  <c r="BK141"/>
  <c r="J140"/>
  <c r="J139"/>
  <c r="BK136"/>
  <c r="BK134"/>
  <c i="3" r="J205"/>
  <c r="J200"/>
  <c r="BK197"/>
  <c r="BK195"/>
  <c r="J193"/>
  <c r="BK191"/>
  <c r="J190"/>
  <c r="J189"/>
  <c r="J187"/>
  <c r="J186"/>
  <c r="J184"/>
  <c r="BK183"/>
  <c r="J182"/>
  <c r="J181"/>
  <c r="BK179"/>
  <c r="BK177"/>
  <c r="J176"/>
  <c r="J165"/>
  <c r="BK150"/>
  <c r="BK147"/>
  <c r="J146"/>
  <c r="BK145"/>
  <c r="BK144"/>
  <c r="BK139"/>
  <c r="J138"/>
  <c r="BK134"/>
  <c i="2" r="BK253"/>
  <c r="BK234"/>
  <c r="J233"/>
  <c r="BK232"/>
  <c r="J231"/>
  <c r="J224"/>
  <c r="BK222"/>
  <c r="J220"/>
  <c r="J214"/>
  <c r="BK208"/>
  <c r="BK204"/>
  <c r="BK201"/>
  <c r="J199"/>
  <c r="BK195"/>
  <c r="J192"/>
  <c r="BK191"/>
  <c r="J190"/>
  <c r="BK187"/>
  <c r="J181"/>
  <c r="BK180"/>
  <c r="BK167"/>
  <c r="J161"/>
  <c r="J158"/>
  <c r="J154"/>
  <c r="J152"/>
  <c r="J147"/>
  <c r="BK145"/>
  <c r="J143"/>
  <c r="BK141"/>
  <c r="BK137"/>
  <c r="J131"/>
  <c i="6" r="F35"/>
  <c i="5" r="BK184"/>
  <c r="BK181"/>
  <c r="J179"/>
  <c r="J178"/>
  <c r="J175"/>
  <c r="J174"/>
  <c r="J167"/>
  <c r="BK166"/>
  <c r="J159"/>
  <c r="J158"/>
  <c r="BK155"/>
  <c r="BK153"/>
  <c r="J151"/>
  <c r="BK147"/>
  <c r="BK146"/>
  <c r="J144"/>
  <c r="BK143"/>
  <c r="BK142"/>
  <c r="BK136"/>
  <c i="4" r="J167"/>
  <c r="J166"/>
  <c r="J164"/>
  <c r="BK160"/>
  <c r="J157"/>
  <c r="BK156"/>
  <c r="BK155"/>
  <c r="J148"/>
  <c r="J147"/>
  <c r="J141"/>
  <c r="J137"/>
  <c r="J136"/>
  <c r="BK135"/>
  <c r="BK133"/>
  <c r="J132"/>
  <c r="BK131"/>
  <c i="3" r="BK205"/>
  <c r="J202"/>
  <c r="J197"/>
  <c r="J195"/>
  <c r="BK194"/>
  <c r="J191"/>
  <c r="BK190"/>
  <c r="BK181"/>
  <c r="BK180"/>
  <c r="J179"/>
  <c r="BK176"/>
  <c r="J175"/>
  <c r="J174"/>
  <c r="J173"/>
  <c r="J172"/>
  <c r="J169"/>
  <c r="BK168"/>
  <c r="J164"/>
  <c r="BK162"/>
  <c r="BK159"/>
  <c r="BK158"/>
  <c r="J157"/>
  <c r="BK155"/>
  <c r="BK153"/>
  <c r="J151"/>
  <c r="J141"/>
  <c r="BK140"/>
  <c r="J139"/>
  <c r="J137"/>
  <c r="BK136"/>
  <c r="J134"/>
  <c r="J133"/>
  <c i="2" r="BK264"/>
  <c r="J259"/>
  <c r="BK258"/>
  <c r="J257"/>
  <c r="BK256"/>
  <c r="J245"/>
  <c r="BK243"/>
  <c r="J241"/>
  <c r="J237"/>
  <c r="J232"/>
  <c r="BK231"/>
  <c r="J226"/>
  <c r="BK218"/>
  <c r="BK217"/>
  <c r="BK216"/>
  <c r="BK210"/>
  <c r="J208"/>
  <c r="J201"/>
  <c r="BK199"/>
  <c r="J195"/>
  <c r="J194"/>
  <c r="BK192"/>
  <c r="BK190"/>
  <c r="J188"/>
  <c r="J187"/>
  <c r="BK186"/>
  <c r="J186"/>
  <c r="BK181"/>
  <c r="J180"/>
  <c r="BK178"/>
  <c r="J174"/>
  <c r="J165"/>
  <c r="J164"/>
  <c r="BK154"/>
  <c r="J145"/>
  <c r="BK143"/>
  <c r="J141"/>
  <c r="J133"/>
  <c r="BK131"/>
  <c i="1" r="AS96"/>
  <c i="2" l="1" r="R130"/>
  <c r="P151"/>
  <c r="P169"/>
  <c r="BK203"/>
  <c r="J203"/>
  <c r="J102"/>
  <c r="T203"/>
  <c r="R213"/>
  <c r="R228"/>
  <c r="R251"/>
  <c i="3" r="P132"/>
  <c r="P149"/>
  <c r="P152"/>
  <c r="T152"/>
  <c r="T160"/>
  <c r="BK188"/>
  <c r="J188"/>
  <c r="J105"/>
  <c r="R188"/>
  <c r="T199"/>
  <c r="T198"/>
  <c i="4" r="R130"/>
  <c r="BK151"/>
  <c r="J151"/>
  <c r="J103"/>
  <c r="T151"/>
  <c r="T158"/>
  <c r="T161"/>
  <c i="5" r="T134"/>
  <c r="T133"/>
  <c r="P141"/>
  <c r="P138"/>
  <c r="P145"/>
  <c r="T154"/>
  <c r="BK162"/>
  <c r="J162"/>
  <c r="J106"/>
  <c r="T162"/>
  <c r="T165"/>
  <c i="2" r="P130"/>
  <c r="T151"/>
  <c r="T169"/>
  <c r="R198"/>
  <c r="BK213"/>
  <c r="J213"/>
  <c r="J103"/>
  <c r="BK228"/>
  <c r="J228"/>
  <c r="J104"/>
  <c r="BK251"/>
  <c r="J251"/>
  <c r="J105"/>
  <c i="3" r="BK132"/>
  <c r="BK149"/>
  <c r="J149"/>
  <c r="J101"/>
  <c r="T149"/>
  <c r="R152"/>
  <c r="R160"/>
  <c r="P185"/>
  <c r="T185"/>
  <c r="P188"/>
  <c r="P199"/>
  <c r="P198"/>
  <c i="4" r="BK130"/>
  <c r="BK146"/>
  <c r="J146"/>
  <c r="J102"/>
  <c r="R146"/>
  <c r="BK158"/>
  <c r="J158"/>
  <c r="J104"/>
  <c r="BK161"/>
  <c r="J161"/>
  <c r="J105"/>
  <c i="5" r="BK134"/>
  <c r="J134"/>
  <c r="J98"/>
  <c r="BK145"/>
  <c r="J145"/>
  <c r="J103"/>
  <c r="BK154"/>
  <c r="J154"/>
  <c r="J104"/>
  <c r="BK157"/>
  <c r="J157"/>
  <c r="J105"/>
  <c r="T157"/>
  <c r="BK165"/>
  <c r="J165"/>
  <c r="J107"/>
  <c r="R165"/>
  <c r="T169"/>
  <c r="BK177"/>
  <c r="J177"/>
  <c r="J112"/>
  <c r="P177"/>
  <c i="6" r="P125"/>
  <c i="2" r="T130"/>
  <c r="R151"/>
  <c r="R169"/>
  <c r="P198"/>
  <c r="P203"/>
  <c r="T213"/>
  <c r="T228"/>
  <c r="T251"/>
  <c i="3" r="T132"/>
  <c r="BK152"/>
  <c r="J152"/>
  <c r="J102"/>
  <c i="4" r="P130"/>
  <c r="T146"/>
  <c r="R151"/>
  <c r="R158"/>
  <c r="R161"/>
  <c i="5" r="R134"/>
  <c r="R133"/>
  <c r="BK141"/>
  <c r="J141"/>
  <c r="J102"/>
  <c r="T141"/>
  <c r="T138"/>
  <c r="T145"/>
  <c r="R154"/>
  <c r="R157"/>
  <c r="P162"/>
  <c r="P165"/>
  <c r="P169"/>
  <c r="P173"/>
  <c r="P172"/>
  <c r="T173"/>
  <c r="T177"/>
  <c i="6" r="P122"/>
  <c r="P121"/>
  <c r="P120"/>
  <c i="1" r="AU100"/>
  <c i="6" r="R125"/>
  <c i="2" r="BK130"/>
  <c r="J130"/>
  <c r="J98"/>
  <c r="BK151"/>
  <c r="J151"/>
  <c r="J99"/>
  <c r="BK169"/>
  <c r="J169"/>
  <c r="J100"/>
  <c r="BK198"/>
  <c r="J198"/>
  <c r="J101"/>
  <c r="T198"/>
  <c r="R203"/>
  <c r="P213"/>
  <c r="P228"/>
  <c r="P251"/>
  <c i="3" r="R132"/>
  <c r="R149"/>
  <c r="BK160"/>
  <c r="J160"/>
  <c r="J103"/>
  <c r="P160"/>
  <c r="BK185"/>
  <c r="J185"/>
  <c r="J104"/>
  <c r="R185"/>
  <c r="T188"/>
  <c r="BK199"/>
  <c r="BK198"/>
  <c r="J198"/>
  <c r="J107"/>
  <c r="R199"/>
  <c r="R198"/>
  <c i="4" r="T130"/>
  <c r="T129"/>
  <c r="T128"/>
  <c r="P146"/>
  <c r="P151"/>
  <c r="P158"/>
  <c r="P161"/>
  <c i="5" r="P134"/>
  <c r="P133"/>
  <c r="R141"/>
  <c r="R138"/>
  <c r="R145"/>
  <c r="P154"/>
  <c r="P157"/>
  <c r="R162"/>
  <c r="BK169"/>
  <c r="J169"/>
  <c r="J108"/>
  <c r="R169"/>
  <c r="BK173"/>
  <c r="BK172"/>
  <c r="J172"/>
  <c r="J109"/>
  <c r="R173"/>
  <c r="R177"/>
  <c i="6" r="BK122"/>
  <c r="J122"/>
  <c r="J98"/>
  <c r="R122"/>
  <c r="R121"/>
  <c r="R120"/>
  <c r="T122"/>
  <c r="BK125"/>
  <c r="J125"/>
  <c r="J99"/>
  <c r="T125"/>
  <c i="2" r="F91"/>
  <c r="BE133"/>
  <c r="BE137"/>
  <c r="BE139"/>
  <c r="BE152"/>
  <c r="BE154"/>
  <c r="BE158"/>
  <c r="BE167"/>
  <c r="BE170"/>
  <c r="BE174"/>
  <c r="BE201"/>
  <c r="BE220"/>
  <c r="BE226"/>
  <c r="BE232"/>
  <c r="BE233"/>
  <c r="BE234"/>
  <c r="BE237"/>
  <c r="BE241"/>
  <c r="BE245"/>
  <c r="BE253"/>
  <c r="BK260"/>
  <c r="J260"/>
  <c r="J106"/>
  <c i="3" r="F94"/>
  <c r="BE134"/>
  <c r="BE146"/>
  <c r="BE153"/>
  <c r="BE164"/>
  <c r="BE170"/>
  <c r="BE177"/>
  <c r="BE184"/>
  <c r="BE186"/>
  <c r="BE187"/>
  <c r="BE191"/>
  <c r="BE200"/>
  <c r="BE202"/>
  <c r="BE204"/>
  <c i="4" r="E85"/>
  <c r="BE131"/>
  <c r="BE136"/>
  <c r="BE139"/>
  <c r="BE141"/>
  <c r="BE148"/>
  <c r="BE153"/>
  <c r="BE155"/>
  <c r="BE159"/>
  <c r="BE167"/>
  <c r="BE169"/>
  <c i="5" r="J92"/>
  <c r="J126"/>
  <c r="J128"/>
  <c r="BE148"/>
  <c r="BE150"/>
  <c r="BE151"/>
  <c r="BE159"/>
  <c r="BE160"/>
  <c r="BE163"/>
  <c r="BE171"/>
  <c r="BE179"/>
  <c r="BE182"/>
  <c i="2" r="F92"/>
  <c r="J122"/>
  <c r="BE143"/>
  <c r="BE181"/>
  <c r="BE185"/>
  <c r="BE193"/>
  <c r="BE214"/>
  <c r="BE217"/>
  <c r="BE222"/>
  <c r="BE231"/>
  <c r="BE235"/>
  <c r="BE243"/>
  <c r="BE247"/>
  <c r="BE249"/>
  <c r="BE254"/>
  <c r="BE256"/>
  <c r="BE257"/>
  <c r="BE261"/>
  <c i="3" r="E118"/>
  <c r="J124"/>
  <c r="BE136"/>
  <c r="BE140"/>
  <c r="BE141"/>
  <c r="BE151"/>
  <c r="BE155"/>
  <c r="BE156"/>
  <c r="BE157"/>
  <c r="BE158"/>
  <c r="BE162"/>
  <c r="BE165"/>
  <c r="BE167"/>
  <c r="BE168"/>
  <c r="BE169"/>
  <c r="BE171"/>
  <c r="BE172"/>
  <c r="BE174"/>
  <c r="BE175"/>
  <c r="BE193"/>
  <c r="BE205"/>
  <c r="BK196"/>
  <c r="J196"/>
  <c r="J106"/>
  <c i="4" r="J91"/>
  <c r="F94"/>
  <c r="BE132"/>
  <c r="BE150"/>
  <c r="BE157"/>
  <c r="BE160"/>
  <c r="BE162"/>
  <c r="BE163"/>
  <c r="BE164"/>
  <c i="5" r="F128"/>
  <c r="BE142"/>
  <c r="BE155"/>
  <c r="BE161"/>
  <c r="BE166"/>
  <c r="BE178"/>
  <c r="BE180"/>
  <c r="BE181"/>
  <c r="BK139"/>
  <c r="BK138"/>
  <c r="J138"/>
  <c r="J100"/>
  <c i="6" r="E85"/>
  <c r="F91"/>
  <c r="BE126"/>
  <c i="2" r="E85"/>
  <c r="BE131"/>
  <c r="BE156"/>
  <c r="BE164"/>
  <c r="BE165"/>
  <c r="BE186"/>
  <c r="BE187"/>
  <c r="BE188"/>
  <c r="BE191"/>
  <c r="BE192"/>
  <c r="BE199"/>
  <c r="BE204"/>
  <c r="BE206"/>
  <c r="BE210"/>
  <c r="BE218"/>
  <c r="BE258"/>
  <c r="BK263"/>
  <c r="J263"/>
  <c r="J108"/>
  <c i="3" r="BE135"/>
  <c r="BE137"/>
  <c r="BE138"/>
  <c r="BE139"/>
  <c r="BE142"/>
  <c r="BE150"/>
  <c r="BE173"/>
  <c r="BE178"/>
  <c r="BE181"/>
  <c r="BE182"/>
  <c r="BE189"/>
  <c r="BE195"/>
  <c i="4" r="BE133"/>
  <c r="BE135"/>
  <c r="BE147"/>
  <c r="BE152"/>
  <c r="BE156"/>
  <c r="BK144"/>
  <c r="J144"/>
  <c r="J101"/>
  <c i="5" r="E85"/>
  <c r="F92"/>
  <c r="BE135"/>
  <c r="BE146"/>
  <c r="BE153"/>
  <c r="BE158"/>
  <c r="BE164"/>
  <c r="BE168"/>
  <c r="BE170"/>
  <c r="BE174"/>
  <c r="BE183"/>
  <c r="BE184"/>
  <c r="BE185"/>
  <c i="6" r="F117"/>
  <c r="BE124"/>
  <c r="BE129"/>
  <c i="2" r="BE141"/>
  <c r="BE145"/>
  <c r="BE147"/>
  <c r="BE161"/>
  <c r="BE176"/>
  <c r="BE178"/>
  <c r="BE180"/>
  <c r="BE190"/>
  <c r="BE194"/>
  <c r="BE195"/>
  <c r="BE208"/>
  <c r="BE216"/>
  <c r="BE224"/>
  <c r="BE229"/>
  <c r="BE252"/>
  <c r="BE259"/>
  <c r="BE264"/>
  <c i="3" r="BE133"/>
  <c r="BE144"/>
  <c r="BE145"/>
  <c r="BE147"/>
  <c r="BE154"/>
  <c r="BE159"/>
  <c r="BE161"/>
  <c r="BE176"/>
  <c r="BE179"/>
  <c r="BE180"/>
  <c r="BE183"/>
  <c r="BE190"/>
  <c r="BE194"/>
  <c r="BE197"/>
  <c i="4" r="BE134"/>
  <c r="BE137"/>
  <c r="BE140"/>
  <c r="BE142"/>
  <c r="BE145"/>
  <c r="BE149"/>
  <c r="BE166"/>
  <c r="BK168"/>
  <c r="J168"/>
  <c r="J106"/>
  <c i="5" r="BE136"/>
  <c r="BE140"/>
  <c r="BE143"/>
  <c r="BE144"/>
  <c r="BE147"/>
  <c r="BE149"/>
  <c r="BE152"/>
  <c r="BE156"/>
  <c r="BE167"/>
  <c r="BE175"/>
  <c i="6" r="J89"/>
  <c r="BE123"/>
  <c r="BE127"/>
  <c i="1" r="BB100"/>
  <c i="6" r="BK128"/>
  <c r="J128"/>
  <c r="J100"/>
  <c i="2" r="F34"/>
  <c i="1" r="BA95"/>
  <c i="4" r="F36"/>
  <c i="1" r="BA98"/>
  <c i="3" r="F37"/>
  <c i="1" r="BB97"/>
  <c i="5" r="F36"/>
  <c i="1" r="BC99"/>
  <c i="5" r="F34"/>
  <c i="1" r="BA99"/>
  <c i="3" r="F38"/>
  <c i="1" r="BC97"/>
  <c i="2" r="F37"/>
  <c i="1" r="BD95"/>
  <c i="2" r="F35"/>
  <c i="1" r="BB95"/>
  <c i="2" r="F36"/>
  <c i="1" r="BC95"/>
  <c i="6" r="J34"/>
  <c i="1" r="AW100"/>
  <c i="5" r="J34"/>
  <c i="1" r="AW99"/>
  <c i="6" r="F34"/>
  <c i="1" r="BA100"/>
  <c r="AS94"/>
  <c i="3" r="F36"/>
  <c i="1" r="BA97"/>
  <c i="4" r="F39"/>
  <c i="1" r="BD98"/>
  <c i="4" r="J36"/>
  <c i="1" r="AW98"/>
  <c i="3" r="J36"/>
  <c i="1" r="AW97"/>
  <c i="4" r="F37"/>
  <c i="1" r="BB98"/>
  <c i="4" r="F38"/>
  <c i="1" r="BC98"/>
  <c i="6" r="F36"/>
  <c i="1" r="BC100"/>
  <c i="3" r="F39"/>
  <c i="1" r="BD97"/>
  <c i="5" r="F35"/>
  <c i="1" r="BB99"/>
  <c i="6" r="F37"/>
  <c i="1" r="BD100"/>
  <c i="5" r="F37"/>
  <c i="1" r="BD99"/>
  <c i="2" r="J34"/>
  <c i="1" r="AW95"/>
  <c i="5" l="1" r="P132"/>
  <c i="1" r="AU99"/>
  <c i="3" r="T131"/>
  <c r="T130"/>
  <c r="BK131"/>
  <c r="J131"/>
  <c r="J99"/>
  <c i="4" r="R129"/>
  <c r="R128"/>
  <c i="5" r="R172"/>
  <c i="3" r="R131"/>
  <c r="R130"/>
  <c i="2" r="T129"/>
  <c r="T128"/>
  <c r="R129"/>
  <c r="R128"/>
  <c i="6" r="T121"/>
  <c r="T120"/>
  <c i="5" r="T172"/>
  <c r="R132"/>
  <c i="4" r="BK129"/>
  <c r="BK128"/>
  <c r="J128"/>
  <c r="J98"/>
  <c i="5" r="T132"/>
  <c i="3" r="P131"/>
  <c r="P130"/>
  <c i="1" r="AU97"/>
  <c i="4" r="P129"/>
  <c r="P128"/>
  <c i="1" r="AU98"/>
  <c i="2" r="P129"/>
  <c r="P128"/>
  <c i="1" r="AU95"/>
  <c i="2" r="BK129"/>
  <c r="J129"/>
  <c r="J97"/>
  <c r="BK262"/>
  <c r="J262"/>
  <c r="J107"/>
  <c i="3" r="J199"/>
  <c r="J108"/>
  <c i="5" r="BK133"/>
  <c r="J133"/>
  <c r="J97"/>
  <c r="J139"/>
  <c r="J101"/>
  <c i="3" r="J132"/>
  <c r="J100"/>
  <c i="4" r="J130"/>
  <c r="J100"/>
  <c i="5" r="J173"/>
  <c r="J110"/>
  <c i="6" r="BK121"/>
  <c r="J121"/>
  <c r="J97"/>
  <c i="5" r="F33"/>
  <c i="1" r="AZ99"/>
  <c i="3" r="F35"/>
  <c i="1" r="AZ97"/>
  <c i="3" r="J35"/>
  <c i="1" r="AV97"/>
  <c r="AT97"/>
  <c r="BB96"/>
  <c r="AX96"/>
  <c i="5" r="J33"/>
  <c i="1" r="AV99"/>
  <c r="AT99"/>
  <c i="4" r="J35"/>
  <c i="1" r="AV98"/>
  <c r="AT98"/>
  <c i="6" r="F33"/>
  <c i="1" r="AZ100"/>
  <c r="BA96"/>
  <c r="AW96"/>
  <c i="6" r="J33"/>
  <c i="1" r="AV100"/>
  <c r="AT100"/>
  <c r="BD96"/>
  <c i="2" r="J33"/>
  <c i="1" r="AV95"/>
  <c r="AT95"/>
  <c r="BC96"/>
  <c r="AY96"/>
  <c i="4" r="F35"/>
  <c i="1" r="AZ98"/>
  <c i="2" r="F33"/>
  <c i="1" r="AZ95"/>
  <c i="3" l="1" r="BK130"/>
  <c r="J130"/>
  <c r="J98"/>
  <c i="4" r="J129"/>
  <c r="J99"/>
  <c i="2" r="BK128"/>
  <c r="J128"/>
  <c i="5" r="BK132"/>
  <c r="J132"/>
  <c r="J96"/>
  <c i="6" r="BK120"/>
  <c r="J120"/>
  <c i="1" r="BA94"/>
  <c r="W30"/>
  <c r="BD94"/>
  <c r="W33"/>
  <c r="BB94"/>
  <c r="AX94"/>
  <c r="BC94"/>
  <c r="W32"/>
  <c r="AU96"/>
  <c r="AZ96"/>
  <c r="AV96"/>
  <c r="AT96"/>
  <c i="4" r="J32"/>
  <c i="1" r="AG98"/>
  <c r="AN98"/>
  <c i="2" r="J30"/>
  <c i="1" r="AG95"/>
  <c r="AN95"/>
  <c i="6" r="J30"/>
  <c i="1" r="AG100"/>
  <c r="AN100"/>
  <c i="2" l="1" r="J39"/>
  <c r="J96"/>
  <c i="4" r="J41"/>
  <c i="6" r="J96"/>
  <c r="J39"/>
  <c i="1" r="AZ94"/>
  <c r="AV94"/>
  <c r="AK29"/>
  <c r="AU94"/>
  <c r="AW94"/>
  <c r="AK30"/>
  <c r="W31"/>
  <c i="3" r="J32"/>
  <c i="1" r="AG97"/>
  <c r="AN97"/>
  <c i="5" r="J30"/>
  <c i="1" r="AG99"/>
  <c r="AN99"/>
  <c r="AY94"/>
  <c i="3" l="1" r="J41"/>
  <c i="5" r="J39"/>
  <c i="1" r="AT94"/>
  <c r="W29"/>
  <c r="AG96"/>
  <c r="AN96"/>
  <c l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<sst xmlns="http://schemas.openxmlformats.org/spreadsheetml/2006/main">
  <si>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</si>
  <si>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</si>
  <si>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</si>
  <si>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</si>
  <si>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</si>
  <si>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{7f1b5fcc-e13e-4cec-a20f-90793cc8e37c}</t>
  </si>
  <si>
    <t>0,1</t>
  </si>
  <si>
    <t>21</t>
  </si>
  <si>
    <t>0,01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</si>
  <si>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</si>
  <si>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</si>
  <si>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</si>
  <si>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</si>
  <si>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</si>
  <si>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</si>
  <si>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2705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</si>
  <si>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</si>
  <si>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</si>
  <si>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schodiště na pozemcích p.č. 190/1 a190/2 v Doksech</t>
  </si>
  <si>
    <t>KSO:</t>
  </si>
  <si>
    <t>CC-CZ:</t>
  </si>
  <si>
    <t>Místo:</t>
  </si>
  <si>
    <t>ul.Hálkova do ul.5.května, Doksy</t>
  </si>
  <si>
    <t>Datum:</t>
  </si>
  <si>
    <t>2. 1. 2025</t>
  </si>
  <si>
    <t>Zadavatel:</t>
  </si>
  <si>
    <t>IČ:</t>
  </si>
  <si>
    <t>0260444</t>
  </si>
  <si>
    <t>Město Doksy</t>
  </si>
  <si>
    <t>DIČ:</t>
  </si>
  <si>
    <t>CZ00260444</t>
  </si>
  <si>
    <t>Uchazeč:</t>
  </si>
  <si>
    <t>Vyplň údaj</t>
  </si>
  <si>
    <t>Projektant:</t>
  </si>
  <si>
    <t>40230155</t>
  </si>
  <si>
    <t xml:space="preserve">AGORA arch a stav atelier Liberec </t>
  </si>
  <si>
    <t>CZ40230155</t>
  </si>
  <si>
    <t>True</t>
  </si>
  <si>
    <t>Zpracovatel:</t>
  </si>
  <si>
    <t>Malec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</si>
  <si>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</si>
  <si>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</si>
  <si>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</si>
  <si>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</si>
  <si>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</si>
  <si>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</si>
  <si>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</si>
  <si>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</si>
  <si>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</si>
  <si>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</si>
  <si>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</si>
  <si>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</si>
  <si>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</si>
  <si>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</si>
  <si>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</si>
  <si>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</si>
  <si>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</si>
  <si>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</si>
  <si>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</si>
  <si>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</si>
  <si>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</si>
  <si>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</si>
  <si>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</si>
  <si>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</si>
  <si>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</si>
  <si>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</si>
  <si>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</si>
  <si>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</si>
  <si>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</si>
  <si>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</si>
  <si>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</si>
  <si>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</si>
  <si>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</si>
  <si>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</si>
  <si>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</si>
  <si>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</si>
  <si>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</si>
  <si>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</si>
  <si>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</si>
  <si>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</si>
  <si>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</si>
  <si>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</si>
  <si>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</si>
  <si>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</si>
  <si>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</si>
  <si>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</si>
  <si>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</si>
  <si>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Stavební práce HSV</t>
  </si>
  <si>
    <t>STA</t>
  </si>
  <si>
    <t>{78ecaeda-bf18-48dd-a5f6-eb4e4f958ad4}</t>
  </si>
  <si>
    <t>2</t>
  </si>
  <si>
    <t>23-547</t>
  </si>
  <si>
    <t>Rekonstrukce schodiště mezi ulicí Hálkova a ulicí 5.května</t>
  </si>
  <si>
    <t>{0ef429f8-a90f-428f-9b56-e1c914d52b30}</t>
  </si>
  <si>
    <t>D15a</t>
  </si>
  <si>
    <t>SO 04 – Přeložka dešťové kanalizace</t>
  </si>
  <si>
    <t>Soupis</t>
  </si>
  <si>
    <t>{678057c5-a190-4cfa-b618-0f9436f7d0e5}</t>
  </si>
  <si>
    <t>D15b</t>
  </si>
  <si>
    <t>SO 02 – Odvodnění schodiště</t>
  </si>
  <si>
    <t>{db31b036-5398-4a2d-a21b-89b8da5efbf6}</t>
  </si>
  <si>
    <t>3</t>
  </si>
  <si>
    <t>VO schody</t>
  </si>
  <si>
    <t>{8e234d10-c9b6-4751-8937-89002bdb7824}</t>
  </si>
  <si>
    <t>4</t>
  </si>
  <si>
    <t>VRN</t>
  </si>
  <si>
    <t>{59d69f7f-7e0f-463f-affc-772e5fab5644}</t>
  </si>
  <si>
    <t>KRYCÍ LIST SOUPISU PRACÍ</t>
  </si>
  <si>
    <t>Objekt:</t>
  </si>
  <si>
    <t>1 - Stavební práce HSV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</si>
  <si>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</si>
  <si>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</si>
  <si>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</si>
  <si>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</si>
  <si>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</si>
  <si>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</si>
  <si>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</si>
  <si>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</si>
  <si>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</si>
  <si>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</si>
  <si>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</si>
  <si>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</si>
  <si>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</si>
  <si>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</si>
  <si>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</si>
  <si>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</si>
  <si>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</si>
  <si>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</si>
  <si>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</si>
  <si>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</si>
  <si>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</si>
  <si>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</si>
  <si>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</si>
  <si>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</si>
  <si>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</si>
  <si>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</si>
  <si>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</si>
  <si>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</si>
  <si>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</si>
  <si>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</si>
  <si>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</si>
  <si>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</si>
  <si>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</si>
  <si>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</si>
  <si>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</si>
  <si>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</si>
  <si>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</si>
  <si>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</si>
  <si>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-1005538343</t>
  </si>
  <si>
    <t>VV</t>
  </si>
  <si>
    <t>"b-zámková dlažba"1,2*(8,2+3+1+0,5)</t>
  </si>
  <si>
    <t>113107011</t>
  </si>
  <si>
    <t>Odstranění podkladu z kameniva těženého tl do 100 mm při překopech ručně</t>
  </si>
  <si>
    <t>1669494715</t>
  </si>
  <si>
    <t>"c-pod schody"1,2*(4,5+3+3)</t>
  </si>
  <si>
    <t>"c-podesty"1,2*(8,2+3+1+0,5)</t>
  </si>
  <si>
    <t>Součet</t>
  </si>
  <si>
    <t>122211101</t>
  </si>
  <si>
    <t>Odkopávky a prokopávky v hornině třídy těžitelnosti I, skupiny 3 ručně</t>
  </si>
  <si>
    <t>m3</t>
  </si>
  <si>
    <t>-366907856</t>
  </si>
  <si>
    <t>"odhad pro vyrovnání terénu" 1,2*0,15*(10,5+10,5)</t>
  </si>
  <si>
    <t>132212132</t>
  </si>
  <si>
    <t>Hloubení nezapažených rýh šířky do 800 mm v nesoudržných horninách třídy těžitelnosti I skupiny 3 ručně</t>
  </si>
  <si>
    <t>1979208940</t>
  </si>
  <si>
    <t>"e-pro opěrnou zeď"6,0</t>
  </si>
  <si>
    <t>5</t>
  </si>
  <si>
    <t>162651112</t>
  </si>
  <si>
    <t>Vodorovné přemístění přes 4 000 do 5000 m výkopku/sypaniny z horniny třídy těžitelnosti I skupiny 1 až 3</t>
  </si>
  <si>
    <t>73139001</t>
  </si>
  <si>
    <t>3,78+6</t>
  </si>
  <si>
    <t>6</t>
  </si>
  <si>
    <t>171201231</t>
  </si>
  <si>
    <t>Poplatek za uložení zeminy a kamení na recyklační skládce (skládkovné) kód odpadu 17 05 04</t>
  </si>
  <si>
    <t>t</t>
  </si>
  <si>
    <t>-328693236</t>
  </si>
  <si>
    <t>9,780*2</t>
  </si>
  <si>
    <t>7</t>
  </si>
  <si>
    <t>171251201</t>
  </si>
  <si>
    <t>Uložení sypaniny na skládky nebo meziskládky</t>
  </si>
  <si>
    <t>-1777078951</t>
  </si>
  <si>
    <t>9,780</t>
  </si>
  <si>
    <t>8</t>
  </si>
  <si>
    <t>181912112</t>
  </si>
  <si>
    <t>Úprava pláně v hornině třídy těžitelnosti I skupiny 3 se zhutněním ručně</t>
  </si>
  <si>
    <t>-120712614</t>
  </si>
  <si>
    <t>"schodiště-stupně" 1,2*(3,6+2,1+2,1)</t>
  </si>
  <si>
    <t>"pod dlažbu-P1,P2,P3,P4"1,8+3,4+8,4+1,3</t>
  </si>
  <si>
    <t>Zakládání</t>
  </si>
  <si>
    <t>9</t>
  </si>
  <si>
    <t>212752101</t>
  </si>
  <si>
    <t>Trativod z drenážních trubek korugovaných PE-HD SN 4 perforace 360° včetně lože otevřený výkop DN 100 pro liniové stavby</t>
  </si>
  <si>
    <t>m</t>
  </si>
  <si>
    <t>-1858616896</t>
  </si>
  <si>
    <t>"púod schody" 27</t>
  </si>
  <si>
    <t>10</t>
  </si>
  <si>
    <t>219991113</t>
  </si>
  <si>
    <t>Položení chráničky z plastových trubek DN přes 50 do 100 mm</t>
  </si>
  <si>
    <t>-2039532054</t>
  </si>
  <si>
    <t>"O/02"22</t>
  </si>
  <si>
    <t>11</t>
  </si>
  <si>
    <t>M</t>
  </si>
  <si>
    <t>34571365</t>
  </si>
  <si>
    <t>trubka elektroinstalační HDPE tuhá dvouplášťová korugovaná D 94/110mm</t>
  </si>
  <si>
    <t>1250282914</t>
  </si>
  <si>
    <t>22*1,05 'Přepočtené koeficientem množství</t>
  </si>
  <si>
    <t>274313611</t>
  </si>
  <si>
    <t>Základové pásy z betonu tř. C 16/20</t>
  </si>
  <si>
    <t>-216974731</t>
  </si>
  <si>
    <t>"D1.1.6"</t>
  </si>
  <si>
    <t>"OP1,2,3"1,6+0,6+7,2</t>
  </si>
  <si>
    <t>13</t>
  </si>
  <si>
    <t>274351121</t>
  </si>
  <si>
    <t>Zřízení bednění základových pasů rovného</t>
  </si>
  <si>
    <t>118605080</t>
  </si>
  <si>
    <t>"OP1,2,3"0,2*2*(3,9+3,9+14,4)+0,4*2*3</t>
  </si>
  <si>
    <t>14</t>
  </si>
  <si>
    <t>274351122</t>
  </si>
  <si>
    <t>Odstranění bednění základových pasů rovného</t>
  </si>
  <si>
    <t>-2110796964</t>
  </si>
  <si>
    <t>15</t>
  </si>
  <si>
    <t>274361821</t>
  </si>
  <si>
    <t>Výztuž základových pasů betonářskou ocelí 10 505 (R)</t>
  </si>
  <si>
    <t>1352034332</t>
  </si>
  <si>
    <t>"D.1.1.5-tab-výztuž Z4-základ +ztrac. nadzáklad" 0,01709</t>
  </si>
  <si>
    <t>16</t>
  </si>
  <si>
    <t>274362021</t>
  </si>
  <si>
    <t>Výztuž základových pasů svařovanými sítěmi Kari</t>
  </si>
  <si>
    <t>-1654861287</t>
  </si>
  <si>
    <t>"D.1.1.5-tab-výztuž Z4-základ +Z4 nadzáklad" 0,7092</t>
  </si>
  <si>
    <t>Svislé a kompletní konstrukce</t>
  </si>
  <si>
    <t>17</t>
  </si>
  <si>
    <t>3112132121</t>
  </si>
  <si>
    <t>Zdivo z pravidelných kamenů na maltu objem jednoho kamene do 0,02 m3 š spáry přes 4 do 10 mm, pískovec</t>
  </si>
  <si>
    <t>88895024</t>
  </si>
  <si>
    <t>"D.1.1.6-OP1,OP2"0,5+3,6</t>
  </si>
  <si>
    <t>"OP3"3,9</t>
  </si>
  <si>
    <t>18</t>
  </si>
  <si>
    <t>311213234</t>
  </si>
  <si>
    <t>Zdivo smíšené</t>
  </si>
  <si>
    <t>-1751015359</t>
  </si>
  <si>
    <t>"D.1.1.6-OP3"10,2</t>
  </si>
  <si>
    <t>19</t>
  </si>
  <si>
    <t>311321311</t>
  </si>
  <si>
    <t>Nosná zeď ze ŽB tř. C 16/20 bez výztuže</t>
  </si>
  <si>
    <t>-816858993</t>
  </si>
  <si>
    <t>"Z4-OP3"6,4</t>
  </si>
  <si>
    <t>20</t>
  </si>
  <si>
    <t>311351121</t>
  </si>
  <si>
    <t>Zřízení oboustranného bednění nosných nadzákladových zdí</t>
  </si>
  <si>
    <t>1510481443</t>
  </si>
  <si>
    <t>"Z4"6,4/0,25*2</t>
  </si>
  <si>
    <t>311351122</t>
  </si>
  <si>
    <t>Odstranění oboustranného bednění nosných nadzákladových zdí</t>
  </si>
  <si>
    <t>1154724921</t>
  </si>
  <si>
    <t>22</t>
  </si>
  <si>
    <t>316911113</t>
  </si>
  <si>
    <t xml:space="preserve">Osazení kamenných krycích desek tl přes 80 mm  na nerezové kotvy</t>
  </si>
  <si>
    <t>-1992699859</t>
  </si>
  <si>
    <t>"Ka/02"25*0,5*0,2</t>
  </si>
  <si>
    <t>"Ka/03"22*0,4*0,5</t>
  </si>
  <si>
    <t>23</t>
  </si>
  <si>
    <t>583979001</t>
  </si>
  <si>
    <t xml:space="preserve">Krycí deska -pískovec  s okapním nosíkem tl.80 mm</t>
  </si>
  <si>
    <t>-1971899581</t>
  </si>
  <si>
    <t>24</t>
  </si>
  <si>
    <t>31765201</t>
  </si>
  <si>
    <t>O/3-nerez kotva R10-300mm</t>
  </si>
  <si>
    <t>kus</t>
  </si>
  <si>
    <t>1700265556</t>
  </si>
  <si>
    <t>25</t>
  </si>
  <si>
    <t>317652202</t>
  </si>
  <si>
    <t>O/04-nerez pásek 500/6-300mm</t>
  </si>
  <si>
    <t>-733597498</t>
  </si>
  <si>
    <t>26</t>
  </si>
  <si>
    <t>338171113</t>
  </si>
  <si>
    <t>Osazování sloupků a vzpěr plotových ocelových v do 2 m se zabetonováním</t>
  </si>
  <si>
    <t>483970050</t>
  </si>
  <si>
    <t>"O/6"16</t>
  </si>
  <si>
    <t>27</t>
  </si>
  <si>
    <t>553520002</t>
  </si>
  <si>
    <t xml:space="preserve">Sloupek plotový 50/30, Pz ,povrch plast  s krytkou</t>
  </si>
  <si>
    <t>-527901843</t>
  </si>
  <si>
    <t>28</t>
  </si>
  <si>
    <t>338181502</t>
  </si>
  <si>
    <t xml:space="preserve">Osazení svlaků  </t>
  </si>
  <si>
    <t>131933162</t>
  </si>
  <si>
    <t>29</t>
  </si>
  <si>
    <t>553520005</t>
  </si>
  <si>
    <t xml:space="preserve">Svlak 50/30,Pz ,poplast  dl. 2,0 m</t>
  </si>
  <si>
    <t>-2082378113</t>
  </si>
  <si>
    <t>30</t>
  </si>
  <si>
    <t>553520006</t>
  </si>
  <si>
    <t>Úchytka svlalku</t>
  </si>
  <si>
    <t>38301259</t>
  </si>
  <si>
    <t>31</t>
  </si>
  <si>
    <t>348181135</t>
  </si>
  <si>
    <t>Montáž dřevoplastového oplocení z dílců v přes 1,5 do 2,0 m</t>
  </si>
  <si>
    <t>-2036495955</t>
  </si>
  <si>
    <t>32</t>
  </si>
  <si>
    <t>607910041</t>
  </si>
  <si>
    <t>plotovka dřevoplastová bangkirai 15x70x1200mm</t>
  </si>
  <si>
    <t>-1651876563</t>
  </si>
  <si>
    <t>"9ks/m" 37,5*9</t>
  </si>
  <si>
    <t>337,5*0,588 'Přepočtené koeficientem množství</t>
  </si>
  <si>
    <t>Vodorovné konstrukce</t>
  </si>
  <si>
    <t>33</t>
  </si>
  <si>
    <t>434191421</t>
  </si>
  <si>
    <t>Osazení schodišťových stupňů kamenných broušených nebo leštěných na desku</t>
  </si>
  <si>
    <t>144127293</t>
  </si>
  <si>
    <t>"Ka/01"1,2*26</t>
  </si>
  <si>
    <t>34</t>
  </si>
  <si>
    <t>58388013</t>
  </si>
  <si>
    <t>stupeň schodišťový žulový plný 160x330x1000mm podkosená podstupnice-řezaný , pálený povrch</t>
  </si>
  <si>
    <t>1646266238</t>
  </si>
  <si>
    <t>Komunikace pozemní</t>
  </si>
  <si>
    <t>35</t>
  </si>
  <si>
    <t>564251011</t>
  </si>
  <si>
    <t>Podklad nebo podsyp ze štěrkopísku ŠP plochy do 100 m2 tl 150 mm</t>
  </si>
  <si>
    <t>-531860264</t>
  </si>
  <si>
    <t>"dle PD"37</t>
  </si>
  <si>
    <t>36</t>
  </si>
  <si>
    <t>564800200</t>
  </si>
  <si>
    <t>Podklad pod dlažbu - trasová malta tl.40mm</t>
  </si>
  <si>
    <t>-587497318</t>
  </si>
  <si>
    <t>37</t>
  </si>
  <si>
    <t>591241111</t>
  </si>
  <si>
    <t>Kladení dlažby z kostek drobných z kamene na MC tl 50 mm</t>
  </si>
  <si>
    <t>-767435602</t>
  </si>
  <si>
    <t>"D.1.1.3-P1,2,3,4"1,8+3,4+8,4+1,3</t>
  </si>
  <si>
    <t>38</t>
  </si>
  <si>
    <t>58381014</t>
  </si>
  <si>
    <t>kostka řezanoštípaná dlažební žula 10x10x8cm</t>
  </si>
  <si>
    <t>837797407</t>
  </si>
  <si>
    <t>14,9</t>
  </si>
  <si>
    <t>14,9*1,02 'Přepočtené koeficientem množství</t>
  </si>
  <si>
    <t>Úpravy povrchů, podlahy a osazování výplní</t>
  </si>
  <si>
    <t>39</t>
  </si>
  <si>
    <t>622131151.WBR.001</t>
  </si>
  <si>
    <t>Sanační postřik weber.san podhoz vnějších stěn nanášený celoplošně ručně</t>
  </si>
  <si>
    <t>-1336448625</t>
  </si>
  <si>
    <t>"D.1.1.6-om WTA-Z3"8,3</t>
  </si>
  <si>
    <t>40</t>
  </si>
  <si>
    <t>622324411.WBR.001</t>
  </si>
  <si>
    <t>Sanační podkladní omítka webersan vyrovnávací WTA vnějších stěn nanášená ručně</t>
  </si>
  <si>
    <t>-1226806749</t>
  </si>
  <si>
    <t>41</t>
  </si>
  <si>
    <t>622325121.WBR.001</t>
  </si>
  <si>
    <t>Sanační jádrová omítka webersan WTA vnějších stěn nanášená ručně-modrá barva</t>
  </si>
  <si>
    <t>315282285</t>
  </si>
  <si>
    <t>42</t>
  </si>
  <si>
    <t>622326121.WBR.001</t>
  </si>
  <si>
    <t>Sanační jednovrstvá omítka weber.san super vnějších stěn nanášená ručně</t>
  </si>
  <si>
    <t>-1399225947</t>
  </si>
  <si>
    <t>8,3</t>
  </si>
  <si>
    <t>43</t>
  </si>
  <si>
    <t>622326541</t>
  </si>
  <si>
    <t xml:space="preserve">Omítka vnějších stěn těsnící soklová  vyztužená, bez adhéz.můstku-barva růžová </t>
  </si>
  <si>
    <t>-36950687</t>
  </si>
  <si>
    <t>"D.1.1.6-Z2"2,5</t>
  </si>
  <si>
    <t>44</t>
  </si>
  <si>
    <t>622326545</t>
  </si>
  <si>
    <t>Pružná izolační stěrka ,dvoukomponentní ,vodotěsná,paropropustná,odolná UV záíření</t>
  </si>
  <si>
    <t>-910739911</t>
  </si>
  <si>
    <t>"D.1.1.5-řez Z1"15</t>
  </si>
  <si>
    <t>45</t>
  </si>
  <si>
    <t>631311123</t>
  </si>
  <si>
    <t>Mazanina tl přes 80 do 120 mm z betonu prostého bez zvýšených nároků na prostředí tř. C 12/15</t>
  </si>
  <si>
    <t>-869698858</t>
  </si>
  <si>
    <t>"D.1.1.5-pod dlažbu a pod stupně-výměra dle PD" 37*0,1</t>
  </si>
  <si>
    <t>46</t>
  </si>
  <si>
    <t>631362021</t>
  </si>
  <si>
    <t>Výztuž mazanin svařovanými sítěmi Kari</t>
  </si>
  <si>
    <t>362998992</t>
  </si>
  <si>
    <t>"D.1.1.5-pod dlažbu a pod stupně" 37*0,0045</t>
  </si>
  <si>
    <t>Ostatní konstrukce a práce, bourání</t>
  </si>
  <si>
    <t>47</t>
  </si>
  <si>
    <t>916331112</t>
  </si>
  <si>
    <t>Osazení zahradního obrubníku betonového do lože z betonu s boční opěrou</t>
  </si>
  <si>
    <t>1739058304</t>
  </si>
  <si>
    <t>"O/05"1</t>
  </si>
  <si>
    <t>48</t>
  </si>
  <si>
    <t>59217001</t>
  </si>
  <si>
    <t>obrubník zahradní betonový 1000x50x250mm</t>
  </si>
  <si>
    <t>-1167545185</t>
  </si>
  <si>
    <t>49</t>
  </si>
  <si>
    <t>935932314</t>
  </si>
  <si>
    <t>Odvodňovací plastový žlab pro zatížení C250 vnitřní š 100 mm s roštem můstkovým z litiny</t>
  </si>
  <si>
    <t>1146645855</t>
  </si>
  <si>
    <t>50</t>
  </si>
  <si>
    <t>935932611</t>
  </si>
  <si>
    <t>Vpusť s kalovým košem pro plastový žlab vnitřní š 100 mm</t>
  </si>
  <si>
    <t>-2106974614</t>
  </si>
  <si>
    <t>51</t>
  </si>
  <si>
    <t>953315201</t>
  </si>
  <si>
    <t xml:space="preserve">Dilatace -polyuretanový těsnící tmel (popis na D.1.1.5) </t>
  </si>
  <si>
    <t>-66039213</t>
  </si>
  <si>
    <t>52</t>
  </si>
  <si>
    <t>961055111</t>
  </si>
  <si>
    <t>Bourání základů ze ŽB</t>
  </si>
  <si>
    <t>1234294219</t>
  </si>
  <si>
    <t>"d-opěrná zeď"6,4</t>
  </si>
  <si>
    <t>53</t>
  </si>
  <si>
    <t>962022491</t>
  </si>
  <si>
    <t>Bourání zdiva nadzákladového kamenného na MC přes 1 m3</t>
  </si>
  <si>
    <t>927901516</t>
  </si>
  <si>
    <t>"f-kámen pískovec "3,0</t>
  </si>
  <si>
    <t>"g-podezdívka"0,5</t>
  </si>
  <si>
    <t>54</t>
  </si>
  <si>
    <t>963042819</t>
  </si>
  <si>
    <t>Bourání schodišťových stupňů betonových zhotovených na místě</t>
  </si>
  <si>
    <t>-983818484</t>
  </si>
  <si>
    <t>1.2*(7+7+12)</t>
  </si>
  <si>
    <t>55</t>
  </si>
  <si>
    <t>966071711</t>
  </si>
  <si>
    <t>Bourání sloupků a vzpěr plotových ocelových do 2,5 m zabetonovaných</t>
  </si>
  <si>
    <t>-1672499441</t>
  </si>
  <si>
    <t>"h-odhad"10</t>
  </si>
  <si>
    <t>56</t>
  </si>
  <si>
    <t>966071821</t>
  </si>
  <si>
    <t>Rozebrání oplocení z drátěného pletiva se čtvercovými oky v do 1,6 m</t>
  </si>
  <si>
    <t>1544485005</t>
  </si>
  <si>
    <t>"h"20</t>
  </si>
  <si>
    <t>57</t>
  </si>
  <si>
    <t>971024451</t>
  </si>
  <si>
    <t>Vybourání otvorů ve zdivu kamenném pl do 0,25 m2 na MV nebo MVC tl do 450 mm</t>
  </si>
  <si>
    <t>1203825581</t>
  </si>
  <si>
    <t>"Pro osazení svítidel" 7</t>
  </si>
  <si>
    <t>58</t>
  </si>
  <si>
    <t>977211131</t>
  </si>
  <si>
    <t>Řezání stěnovou pilou kcí z kamene hl do 200 mm</t>
  </si>
  <si>
    <t>-214763554</t>
  </si>
  <si>
    <t>"g-odříznutí pískovce"0,5</t>
  </si>
  <si>
    <t>997</t>
  </si>
  <si>
    <t>Přesun sutě</t>
  </si>
  <si>
    <t>59</t>
  </si>
  <si>
    <t>997013151</t>
  </si>
  <si>
    <t>Vnitrostaveništní doprava suti a vybouraných hmot pro budovy v do 6 m s omezením mechanizace</t>
  </si>
  <si>
    <t>-1631034989</t>
  </si>
  <si>
    <t>60</t>
  </si>
  <si>
    <t>997013501</t>
  </si>
  <si>
    <t>Odvoz suti a vybouraných hmot na skládku nebo meziskládku do 1 km se složením</t>
  </si>
  <si>
    <t>-1134894537</t>
  </si>
  <si>
    <t>61</t>
  </si>
  <si>
    <t>997013509</t>
  </si>
  <si>
    <t>Příplatek k odvozu suti a vybouraných hmot na skládku ZKD 1 km přes 1 km</t>
  </si>
  <si>
    <t>-929276581</t>
  </si>
  <si>
    <t>38,791*10</t>
  </si>
  <si>
    <t>62</t>
  </si>
  <si>
    <t>997013601</t>
  </si>
  <si>
    <t>Poplatek za uložení na skládce (skládkovné) stavebního odpadu betonového kód odpadu 17 01 01</t>
  </si>
  <si>
    <t>-472037511</t>
  </si>
  <si>
    <t>63</t>
  </si>
  <si>
    <t>997013602</t>
  </si>
  <si>
    <t>Poplatek za uložení na skládce (skládkovné) stavebního odpadu železobetonového kód odpadu 17 01 01</t>
  </si>
  <si>
    <t>-1072635581</t>
  </si>
  <si>
    <t>64</t>
  </si>
  <si>
    <t>997013609</t>
  </si>
  <si>
    <t>Poplatek za uložení na skládce (skládkovné) stavebního odpadu ze směsí nebo oddělených frakcí betonu, cihel a keramických výrobků kód odpadu 17 01 07</t>
  </si>
  <si>
    <t>1185043161</t>
  </si>
  <si>
    <t>65</t>
  </si>
  <si>
    <t>997013655</t>
  </si>
  <si>
    <t>Poplatek za uložení na skládce (skládkovné) zeminy a kamení kód odpadu 17 05 04</t>
  </si>
  <si>
    <t>-318397671</t>
  </si>
  <si>
    <t>998</t>
  </si>
  <si>
    <t>Přesun hmot</t>
  </si>
  <si>
    <t>66</t>
  </si>
  <si>
    <t>998153131</t>
  </si>
  <si>
    <t>Přesun hmot pro samostatné zdi a valy zděné z cihel, kamene, tvárnic nebo monolitické v do 12 m</t>
  </si>
  <si>
    <t>1155024267</t>
  </si>
  <si>
    <t>PSV</t>
  </si>
  <si>
    <t>Práce a dodávky PSV</t>
  </si>
  <si>
    <t>767</t>
  </si>
  <si>
    <t>Konstrukce zámečnické</t>
  </si>
  <si>
    <t>67</t>
  </si>
  <si>
    <t>767200300</t>
  </si>
  <si>
    <t>Madlo zábradlí Z/01-06 -NEREZ ocel</t>
  </si>
  <si>
    <t>kg</t>
  </si>
  <si>
    <t>2059667811</t>
  </si>
  <si>
    <t>"T1"86,74</t>
  </si>
  <si>
    <t>23-547 - Rekonstrukce schodiště mezi ulicí Hálkova a ulicí 5.května</t>
  </si>
  <si>
    <t>Soupis:</t>
  </si>
  <si>
    <t>D15a - SO 04 – Přeložka dešťové kanalizace</t>
  </si>
  <si>
    <t xml:space="preserve"> </t>
  </si>
  <si>
    <t xml:space="preserve"> Hana Hrochová</t>
  </si>
  <si>
    <t xml:space="preserve">    8 - Trubní vedení</t>
  </si>
  <si>
    <t>VRN - Vedlejší rozpočtové náklady</t>
  </si>
  <si>
    <t xml:space="preserve">    VRN1 - Průzkumné, geodetické a projektové práce</t>
  </si>
  <si>
    <t>113107031</t>
  </si>
  <si>
    <t>Odstranění podkladů nebo krytů při překopech inženýrských sítí s přemístěním hmot na skládku ve vzdálenosti do 3 m nebo s naložením na dopravní prostředek ručně z betonu prostého, o tl. vrstvy přes 100 do 150 mm</t>
  </si>
  <si>
    <t>544284800</t>
  </si>
  <si>
    <t>113107043</t>
  </si>
  <si>
    <t>Odstranění podkladů nebo krytů při překopech inženýrských sítí s přemístěním hmot na skládku ve vzdálenosti do 3 m nebo s naložením na dopravní prostředek ručně živičných, o tl. vrstvy přes 100 do 150 mm</t>
  </si>
  <si>
    <t>-2097771959</t>
  </si>
  <si>
    <t>113107163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</si>
  <si>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</si>
  <si>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-1580229471</t>
  </si>
  <si>
    <t>132212121</t>
  </si>
  <si>
    <t>Hloubení zapažených rýh šířky do 800 mm ručně s urovnáním dna do předepsaného profilu a spádu v hornině třídy těžitelnosti I skupiny 3 soudržných</t>
  </si>
  <si>
    <t>493994523</t>
  </si>
  <si>
    <t>151301102</t>
  </si>
  <si>
    <t>Zřízení pažení a rozepření stěn rýh pro podzemní vedení hnané, hloubky přes 2 do 4 m</t>
  </si>
  <si>
    <t>729312355</t>
  </si>
  <si>
    <t>151301112</t>
  </si>
  <si>
    <t>Odstranění pažení a rozepření stěn rýh pro podzemní vedení s uložením materiálu na vzdálenost do 3 m od kraje výkopu hnané, hloubky přes 2 do 4 m</t>
  </si>
  <si>
    <t>1141176248</t>
  </si>
  <si>
    <t>161151103</t>
  </si>
  <si>
    <t>Svislé přemístění výkopku strojně bez naložení do dopravní nádoby avšak s vyprázdněním dopravní nádoby na hromadu nebo do dopravního prostředku z horniny třídy těžitelnosti I skupiny 1 až 3 při hloubce výkopu přes 4 do 8 m</t>
  </si>
  <si>
    <t>-1567710757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</si>
  <si>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</si>
  <si>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</si>
  <si>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-770723667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</si>
  <si>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</si>
  <si>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</si>
  <si>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2143090220</t>
  </si>
  <si>
    <t>162751119</t>
  </si>
  <si>
    <t xml:space="preserve"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</t>
  </si>
  <si>
    <t>999933476</t>
  </si>
  <si>
    <t>93,6*20 "Přepočtené koeficientem množství</t>
  </si>
  <si>
    <t>Uložení sypaniny na skládky nebo meziskládky bez hutnění s upravením uložené sypaniny do předepsaného tvaru</t>
  </si>
  <si>
    <t>688569986</t>
  </si>
  <si>
    <t>174111101</t>
  </si>
  <si>
    <t>Zásyp sypaninou z jakékoliv horniny ručně s uložením výkopku ve vrstvách se zhutněním jam, šachet, rýh nebo kolem objektů v těchto vykopávkách</t>
  </si>
  <si>
    <t>823013285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</si>
  <si>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</si>
  <si>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</si>
  <si>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-1676270385</t>
  </si>
  <si>
    <t>58337303</t>
  </si>
  <si>
    <t>štěrkopísek frakce 0/8</t>
  </si>
  <si>
    <t>529704010</t>
  </si>
  <si>
    <t>73,7*2 "Přepočtené koeficientem množství</t>
  </si>
  <si>
    <t>451573111</t>
  </si>
  <si>
    <t>Lože pod potrubí, stoky a drobné objekty v otevřeném výkopu z písku a štěrkopísku do 63 mm</t>
  </si>
  <si>
    <t>273604568</t>
  </si>
  <si>
    <t>461211721</t>
  </si>
  <si>
    <t>Patka z lomového kamene lomařsky upraveného pro dlažbu zděná na sucho s vyspárováním cementovou maltou</t>
  </si>
  <si>
    <t>-407961278</t>
  </si>
  <si>
    <t>564861111</t>
  </si>
  <si>
    <t>Podklad ze štěrkodrti ŠD s rozprostřením a zhutněním plochy přes 100 m2, po zhutnění tl. 200 mm</t>
  </si>
  <si>
    <t>-213349524</t>
  </si>
  <si>
    <t>565155101</t>
  </si>
  <si>
    <t>Asfaltový beton vrstva podkladní ACP 16 (obalované kamenivo střednězrnné - OKS) s rozprostřením a zhutněním v pruhu šířky do 1,5 m, po zhutnění tl. 70 mm</t>
  </si>
  <si>
    <t>1570750515</t>
  </si>
  <si>
    <t>567122111</t>
  </si>
  <si>
    <t>Podklad ze směsi stmelené cementem SC bez dilatačních spár, s rozprostřením a zhutněním SC C 8/10 (KSC I), po zhutnění tl. 120 mm</t>
  </si>
  <si>
    <t>-701677023</t>
  </si>
  <si>
    <t>573191111</t>
  </si>
  <si>
    <t>Postřik infiltrační kationaktivní emulzí v množství 1,00 kg/m2</t>
  </si>
  <si>
    <t>-573606560</t>
  </si>
  <si>
    <t>573211109</t>
  </si>
  <si>
    <t>Postřik spojovací PS bez posypu kamenivem z asfaltu silničního, v množství 0,50 kg/m2</t>
  </si>
  <si>
    <t>934928447</t>
  </si>
  <si>
    <t>573411102</t>
  </si>
  <si>
    <t>Jednoduchý nátěr JN s posypem kamenivem a se zaválcováním z asfaltu silničního, v množství 1,00 kg/m2</t>
  </si>
  <si>
    <t>973379252</t>
  </si>
  <si>
    <t>577134111</t>
  </si>
  <si>
    <t>Asfaltový beton vrstva obrusná ACO 11 (ABS) s rozprostřením a se zhutněním z nemodifikovaného asfaltu v pruhu šířky do 3 m tř. I (ACO 11+), po zhutnění tl. 40 mm</t>
  </si>
  <si>
    <t>686355759</t>
  </si>
  <si>
    <t>Trubní vedení</t>
  </si>
  <si>
    <t>812422221</t>
  </si>
  <si>
    <t>Montáž potrubí z trub betonových hrdlových v otevřeném výkopu ve sklonu do 20 % s integrovaným pryžovým těsněním a čedičovou výstelkou DN 500</t>
  </si>
  <si>
    <t>-693445382</t>
  </si>
  <si>
    <t>59222090</t>
  </si>
  <si>
    <t>trouba betonová hrdlová s čedičovou výstelkou DN 500 360°</t>
  </si>
  <si>
    <t>1785327832</t>
  </si>
  <si>
    <t>72*1,01 "Přepočtené koeficientem množství</t>
  </si>
  <si>
    <t>871313123</t>
  </si>
  <si>
    <t>Montáž kanalizačního potrubí z tvrdého PVC-U hladkého plnostěnného tuhost SN 12 DN 160</t>
  </si>
  <si>
    <t>1218069428</t>
  </si>
  <si>
    <t>28611106</t>
  </si>
  <si>
    <t>trubka kanalizační PVC-U plnostěnná jednovrstvá s rázovou odolností DN 160x6000mm SN12</t>
  </si>
  <si>
    <t>-1042979570</t>
  </si>
  <si>
    <t>6*1,1 "Přepočtené koeficientem množství</t>
  </si>
  <si>
    <t>892351111</t>
  </si>
  <si>
    <t>Tlakové zkoušky vodou na potrubí DN 150 nebo 200</t>
  </si>
  <si>
    <t>-2576047</t>
  </si>
  <si>
    <t>892372111</t>
  </si>
  <si>
    <t>Tlakové zkoušky vodou zabezpečení konců potrubí při tlakových zkouškách DN do 300</t>
  </si>
  <si>
    <t>979662753</t>
  </si>
  <si>
    <t>892421111</t>
  </si>
  <si>
    <t>Tlakové zkoušky vodou na potrubí DN 400 nebo 500</t>
  </si>
  <si>
    <t>-2061819080</t>
  </si>
  <si>
    <t>892442111</t>
  </si>
  <si>
    <t>Tlakové zkoušky vodou zabezpečení konců potrubí při tlakových zkouškách DN přes 300 do 600</t>
  </si>
  <si>
    <t>-1230479916</t>
  </si>
  <si>
    <t>894410102</t>
  </si>
  <si>
    <t>Osazení betonových dílců šachet kanalizačních dno DN 1000, výšky 800 mm</t>
  </si>
  <si>
    <t>-1273027197</t>
  </si>
  <si>
    <t>59224338</t>
  </si>
  <si>
    <t>dno betonové šachty DN 1000 kanalizační výšky 80cm</t>
  </si>
  <si>
    <t>-1007419207</t>
  </si>
  <si>
    <t>894410103</t>
  </si>
  <si>
    <t>Osazení betonových dílců šachet kanalizačních dno DN 1000, výšky 1000 mm</t>
  </si>
  <si>
    <t>-313652012</t>
  </si>
  <si>
    <t>59224339</t>
  </si>
  <si>
    <t>dno betonové šachty DN 1000 kanalizační výšky 100cm</t>
  </si>
  <si>
    <t>794189926</t>
  </si>
  <si>
    <t>894410213</t>
  </si>
  <si>
    <t>Osazení betonových dílců šachet kanalizačních skruž rovná DN 1000, výšky 1000 mm</t>
  </si>
  <si>
    <t>666654407</t>
  </si>
  <si>
    <t>59224162</t>
  </si>
  <si>
    <t>skruž betonová kanalizační se stupadly 100x100x12cm</t>
  </si>
  <si>
    <t>829233860</t>
  </si>
  <si>
    <t>894410232</t>
  </si>
  <si>
    <t>Osazení betonových dílců šachet kanalizačních skruž přechodová (konus) DN 1000</t>
  </si>
  <si>
    <t>-1960600716</t>
  </si>
  <si>
    <t>592243121</t>
  </si>
  <si>
    <t>konus betonové šachty DN 1000 kanalizační 100x62,5x58cm tl stěny 15 stupadla poplastovaná</t>
  </si>
  <si>
    <t>445726622</t>
  </si>
  <si>
    <t>28661770</t>
  </si>
  <si>
    <t>poklop šachtový litinový, betonový rám DN 400 pro třídu zatížení B125</t>
  </si>
  <si>
    <t>555982613</t>
  </si>
  <si>
    <t>28659026</t>
  </si>
  <si>
    <t>prstenec vyrovnávací plastový plochý pro šachty DN 600 v 50mm</t>
  </si>
  <si>
    <t>-250311242</t>
  </si>
  <si>
    <t>28659025</t>
  </si>
  <si>
    <t>prstenec vyrovnávací plastový plochý pro šachty DN 600 v 30mm</t>
  </si>
  <si>
    <t>-1647594687</t>
  </si>
  <si>
    <t>28659024</t>
  </si>
  <si>
    <t>prstenec vyrovnávací plastový plochý pro šachty DN 600 v 15mm</t>
  </si>
  <si>
    <t>732013657</t>
  </si>
  <si>
    <t>899623181</t>
  </si>
  <si>
    <t>Obetonování potrubí nebo zdiva stok betonem prostým v otevřeném výkopu, betonem tř. C 30/37</t>
  </si>
  <si>
    <t>1988409073</t>
  </si>
  <si>
    <t>899722114</t>
  </si>
  <si>
    <t>Krytí potrubí z plastů výstražnou fólií z PVC šířky přes 34 do 40 cm</t>
  </si>
  <si>
    <t>-1673063759</t>
  </si>
  <si>
    <t>919735113</t>
  </si>
  <si>
    <t>Řezání stávajícího živičného krytu nebo podkladu hloubky přes 100 do 150 mm</t>
  </si>
  <si>
    <t>-689803370</t>
  </si>
  <si>
    <t>977151124</t>
  </si>
  <si>
    <t>Jádrové vrty diamantovými korunkami do stavebních materiálů (železobetonu, betonu, cihel, obkladů, dlažeb, kamene) průměru přes 150 do 180 mm</t>
  </si>
  <si>
    <t>-1311890932</t>
  </si>
  <si>
    <t>997013212</t>
  </si>
  <si>
    <t>Vnitrostaveništní doprava suti a vybouraných hmot vodorovně do 50 m s naložením ručně pro budovy a haly výšky přes 6 do 9 m</t>
  </si>
  <si>
    <t>-544396503</t>
  </si>
  <si>
    <t>Odvoz suti a vybouraných hmot na skládku nebo meziskládku se složením, na vzdálenost do 1 km</t>
  </si>
  <si>
    <t>-2052820121</t>
  </si>
  <si>
    <t>Odvoz suti a vybouraných hmot na skládku nebo meziskládku se složením, na vzdálenost Příplatek k ceně za každý další započatý 1 km přes 1 km</t>
  </si>
  <si>
    <t>258277912</t>
  </si>
  <si>
    <t>101,085*20 "Přepočtené koeficientem množství</t>
  </si>
  <si>
    <t>997013631</t>
  </si>
  <si>
    <t>Poplatek za uložení stavebního odpadu na skládce (skládkovné) směsného stavebního a demoličního zatříděného do Katalogu odpadů pod kódem 17 09 04</t>
  </si>
  <si>
    <t>2034702954</t>
  </si>
  <si>
    <t>997013645</t>
  </si>
  <si>
    <t>Poplatek za uložení stavebního odpadu na skládce (skládkovné) asfaltového bez obsahu dehtu zatříděného do Katalogu odpadů pod kódem 17 03 02</t>
  </si>
  <si>
    <t>147902090</t>
  </si>
  <si>
    <t>997221611</t>
  </si>
  <si>
    <t>Nakládání na dopravní prostředky pro vodorovnou dopravu suti</t>
  </si>
  <si>
    <t>-857809476</t>
  </si>
  <si>
    <t>998274101</t>
  </si>
  <si>
    <t>Přesun hmot pro trubní vedení hloubené z trub betonových nebo železobetonových pro vodovody nebo kanalizace v otevřeném výkopu dopravní vzdálenost do 15 m</t>
  </si>
  <si>
    <t>-1269315483</t>
  </si>
  <si>
    <t>Vedlejší rozpočtové náklady</t>
  </si>
  <si>
    <t>VRN1</t>
  </si>
  <si>
    <t>Průzkumné, geodetické a projektové práce</t>
  </si>
  <si>
    <t>012164000</t>
  </si>
  <si>
    <t>Vytyčení a zaměření inženýrských sítí</t>
  </si>
  <si>
    <t>hod</t>
  </si>
  <si>
    <t>1024</t>
  </si>
  <si>
    <t>321306473</t>
  </si>
  <si>
    <t>2*10 "Přepočtené koeficientem množství</t>
  </si>
  <si>
    <t>012214000</t>
  </si>
  <si>
    <t>Zřízení bodu základní vytyčovací sítě stavby (ZVS)</t>
  </si>
  <si>
    <t>459265104</t>
  </si>
  <si>
    <t>3*5 "Přepočtené koeficientem množství</t>
  </si>
  <si>
    <t>012444000</t>
  </si>
  <si>
    <t>Geodetické měření skutečného provedení stavby</t>
  </si>
  <si>
    <t>-1177389388</t>
  </si>
  <si>
    <t>013002000</t>
  </si>
  <si>
    <t>Projektové práce - statické posouzení pažení výkopu</t>
  </si>
  <si>
    <t>1850831235</t>
  </si>
  <si>
    <t>1,5*20 "Přepočtené koeficientem množství</t>
  </si>
  <si>
    <t>D15b - SO 02 – Odvodnění schodiště</t>
  </si>
  <si>
    <t>13125539</t>
  </si>
  <si>
    <t>-1637732784</t>
  </si>
  <si>
    <t>1451058625</t>
  </si>
  <si>
    <t>-507339271</t>
  </si>
  <si>
    <t>-1577442495</t>
  </si>
  <si>
    <t>-633134416</t>
  </si>
  <si>
    <t>-1196613389</t>
  </si>
  <si>
    <t>10,6*20 "Přepočtené koeficientem množství</t>
  </si>
  <si>
    <t>-1703700035</t>
  </si>
  <si>
    <t>-98201536</t>
  </si>
  <si>
    <t>2025743721</t>
  </si>
  <si>
    <t>945390607</t>
  </si>
  <si>
    <t>8,3*2 "Přepočtené koeficientem množství</t>
  </si>
  <si>
    <t>-281455670</t>
  </si>
  <si>
    <t>617633112</t>
  </si>
  <si>
    <t>Vnitřní úprava povrchu betonových šachet stěrkou z těsnící cementové malty dvouvrstvou, šachet válcových a kuželových</t>
  </si>
  <si>
    <t>-1142197636</t>
  </si>
  <si>
    <t>617633192</t>
  </si>
  <si>
    <t>Vnitřní úprava povrchu betonových šachet stěrkou z těsnící cementové malty dvouvrstvou, šachet Příplatek k cenám za každou další vrstvu stěrky, šachet válcových a kuželových</t>
  </si>
  <si>
    <t>-1163701421</t>
  </si>
  <si>
    <t>627633112</t>
  </si>
  <si>
    <t>Vnější úprava povrchu betonových šachet stěrkou z těsnící cementové malty dvouvrstvou, šachet válcových a kuželových</t>
  </si>
  <si>
    <t>-221449807</t>
  </si>
  <si>
    <t>627633192</t>
  </si>
  <si>
    <t>Vnější úprava povrchu betonových šachet stěrkou z těsnící cementové malty dvouvrstvou, šachet Příplatek k cenám za každou další vrstvu stěrky, šachet válcových a kuželových</t>
  </si>
  <si>
    <t>1557297797</t>
  </si>
  <si>
    <t>-1126347780</t>
  </si>
  <si>
    <t>-1064924884</t>
  </si>
  <si>
    <t>31*1,1 "Přepočtené koeficientem množství</t>
  </si>
  <si>
    <t>201370241</t>
  </si>
  <si>
    <t>1539897678</t>
  </si>
  <si>
    <t>2145731935</t>
  </si>
  <si>
    <t>935932321</t>
  </si>
  <si>
    <t>Odvodňovací plastový žlab pro třídu zatížení C 250 vnitřní šířky 150 mm s krycím roštem můstkovým z litiny</t>
  </si>
  <si>
    <t>1077706646</t>
  </si>
  <si>
    <t>-1523958702</t>
  </si>
  <si>
    <t>-1258455659</t>
  </si>
  <si>
    <t>-520101572</t>
  </si>
  <si>
    <t>997511898</t>
  </si>
  <si>
    <t>0,011*20 "Přepočtené koeficientem množství</t>
  </si>
  <si>
    <t>-1322200883</t>
  </si>
  <si>
    <t>1893429901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</si>
  <si>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</si>
  <si>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</si>
  <si>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-665356356</t>
  </si>
  <si>
    <t>3 - VO schody</t>
  </si>
  <si>
    <t xml:space="preserve">    D1 - </t>
  </si>
  <si>
    <t xml:space="preserve">    740 - Elektromontáže - zkoušky a revize</t>
  </si>
  <si>
    <t xml:space="preserve">    742 - Elektromontáže - rozvodný systém</t>
  </si>
  <si>
    <t xml:space="preserve">    743 - Elektromontáže - hrubá montáž</t>
  </si>
  <si>
    <t xml:space="preserve">    744 - Elektromontáže - rozvody vodičů měděných</t>
  </si>
  <si>
    <t xml:space="preserve">    746 - Elektromontáže - soubory pro vodiče</t>
  </si>
  <si>
    <t xml:space="preserve">    747 - Elektromontáže - kompletace rozvodů</t>
  </si>
  <si>
    <t xml:space="preserve">    748 - Elektromontáže - osvětlovací zařízení a svítidla</t>
  </si>
  <si>
    <t xml:space="preserve">    749 - Elektromontáže - ostatní práce a konstrukce</t>
  </si>
  <si>
    <t xml:space="preserve">    VRN7 - Provozní vlivy</t>
  </si>
  <si>
    <t xml:space="preserve">    VRN9 - Ostatní náklady</t>
  </si>
  <si>
    <t>971033141</t>
  </si>
  <si>
    <t>Vybourání otvorů ve zdivu cihelném D do 60 mm na MVC nebo MV tl do 300 mm</t>
  </si>
  <si>
    <t>974082214</t>
  </si>
  <si>
    <t>Vysekání rýh pro vodiče v omítce / v podlaze MC š do 70 mm</t>
  </si>
  <si>
    <t>D1</t>
  </si>
  <si>
    <t>740</t>
  </si>
  <si>
    <t>Elektromontáže - zkoušky a revize</t>
  </si>
  <si>
    <t>740991200</t>
  </si>
  <si>
    <t>Celková prohlídka elektrického rozvodu a zařízení do 0,2 milionu Kč</t>
  </si>
  <si>
    <t>742</t>
  </si>
  <si>
    <t>Elektromontáže - rozvodný systém</t>
  </si>
  <si>
    <t>742231112</t>
  </si>
  <si>
    <t>Úpravy v bodě napojení ( rozvaděč RVO - stávající )</t>
  </si>
  <si>
    <t>357118715R</t>
  </si>
  <si>
    <t>Materiál k úpravám v bodě napojení ( ranžírovací vodič, svorky, …. ) pomocný materiál</t>
  </si>
  <si>
    <t>set</t>
  </si>
  <si>
    <t>74281111R</t>
  </si>
  <si>
    <t>Koordinace s provozovatelem / investorem</t>
  </si>
  <si>
    <t>743</t>
  </si>
  <si>
    <t>Elektromontáže - hrubá montáž</t>
  </si>
  <si>
    <t>743112115</t>
  </si>
  <si>
    <t>Montáž trubka plastová korugovaná pr.63mm</t>
  </si>
  <si>
    <t>345710510</t>
  </si>
  <si>
    <t>Montáž trubka plastová korugovaná uložená pevně pr.63mm vč. příslušenství a protahovacího vodiče</t>
  </si>
  <si>
    <t>743112117</t>
  </si>
  <si>
    <t>Montáž trubka plastová korugovaná pr.50/41mm</t>
  </si>
  <si>
    <t>345710940</t>
  </si>
  <si>
    <t>Montáž trubka plastová korugovaná uložená pevně pr.50/41mm vč. příslušenství a protahovacího vodiče</t>
  </si>
  <si>
    <t>743112135</t>
  </si>
  <si>
    <t>Montáž krabice zemní</t>
  </si>
  <si>
    <t>ks</t>
  </si>
  <si>
    <t>345710024</t>
  </si>
  <si>
    <t>Montáž krabice zemní IP68 200x200x100mm se vstupními vývodkami 2x GP29, 1x GP63</t>
  </si>
  <si>
    <t>718111220</t>
  </si>
  <si>
    <t>Pomocný a podružný materiál</t>
  </si>
  <si>
    <t>341828520</t>
  </si>
  <si>
    <t>744</t>
  </si>
  <si>
    <t>Elektromontáže - rozvody vodičů měděných</t>
  </si>
  <si>
    <t>744411220</t>
  </si>
  <si>
    <t>Montáž kabel Cu sk.2 do 1 kV do 0,20 kg pod omítku stěn</t>
  </si>
  <si>
    <t>341110300</t>
  </si>
  <si>
    <t>kabel silový s Cu jádrem CYKY-J 3x1,5 mm2</t>
  </si>
  <si>
    <t>746</t>
  </si>
  <si>
    <t>Elektromontáže - soubory pro vodiče</t>
  </si>
  <si>
    <t>746211110</t>
  </si>
  <si>
    <t>Ukončení vodič izolovaný do 2,5mm2 v rozváděči nebo na přístroji</t>
  </si>
  <si>
    <t>68500240</t>
  </si>
  <si>
    <t>OZNAC.STITEK C.1</t>
  </si>
  <si>
    <t>345723090</t>
  </si>
  <si>
    <t>páska stahovací kabelová VPP 4/280</t>
  </si>
  <si>
    <t>100 kus</t>
  </si>
  <si>
    <t>746591510</t>
  </si>
  <si>
    <t>Montáž pospojení</t>
  </si>
  <si>
    <t>747</t>
  </si>
  <si>
    <t>Elektromontáže - kompletace rozvodů</t>
  </si>
  <si>
    <t>747162151</t>
  </si>
  <si>
    <t>Podružný montážní materiál</t>
  </si>
  <si>
    <t>kpl</t>
  </si>
  <si>
    <t>10.048.000</t>
  </si>
  <si>
    <t>748</t>
  </si>
  <si>
    <t>Elektromontáže - osvětlovací zařízení a svítidla</t>
  </si>
  <si>
    <t>748121142</t>
  </si>
  <si>
    <t>Montáž svítidlo LED stropní / nástěnné / svěšené do dvou zdrojů</t>
  </si>
  <si>
    <t>34814435R1</t>
  </si>
  <si>
    <t xml:space="preserve">A - vestavné svítidlo do zdi 8W / 230V krytí IP65  odolnost antivandal IK08</t>
  </si>
  <si>
    <t>748992300</t>
  </si>
  <si>
    <t>Měření intenzity osvětlení</t>
  </si>
  <si>
    <t>soubor</t>
  </si>
  <si>
    <t>749</t>
  </si>
  <si>
    <t>Elektromontáže - ostatní práce a konstrukce</t>
  </si>
  <si>
    <t>74991111R</t>
  </si>
  <si>
    <t>Podružný, spojovací, připojovací, kotevní a upevňovací materiál, svorky a - veškeré příslušenství,</t>
  </si>
  <si>
    <t>340550847R</t>
  </si>
  <si>
    <t>Podružný, spojovací, připojovací, kotevní a upevňovací materiál, svorky a - veškeré příslušenství</t>
  </si>
  <si>
    <t>013254000</t>
  </si>
  <si>
    <t>Dokumentace skutečného provedení stavby (3 paré)</t>
  </si>
  <si>
    <t>013254000R</t>
  </si>
  <si>
    <t>Koordinace vypnutí stavby, prozatímní napájení staveništního rozvaděče, koordinace s správci sítí</t>
  </si>
  <si>
    <t>VRN7</t>
  </si>
  <si>
    <t>Provozní vlivy</t>
  </si>
  <si>
    <t>VRN9</t>
  </si>
  <si>
    <t>Ostatní náklady</t>
  </si>
  <si>
    <t>092103001</t>
  </si>
  <si>
    <t>Náklady na zkušební provoz</t>
  </si>
  <si>
    <t>092655470</t>
  </si>
  <si>
    <t>Kabelová rýha zem tř.III š.0,5, hl.0,8m vč. záhozu, hutnění a úpravy terénu</t>
  </si>
  <si>
    <t>340520365R</t>
  </si>
  <si>
    <t>Písek kopaný</t>
  </si>
  <si>
    <t>340520118R</t>
  </si>
  <si>
    <t>Fólie výstražná</t>
  </si>
  <si>
    <t>092100008</t>
  </si>
  <si>
    <t>Bezpečnostní opatření a značení komunikace</t>
  </si>
  <si>
    <t>68</t>
  </si>
  <si>
    <t>092100112</t>
  </si>
  <si>
    <t>Vytýčení správci sítí</t>
  </si>
  <si>
    <t>70</t>
  </si>
  <si>
    <t>092100106</t>
  </si>
  <si>
    <t>Geodetické zaměření</t>
  </si>
  <si>
    <t>72</t>
  </si>
  <si>
    <t>092203041</t>
  </si>
  <si>
    <t>Ekologická likvidace odpadů</t>
  </si>
  <si>
    <t>74</t>
  </si>
  <si>
    <t>4 - VRN</t>
  </si>
  <si>
    <t xml:space="preserve">    VRN3 - Zařízení staveniště</t>
  </si>
  <si>
    <t>Kč</t>
  </si>
  <si>
    <t>-139466463</t>
  </si>
  <si>
    <t>013284001</t>
  </si>
  <si>
    <t>Pasportizace stavu sousedních nemovitostí před zahájením realizace</t>
  </si>
  <si>
    <t>-1677910927</t>
  </si>
  <si>
    <t>VRN3</t>
  </si>
  <si>
    <t>Zařízení staveniště</t>
  </si>
  <si>
    <t>030001000</t>
  </si>
  <si>
    <t>-1071391989</t>
  </si>
  <si>
    <t>034103000</t>
  </si>
  <si>
    <t>Oplocení staveniště</t>
  </si>
  <si>
    <t>1517330688</t>
  </si>
  <si>
    <t>072203000</t>
  </si>
  <si>
    <t>Silniční provoz - zajištění DIO (dopravní značení)</t>
  </si>
  <si>
    <t>-675925414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</si>
</sst>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jpg" /><Relationship Id="rId2" Type="http://schemas.openxmlformats.org/officeDocument/2006/relationships/image" Target="../media/image21.jpg" /><Relationship Id="rId3" Type="http://schemas.openxmlformats.org/officeDocument/2006/relationships/image" Target="../media/image22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114</xdr:row>
      <xdr:rowOff>0</xdr:rowOff>
    </xdr:from>
    <xdr:to>
      <xdr:col>9</xdr:col>
      <xdr:colOff>1216025</xdr:colOff>
      <xdr:row>118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114</xdr:row>
      <xdr:rowOff>0</xdr:rowOff>
    </xdr:from>
    <xdr:to>
      <xdr:col>9</xdr:col>
      <xdr:colOff>1216025</xdr:colOff>
      <xdr:row>118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112</xdr:row>
      <xdr:rowOff>0</xdr:rowOff>
    </xdr:from>
    <xdr:to>
      <xdr:col>9</xdr:col>
      <xdr:colOff>1216025</xdr:colOff>
      <xdr:row>116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118</xdr:row>
      <xdr:rowOff>0</xdr:rowOff>
    </xdr:from>
    <xdr:to>
      <xdr:col>9</xdr:col>
      <xdr:colOff>1216025</xdr:colOff>
      <xdr:row>122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225425</xdr:colOff>
      <xdr:row>106</xdr:row>
      <xdr:rowOff>0</xdr:rowOff>
    </xdr:from>
    <xdr:to>
      <xdr:col>9</xdr:col>
      <xdr:colOff>1216025</xdr:colOff>
      <xdr:row>110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8</v>
      </c>
      <c r="BT3" s="17" t="s">
        <v>9</v>
      </c>
    </row>
    <row r="4" s="1" customFormat="1" ht="24.96" customHeight="1">
      <c r="B4" s="21"/>
      <c r="C4" s="22"/>
      <c r="D4" s="23" t="s">
        <v>10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11</v>
      </c>
      <c r="BE4" s="25" t="s">
        <v>12</v>
      </c>
      <c r="BS4" s="17" t="s">
        <v>13</v>
      </c>
    </row>
    <row r="5" s="1" customFormat="1" ht="12" customHeight="1">
      <c r="B5" s="21"/>
      <c r="C5" s="22"/>
      <c r="D5" s="26" t="s">
        <v>14</v>
      </c>
      <c r="E5" s="22"/>
      <c r="F5" s="22"/>
      <c r="G5" s="22"/>
      <c r="H5" s="22"/>
      <c r="I5" s="22"/>
      <c r="J5" s="22"/>
      <c r="K5" s="27" t="s">
        <v>15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16</v>
      </c>
      <c r="BS5" s="17" t="s">
        <v>6</v>
      </c>
    </row>
    <row r="6" s="1" customFormat="1" ht="36.96" customHeight="1">
      <c r="B6" s="21"/>
      <c r="C6" s="22"/>
      <c r="D6" s="29" t="s">
        <v>17</v>
      </c>
      <c r="E6" s="22"/>
      <c r="F6" s="22"/>
      <c r="G6" s="22"/>
      <c r="H6" s="22"/>
      <c r="I6" s="22"/>
      <c r="J6" s="22"/>
      <c r="K6" s="30" t="s">
        <v>18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19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30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32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32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32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34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35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36</v>
      </c>
      <c r="AO17" s="22"/>
      <c r="AP17" s="22"/>
      <c r="AQ17" s="22"/>
      <c r="AR17" s="20"/>
      <c r="BE17" s="31"/>
      <c r="BS17" s="17" t="s">
        <v>37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8</v>
      </c>
    </row>
    <row r="19" s="1" customFormat="1" ht="12" customHeight="1">
      <c r="B19" s="21"/>
      <c r="C19" s="22"/>
      <c r="D19" s="32" t="s">
        <v>38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8</v>
      </c>
    </row>
    <row r="20" s="1" customFormat="1" ht="18.48" customHeight="1">
      <c r="B20" s="21"/>
      <c r="C20" s="22"/>
      <c r="D20" s="22"/>
      <c r="E20" s="27" t="s">
        <v>39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37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40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41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42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43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44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45</v>
      </c>
      <c r="E29" s="47"/>
      <c r="F29" s="32" t="s">
        <v>46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47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48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49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50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51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52</v>
      </c>
      <c r="U35" s="54"/>
      <c r="V35" s="54"/>
      <c r="W35" s="54"/>
      <c r="X35" s="56" t="s">
        <v>53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54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55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56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57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56</v>
      </c>
      <c r="AI60" s="42"/>
      <c r="AJ60" s="42"/>
      <c r="AK60" s="42"/>
      <c r="AL60" s="42"/>
      <c r="AM60" s="64" t="s">
        <v>57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58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59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56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57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56</v>
      </c>
      <c r="AI75" s="42"/>
      <c r="AJ75" s="42"/>
      <c r="AK75" s="42"/>
      <c r="AL75" s="42"/>
      <c r="AM75" s="64" t="s">
        <v>57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60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14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2705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17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Rekonstrukce schodiště na pozemcích p.č. 190/1 a190/2 v Doksech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21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ul.Hálkova do ul.5.května, Doksy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23</v>
      </c>
      <c r="AJ87" s="40"/>
      <c r="AK87" s="40"/>
      <c r="AL87" s="40"/>
      <c r="AM87" s="79" t="str">
        <f>IF(AN8= "","",AN8)</f>
        <v>2. 1. 2025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5.65" customHeight="1">
      <c r="A89" s="38"/>
      <c r="B89" s="39"/>
      <c r="C89" s="32" t="s">
        <v>25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Doksy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33</v>
      </c>
      <c r="AJ89" s="40"/>
      <c r="AK89" s="40"/>
      <c r="AL89" s="40"/>
      <c r="AM89" s="80" t="str">
        <f>IF(E17="","",E17)</f>
        <v xml:space="preserve">AGORA arch a stav atelier Liberec </v>
      </c>
      <c r="AN89" s="71"/>
      <c r="AO89" s="71"/>
      <c r="AP89" s="71"/>
      <c r="AQ89" s="40"/>
      <c r="AR89" s="44"/>
      <c r="AS89" s="81" t="s">
        <v>61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31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38</v>
      </c>
      <c r="AJ90" s="40"/>
      <c r="AK90" s="40"/>
      <c r="AL90" s="40"/>
      <c r="AM90" s="80" t="str">
        <f>IF(E20="","",E20)</f>
        <v>Malec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62</v>
      </c>
      <c r="D92" s="94"/>
      <c r="E92" s="94"/>
      <c r="F92" s="94"/>
      <c r="G92" s="94"/>
      <c r="H92" s="95"/>
      <c r="I92" s="96" t="s">
        <v>63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64</v>
      </c>
      <c r="AH92" s="94"/>
      <c r="AI92" s="94"/>
      <c r="AJ92" s="94"/>
      <c r="AK92" s="94"/>
      <c r="AL92" s="94"/>
      <c r="AM92" s="94"/>
      <c r="AN92" s="96" t="s">
        <v>65</v>
      </c>
      <c r="AO92" s="94"/>
      <c r="AP92" s="98"/>
      <c r="AQ92" s="99" t="s">
        <v>66</v>
      </c>
      <c r="AR92" s="44"/>
      <c r="AS92" s="100" t="s">
        <v>67</v>
      </c>
      <c r="AT92" s="101" t="s">
        <v>68</v>
      </c>
      <c r="AU92" s="101" t="s">
        <v>69</v>
      </c>
      <c r="AV92" s="101" t="s">
        <v>70</v>
      </c>
      <c r="AW92" s="101" t="s">
        <v>71</v>
      </c>
      <c r="AX92" s="101" t="s">
        <v>72</v>
      </c>
      <c r="AY92" s="101" t="s">
        <v>73</v>
      </c>
      <c r="AZ92" s="101" t="s">
        <v>74</v>
      </c>
      <c r="BA92" s="101" t="s">
        <v>75</v>
      </c>
      <c r="BB92" s="101" t="s">
        <v>76</v>
      </c>
      <c r="BC92" s="101" t="s">
        <v>77</v>
      </c>
      <c r="BD92" s="102" t="s">
        <v>78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79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ROUND(AG95+AG96+AG99+AG100,2)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ROUND(AS95+AS96+AS99+AS100,2)</f>
        <v>0</v>
      </c>
      <c r="AT94" s="114">
        <f>ROUND(SUM(AV94:AW94),2)</f>
        <v>0</v>
      </c>
      <c r="AU94" s="115">
        <f>ROUND(AU95+AU96+AU99+AU100,5)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ROUND(AZ95+AZ96+AZ99+AZ100,2)</f>
        <v>0</v>
      </c>
      <c r="BA94" s="114">
        <f>ROUND(BA95+BA96+BA99+BA100,2)</f>
        <v>0</v>
      </c>
      <c r="BB94" s="114">
        <f>ROUND(BB95+BB96+BB99+BB100,2)</f>
        <v>0</v>
      </c>
      <c r="BC94" s="114">
        <f>ROUND(BC95+BC96+BC99+BC100,2)</f>
        <v>0</v>
      </c>
      <c r="BD94" s="116">
        <f>ROUND(BD95+BD96+BD99+BD100,2)</f>
        <v>0</v>
      </c>
      <c r="BE94" s="6"/>
      <c r="BS94" s="117" t="s">
        <v>80</v>
      </c>
      <c r="BT94" s="117" t="s">
        <v>81</v>
      </c>
      <c r="BU94" s="118" t="s">
        <v>82</v>
      </c>
      <c r="BV94" s="117" t="s">
        <v>83</v>
      </c>
      <c r="BW94" s="117" t="s">
        <v>5</v>
      </c>
      <c r="BX94" s="117" t="s">
        <v>84</v>
      </c>
      <c r="CL94" s="117" t="s">
        <v>1</v>
      </c>
    </row>
    <row r="95" s="7" customFormat="1" ht="16.5" customHeight="1">
      <c r="A95" s="119" t="s">
        <v>85</v>
      </c>
      <c r="B95" s="120"/>
      <c r="C95" s="121"/>
      <c r="D95" s="122" t="s">
        <v>86</v>
      </c>
      <c r="E95" s="122"/>
      <c r="F95" s="122"/>
      <c r="G95" s="122"/>
      <c r="H95" s="122"/>
      <c r="I95" s="123"/>
      <c r="J95" s="122" t="s">
        <v>87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'1 - Stavební práce HSV'!J30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88</v>
      </c>
      <c r="AR95" s="126"/>
      <c r="AS95" s="127">
        <v>0</v>
      </c>
      <c r="AT95" s="128">
        <f>ROUND(SUM(AV95:AW95),2)</f>
        <v>0</v>
      </c>
      <c r="AU95" s="129">
        <f>'1 - Stavební práce HSV'!P128</f>
        <v>0</v>
      </c>
      <c r="AV95" s="128">
        <f>'1 - Stavební práce HSV'!J33</f>
        <v>0</v>
      </c>
      <c r="AW95" s="128">
        <f>'1 - Stavební práce HSV'!J34</f>
        <v>0</v>
      </c>
      <c r="AX95" s="128">
        <f>'1 - Stavební práce HSV'!J35</f>
        <v>0</v>
      </c>
      <c r="AY95" s="128">
        <f>'1 - Stavební práce HSV'!J36</f>
        <v>0</v>
      </c>
      <c r="AZ95" s="128">
        <f>'1 - Stavební práce HSV'!F33</f>
        <v>0</v>
      </c>
      <c r="BA95" s="128">
        <f>'1 - Stavební práce HSV'!F34</f>
        <v>0</v>
      </c>
      <c r="BB95" s="128">
        <f>'1 - Stavební práce HSV'!F35</f>
        <v>0</v>
      </c>
      <c r="BC95" s="128">
        <f>'1 - Stavební práce HSV'!F36</f>
        <v>0</v>
      </c>
      <c r="BD95" s="130">
        <f>'1 - Stavební práce HSV'!F37</f>
        <v>0</v>
      </c>
      <c r="BE95" s="7"/>
      <c r="BT95" s="131" t="s">
        <v>86</v>
      </c>
      <c r="BV95" s="131" t="s">
        <v>83</v>
      </c>
      <c r="BW95" s="131" t="s">
        <v>89</v>
      </c>
      <c r="BX95" s="131" t="s">
        <v>5</v>
      </c>
      <c r="CL95" s="131" t="s">
        <v>1</v>
      </c>
      <c r="CM95" s="131" t="s">
        <v>90</v>
      </c>
    </row>
    <row r="96" s="7" customFormat="1" ht="24.75" customHeight="1">
      <c r="A96" s="7"/>
      <c r="B96" s="120"/>
      <c r="C96" s="121"/>
      <c r="D96" s="122" t="s">
        <v>91</v>
      </c>
      <c r="E96" s="122"/>
      <c r="F96" s="122"/>
      <c r="G96" s="122"/>
      <c r="H96" s="122"/>
      <c r="I96" s="123"/>
      <c r="J96" s="122" t="s">
        <v>92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32">
        <f>ROUND(SUM(AG97:AG98),2)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88</v>
      </c>
      <c r="AR96" s="126"/>
      <c r="AS96" s="127">
        <f>ROUND(SUM(AS97:AS98),2)</f>
        <v>0</v>
      </c>
      <c r="AT96" s="128">
        <f>ROUND(SUM(AV96:AW96),2)</f>
        <v>0</v>
      </c>
      <c r="AU96" s="129">
        <f>ROUND(SUM(AU97:AU98),5)</f>
        <v>0</v>
      </c>
      <c r="AV96" s="128">
        <f>ROUND(AZ96*L29,2)</f>
        <v>0</v>
      </c>
      <c r="AW96" s="128">
        <f>ROUND(BA96*L30,2)</f>
        <v>0</v>
      </c>
      <c r="AX96" s="128">
        <f>ROUND(BB96*L29,2)</f>
        <v>0</v>
      </c>
      <c r="AY96" s="128">
        <f>ROUND(BC96*L30,2)</f>
        <v>0</v>
      </c>
      <c r="AZ96" s="128">
        <f>ROUND(SUM(AZ97:AZ98),2)</f>
        <v>0</v>
      </c>
      <c r="BA96" s="128">
        <f>ROUND(SUM(BA97:BA98),2)</f>
        <v>0</v>
      </c>
      <c r="BB96" s="128">
        <f>ROUND(SUM(BB97:BB98),2)</f>
        <v>0</v>
      </c>
      <c r="BC96" s="128">
        <f>ROUND(SUM(BC97:BC98),2)</f>
        <v>0</v>
      </c>
      <c r="BD96" s="130">
        <f>ROUND(SUM(BD97:BD98),2)</f>
        <v>0</v>
      </c>
      <c r="BE96" s="7"/>
      <c r="BS96" s="131" t="s">
        <v>80</v>
      </c>
      <c r="BT96" s="131" t="s">
        <v>86</v>
      </c>
      <c r="BU96" s="131" t="s">
        <v>82</v>
      </c>
      <c r="BV96" s="131" t="s">
        <v>83</v>
      </c>
      <c r="BW96" s="131" t="s">
        <v>93</v>
      </c>
      <c r="BX96" s="131" t="s">
        <v>5</v>
      </c>
      <c r="CL96" s="131" t="s">
        <v>1</v>
      </c>
      <c r="CM96" s="131" t="s">
        <v>90</v>
      </c>
    </row>
    <row r="97" s="4" customFormat="1" ht="16.5" customHeight="1">
      <c r="A97" s="119" t="s">
        <v>85</v>
      </c>
      <c r="B97" s="70"/>
      <c r="C97" s="133"/>
      <c r="D97" s="133"/>
      <c r="E97" s="134" t="s">
        <v>94</v>
      </c>
      <c r="F97" s="134"/>
      <c r="G97" s="134"/>
      <c r="H97" s="134"/>
      <c r="I97" s="134"/>
      <c r="J97" s="133"/>
      <c r="K97" s="134" t="s">
        <v>95</v>
      </c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5">
        <f>'D15a - SO 04 – Přeložka d...'!J32</f>
        <v>0</v>
      </c>
      <c r="AH97" s="133"/>
      <c r="AI97" s="133"/>
      <c r="AJ97" s="133"/>
      <c r="AK97" s="133"/>
      <c r="AL97" s="133"/>
      <c r="AM97" s="133"/>
      <c r="AN97" s="135">
        <f>SUM(AG97,AT97)</f>
        <v>0</v>
      </c>
      <c r="AO97" s="133"/>
      <c r="AP97" s="133"/>
      <c r="AQ97" s="136" t="s">
        <v>96</v>
      </c>
      <c r="AR97" s="72"/>
      <c r="AS97" s="137">
        <v>0</v>
      </c>
      <c r="AT97" s="138">
        <f>ROUND(SUM(AV97:AW97),2)</f>
        <v>0</v>
      </c>
      <c r="AU97" s="139">
        <f>'D15a - SO 04 – Přeložka d...'!P130</f>
        <v>0</v>
      </c>
      <c r="AV97" s="138">
        <f>'D15a - SO 04 – Přeložka d...'!J35</f>
        <v>0</v>
      </c>
      <c r="AW97" s="138">
        <f>'D15a - SO 04 – Přeložka d...'!J36</f>
        <v>0</v>
      </c>
      <c r="AX97" s="138">
        <f>'D15a - SO 04 – Přeložka d...'!J37</f>
        <v>0</v>
      </c>
      <c r="AY97" s="138">
        <f>'D15a - SO 04 – Přeložka d...'!J38</f>
        <v>0</v>
      </c>
      <c r="AZ97" s="138">
        <f>'D15a - SO 04 – Přeložka d...'!F35</f>
        <v>0</v>
      </c>
      <c r="BA97" s="138">
        <f>'D15a - SO 04 – Přeložka d...'!F36</f>
        <v>0</v>
      </c>
      <c r="BB97" s="138">
        <f>'D15a - SO 04 – Přeložka d...'!F37</f>
        <v>0</v>
      </c>
      <c r="BC97" s="138">
        <f>'D15a - SO 04 – Přeložka d...'!F38</f>
        <v>0</v>
      </c>
      <c r="BD97" s="140">
        <f>'D15a - SO 04 – Přeložka d...'!F39</f>
        <v>0</v>
      </c>
      <c r="BE97" s="4"/>
      <c r="BT97" s="141" t="s">
        <v>90</v>
      </c>
      <c r="BV97" s="141" t="s">
        <v>83</v>
      </c>
      <c r="BW97" s="141" t="s">
        <v>97</v>
      </c>
      <c r="BX97" s="141" t="s">
        <v>93</v>
      </c>
      <c r="CL97" s="141" t="s">
        <v>1</v>
      </c>
    </row>
    <row r="98" s="4" customFormat="1" ht="16.5" customHeight="1">
      <c r="A98" s="119" t="s">
        <v>85</v>
      </c>
      <c r="B98" s="70"/>
      <c r="C98" s="133"/>
      <c r="D98" s="133"/>
      <c r="E98" s="134" t="s">
        <v>98</v>
      </c>
      <c r="F98" s="134"/>
      <c r="G98" s="134"/>
      <c r="H98" s="134"/>
      <c r="I98" s="134"/>
      <c r="J98" s="133"/>
      <c r="K98" s="134" t="s">
        <v>99</v>
      </c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5">
        <f>'D15b - SO 02 – Odvodnění ...'!J32</f>
        <v>0</v>
      </c>
      <c r="AH98" s="133"/>
      <c r="AI98" s="133"/>
      <c r="AJ98" s="133"/>
      <c r="AK98" s="133"/>
      <c r="AL98" s="133"/>
      <c r="AM98" s="133"/>
      <c r="AN98" s="135">
        <f>SUM(AG98,AT98)</f>
        <v>0</v>
      </c>
      <c r="AO98" s="133"/>
      <c r="AP98" s="133"/>
      <c r="AQ98" s="136" t="s">
        <v>96</v>
      </c>
      <c r="AR98" s="72"/>
      <c r="AS98" s="137">
        <v>0</v>
      </c>
      <c r="AT98" s="138">
        <f>ROUND(SUM(AV98:AW98),2)</f>
        <v>0</v>
      </c>
      <c r="AU98" s="139">
        <f>'D15b - SO 02 – Odvodnění ...'!P128</f>
        <v>0</v>
      </c>
      <c r="AV98" s="138">
        <f>'D15b - SO 02 – Odvodnění ...'!J35</f>
        <v>0</v>
      </c>
      <c r="AW98" s="138">
        <f>'D15b - SO 02 – Odvodnění ...'!J36</f>
        <v>0</v>
      </c>
      <c r="AX98" s="138">
        <f>'D15b - SO 02 – Odvodnění ...'!J37</f>
        <v>0</v>
      </c>
      <c r="AY98" s="138">
        <f>'D15b - SO 02 – Odvodnění ...'!J38</f>
        <v>0</v>
      </c>
      <c r="AZ98" s="138">
        <f>'D15b - SO 02 – Odvodnění ...'!F35</f>
        <v>0</v>
      </c>
      <c r="BA98" s="138">
        <f>'D15b - SO 02 – Odvodnění ...'!F36</f>
        <v>0</v>
      </c>
      <c r="BB98" s="138">
        <f>'D15b - SO 02 – Odvodnění ...'!F37</f>
        <v>0</v>
      </c>
      <c r="BC98" s="138">
        <f>'D15b - SO 02 – Odvodnění ...'!F38</f>
        <v>0</v>
      </c>
      <c r="BD98" s="140">
        <f>'D15b - SO 02 – Odvodnění ...'!F39</f>
        <v>0</v>
      </c>
      <c r="BE98" s="4"/>
      <c r="BT98" s="141" t="s">
        <v>90</v>
      </c>
      <c r="BV98" s="141" t="s">
        <v>83</v>
      </c>
      <c r="BW98" s="141" t="s">
        <v>100</v>
      </c>
      <c r="BX98" s="141" t="s">
        <v>93</v>
      </c>
      <c r="CL98" s="141" t="s">
        <v>1</v>
      </c>
    </row>
    <row r="99" s="7" customFormat="1" ht="16.5" customHeight="1">
      <c r="A99" s="119" t="s">
        <v>85</v>
      </c>
      <c r="B99" s="120"/>
      <c r="C99" s="121"/>
      <c r="D99" s="122" t="s">
        <v>101</v>
      </c>
      <c r="E99" s="122"/>
      <c r="F99" s="122"/>
      <c r="G99" s="122"/>
      <c r="H99" s="122"/>
      <c r="I99" s="123"/>
      <c r="J99" s="122" t="s">
        <v>102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'3 - VO schody'!J30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88</v>
      </c>
      <c r="AR99" s="126"/>
      <c r="AS99" s="127">
        <v>0</v>
      </c>
      <c r="AT99" s="128">
        <f>ROUND(SUM(AV99:AW99),2)</f>
        <v>0</v>
      </c>
      <c r="AU99" s="129">
        <f>'3 - VO schody'!P132</f>
        <v>0</v>
      </c>
      <c r="AV99" s="128">
        <f>'3 - VO schody'!J33</f>
        <v>0</v>
      </c>
      <c r="AW99" s="128">
        <f>'3 - VO schody'!J34</f>
        <v>0</v>
      </c>
      <c r="AX99" s="128">
        <f>'3 - VO schody'!J35</f>
        <v>0</v>
      </c>
      <c r="AY99" s="128">
        <f>'3 - VO schody'!J36</f>
        <v>0</v>
      </c>
      <c r="AZ99" s="128">
        <f>'3 - VO schody'!F33</f>
        <v>0</v>
      </c>
      <c r="BA99" s="128">
        <f>'3 - VO schody'!F34</f>
        <v>0</v>
      </c>
      <c r="BB99" s="128">
        <f>'3 - VO schody'!F35</f>
        <v>0</v>
      </c>
      <c r="BC99" s="128">
        <f>'3 - VO schody'!F36</f>
        <v>0</v>
      </c>
      <c r="BD99" s="130">
        <f>'3 - VO schody'!F37</f>
        <v>0</v>
      </c>
      <c r="BE99" s="7"/>
      <c r="BT99" s="131" t="s">
        <v>86</v>
      </c>
      <c r="BV99" s="131" t="s">
        <v>83</v>
      </c>
      <c r="BW99" s="131" t="s">
        <v>103</v>
      </c>
      <c r="BX99" s="131" t="s">
        <v>5</v>
      </c>
      <c r="CL99" s="131" t="s">
        <v>1</v>
      </c>
      <c r="CM99" s="131" t="s">
        <v>90</v>
      </c>
    </row>
    <row r="100" s="7" customFormat="1" ht="16.5" customHeight="1">
      <c r="A100" s="119" t="s">
        <v>85</v>
      </c>
      <c r="B100" s="120"/>
      <c r="C100" s="121"/>
      <c r="D100" s="122" t="s">
        <v>104</v>
      </c>
      <c r="E100" s="122"/>
      <c r="F100" s="122"/>
      <c r="G100" s="122"/>
      <c r="H100" s="122"/>
      <c r="I100" s="123"/>
      <c r="J100" s="122" t="s">
        <v>105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'4 - VRN'!J30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88</v>
      </c>
      <c r="AR100" s="126"/>
      <c r="AS100" s="142">
        <v>0</v>
      </c>
      <c r="AT100" s="143">
        <f>ROUND(SUM(AV100:AW100),2)</f>
        <v>0</v>
      </c>
      <c r="AU100" s="144">
        <f>'4 - VRN'!P120</f>
        <v>0</v>
      </c>
      <c r="AV100" s="143">
        <f>'4 - VRN'!J33</f>
        <v>0</v>
      </c>
      <c r="AW100" s="143">
        <f>'4 - VRN'!J34</f>
        <v>0</v>
      </c>
      <c r="AX100" s="143">
        <f>'4 - VRN'!J35</f>
        <v>0</v>
      </c>
      <c r="AY100" s="143">
        <f>'4 - VRN'!J36</f>
        <v>0</v>
      </c>
      <c r="AZ100" s="143">
        <f>'4 - VRN'!F33</f>
        <v>0</v>
      </c>
      <c r="BA100" s="143">
        <f>'4 - VRN'!F34</f>
        <v>0</v>
      </c>
      <c r="BB100" s="143">
        <f>'4 - VRN'!F35</f>
        <v>0</v>
      </c>
      <c r="BC100" s="143">
        <f>'4 - VRN'!F36</f>
        <v>0</v>
      </c>
      <c r="BD100" s="145">
        <f>'4 - VRN'!F37</f>
        <v>0</v>
      </c>
      <c r="BE100" s="7"/>
      <c r="BT100" s="131" t="s">
        <v>86</v>
      </c>
      <c r="BV100" s="131" t="s">
        <v>83</v>
      </c>
      <c r="BW100" s="131" t="s">
        <v>106</v>
      </c>
      <c r="BX100" s="131" t="s">
        <v>5</v>
      </c>
      <c r="CL100" s="131" t="s">
        <v>1</v>
      </c>
      <c r="CM100" s="131" t="s">
        <v>90</v>
      </c>
    </row>
    <row r="101" s="2" customFormat="1" ht="30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44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</sheetData>
  <sheetProtection sheet="1" formatColumns="0" formatRows="0" objects="1" scenarios="1" spinCount="100000" saltValue="0j8aCvq92h/nCM/lgWdor/we5muzuXx7ojk8flanKJi4OdR28ZCUOXbHTrrLH5De1aVRheCZV7fA1Jqrab81aA==" hashValue="nz+FPSxeE8dB5d7CC1T2nKKVH6v0N6ewOXPjzO3FUq5zNb9soYPR/I2h3bWglh6TT6JTYL8X+iElj7ABEVfCww==" algorithmName="SHA-512" password="CC35"/>
  <mergeCells count="62">
    <mergeCell ref="L85:AJ85"/>
    <mergeCell ref="AM87:AN87"/>
    <mergeCell ref="AM89:AP89"/>
    <mergeCell ref="AS89:AT91"/>
    <mergeCell ref="AM90:AP90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D96:H96"/>
    <mergeCell ref="J96:AF96"/>
    <mergeCell ref="AN96:AP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95" location="'1 - Stavební práce HSV'!C2" display="/"/>
    <hyperlink ref="A97" location="'D15a - SO 04 – Přeložka d...'!C2" display="/"/>
    <hyperlink ref="A98" location="'D15b - SO 02 – Odvodnění ...'!C2" display="/"/>
    <hyperlink ref="A99" location="'3 - VO schody'!C2" display="/"/>
    <hyperlink ref="A100" location="'4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90</v>
      </c>
    </row>
    <row r="4" s="1" customFormat="1" ht="24.96" customHeight="1">
      <c r="B4" s="20"/>
      <c r="D4" s="148" t="s">
        <v>107</v>
      </c>
      <c r="L4" s="20"/>
      <c r="M4" s="149" t="s">
        <v>11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17</v>
      </c>
      <c r="L6" s="20"/>
    </row>
    <row r="7" s="1" customFormat="1" ht="26.25" customHeight="1">
      <c r="B7" s="20"/>
      <c r="E7" s="151" t="str">
        <f>'Rekapitulace stavby'!K6</f>
        <v>Rekonstrukce schodiště na pozemcích p.č. 190/1 a190/2 v Doksech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108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109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19</v>
      </c>
      <c r="E11" s="38"/>
      <c r="F11" s="141" t="s">
        <v>1</v>
      </c>
      <c r="G11" s="38"/>
      <c r="H11" s="38"/>
      <c r="I11" s="150" t="s">
        <v>20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21</v>
      </c>
      <c r="E12" s="38"/>
      <c r="F12" s="141" t="s">
        <v>22</v>
      </c>
      <c r="G12" s="38"/>
      <c r="H12" s="38"/>
      <c r="I12" s="150" t="s">
        <v>23</v>
      </c>
      <c r="J12" s="153" t="str">
        <f>'Rekapitulace stavby'!AN8</f>
        <v>2. 1. 2025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25</v>
      </c>
      <c r="E14" s="38"/>
      <c r="F14" s="38"/>
      <c r="G14" s="38"/>
      <c r="H14" s="38"/>
      <c r="I14" s="150" t="s">
        <v>26</v>
      </c>
      <c r="J14" s="141" t="str">
        <f>IF('Rekapitulace stavby'!AN10="","",'Rekapitulace stavby'!AN10)</f>
        <v>0260444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>Město Doksy</v>
      </c>
      <c r="F15" s="38"/>
      <c r="G15" s="38"/>
      <c r="H15" s="38"/>
      <c r="I15" s="150" t="s">
        <v>29</v>
      </c>
      <c r="J15" s="141" t="str">
        <f>IF('Rekapitulace stavby'!AN11="","",'Rekapitulace stavby'!AN11)</f>
        <v>CZ00260444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31</v>
      </c>
      <c r="E17" s="38"/>
      <c r="F17" s="38"/>
      <c r="G17" s="38"/>
      <c r="H17" s="38"/>
      <c r="I17" s="150" t="s">
        <v>26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29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33</v>
      </c>
      <c r="E20" s="38"/>
      <c r="F20" s="38"/>
      <c r="G20" s="38"/>
      <c r="H20" s="38"/>
      <c r="I20" s="150" t="s">
        <v>26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35</v>
      </c>
      <c r="F21" s="38"/>
      <c r="G21" s="38"/>
      <c r="H21" s="38"/>
      <c r="I21" s="150" t="s">
        <v>29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38</v>
      </c>
      <c r="E23" s="38"/>
      <c r="F23" s="38"/>
      <c r="G23" s="38"/>
      <c r="H23" s="38"/>
      <c r="I23" s="150" t="s">
        <v>26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39</v>
      </c>
      <c r="F24" s="38"/>
      <c r="G24" s="38"/>
      <c r="H24" s="38"/>
      <c r="I24" s="150" t="s">
        <v>29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40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41</v>
      </c>
      <c r="E30" s="38"/>
      <c r="F30" s="38"/>
      <c r="G30" s="38"/>
      <c r="H30" s="38"/>
      <c r="I30" s="38"/>
      <c r="J30" s="160">
        <f>ROUND(J128,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43</v>
      </c>
      <c r="G32" s="38"/>
      <c r="H32" s="38"/>
      <c r="I32" s="161" t="s">
        <v>42</v>
      </c>
      <c r="J32" s="161" t="s">
        <v>44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45</v>
      </c>
      <c r="E33" s="150" t="s">
        <v>46</v>
      </c>
      <c r="F33" s="163">
        <f>ROUND((SUM(BE128:BE265)),  2)</f>
        <v>0</v>
      </c>
      <c r="G33" s="38"/>
      <c r="H33" s="38"/>
      <c r="I33" s="164">
        <v>0.20999999999999999</v>
      </c>
      <c r="J33" s="163">
        <f>ROUND(((SUM(BE128:BE265))*I33),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47</v>
      </c>
      <c r="F34" s="163">
        <f>ROUND((SUM(BF128:BF265)),  2)</f>
        <v>0</v>
      </c>
      <c r="G34" s="38"/>
      <c r="H34" s="38"/>
      <c r="I34" s="164">
        <v>0.12</v>
      </c>
      <c r="J34" s="163">
        <f>ROUND(((SUM(BF128:BF265))*I34),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48</v>
      </c>
      <c r="F35" s="163">
        <f>ROUND((SUM(BG128:BG265)),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49</v>
      </c>
      <c r="F36" s="163">
        <f>ROUND((SUM(BH128:BH265)),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50</v>
      </c>
      <c r="F37" s="163">
        <f>ROUND((SUM(BI128:BI265)),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51</v>
      </c>
      <c r="E39" s="167"/>
      <c r="F39" s="167"/>
      <c r="G39" s="168" t="s">
        <v>52</v>
      </c>
      <c r="H39" s="169" t="s">
        <v>53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54</v>
      </c>
      <c r="E50" s="173"/>
      <c r="F50" s="173"/>
      <c r="G50" s="172" t="s">
        <v>55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56</v>
      </c>
      <c r="E61" s="175"/>
      <c r="F61" s="176" t="s">
        <v>57</v>
      </c>
      <c r="G61" s="174" t="s">
        <v>56</v>
      </c>
      <c r="H61" s="175"/>
      <c r="I61" s="175"/>
      <c r="J61" s="177" t="s">
        <v>57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58</v>
      </c>
      <c r="E65" s="178"/>
      <c r="F65" s="178"/>
      <c r="G65" s="172" t="s">
        <v>59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56</v>
      </c>
      <c r="E76" s="175"/>
      <c r="F76" s="176" t="s">
        <v>57</v>
      </c>
      <c r="G76" s="174" t="s">
        <v>56</v>
      </c>
      <c r="H76" s="175"/>
      <c r="I76" s="175"/>
      <c r="J76" s="177" t="s">
        <v>57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17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Rekonstrukce schodiště na pozemcích p.č. 190/1 a190/2 v Doksech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1 - Stavební práce HSV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21</v>
      </c>
      <c r="D89" s="40"/>
      <c r="E89" s="40"/>
      <c r="F89" s="27" t="str">
        <f>F12</f>
        <v>ul.Hálkova do ul.5.května, Doksy</v>
      </c>
      <c r="G89" s="40"/>
      <c r="H89" s="40"/>
      <c r="I89" s="32" t="s">
        <v>23</v>
      </c>
      <c r="J89" s="79" t="str">
        <f>IF(J12="","",J12)</f>
        <v>2. 1. 2025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25</v>
      </c>
      <c r="D91" s="40"/>
      <c r="E91" s="40"/>
      <c r="F91" s="27" t="str">
        <f>E15</f>
        <v>Město Doksy</v>
      </c>
      <c r="G91" s="40"/>
      <c r="H91" s="40"/>
      <c r="I91" s="32" t="s">
        <v>33</v>
      </c>
      <c r="J91" s="36" t="str">
        <f>E21</f>
        <v xml:space="preserve">AGORA arch a stav atelier Liberec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31</v>
      </c>
      <c r="D92" s="40"/>
      <c r="E92" s="40"/>
      <c r="F92" s="27" t="str">
        <f>IF(E18="","",E18)</f>
        <v>Vyplň údaj</v>
      </c>
      <c r="G92" s="40"/>
      <c r="H92" s="40"/>
      <c r="I92" s="32" t="s">
        <v>38</v>
      </c>
      <c r="J92" s="36" t="str">
        <f>E24</f>
        <v>Malec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111</v>
      </c>
      <c r="D94" s="185"/>
      <c r="E94" s="185"/>
      <c r="F94" s="185"/>
      <c r="G94" s="185"/>
      <c r="H94" s="185"/>
      <c r="I94" s="185"/>
      <c r="J94" s="186" t="s">
        <v>112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113</v>
      </c>
      <c r="D96" s="40"/>
      <c r="E96" s="40"/>
      <c r="F96" s="40"/>
      <c r="G96" s="40"/>
      <c r="H96" s="40"/>
      <c r="I96" s="40"/>
      <c r="J96" s="110">
        <f>J128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114</v>
      </c>
    </row>
    <row r="97" s="9" customFormat="1" ht="24.96" customHeight="1">
      <c r="A97" s="9"/>
      <c r="B97" s="188"/>
      <c r="C97" s="189"/>
      <c r="D97" s="190" t="s">
        <v>115</v>
      </c>
      <c r="E97" s="191"/>
      <c r="F97" s="191"/>
      <c r="G97" s="191"/>
      <c r="H97" s="191"/>
      <c r="I97" s="191"/>
      <c r="J97" s="192">
        <f>J129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116</v>
      </c>
      <c r="E98" s="196"/>
      <c r="F98" s="196"/>
      <c r="G98" s="196"/>
      <c r="H98" s="196"/>
      <c r="I98" s="196"/>
      <c r="J98" s="197">
        <f>J130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117</v>
      </c>
      <c r="E99" s="196"/>
      <c r="F99" s="196"/>
      <c r="G99" s="196"/>
      <c r="H99" s="196"/>
      <c r="I99" s="196"/>
      <c r="J99" s="197">
        <f>J151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118</v>
      </c>
      <c r="E100" s="196"/>
      <c r="F100" s="196"/>
      <c r="G100" s="196"/>
      <c r="H100" s="196"/>
      <c r="I100" s="196"/>
      <c r="J100" s="197">
        <f>J169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119</v>
      </c>
      <c r="E101" s="196"/>
      <c r="F101" s="196"/>
      <c r="G101" s="196"/>
      <c r="H101" s="196"/>
      <c r="I101" s="196"/>
      <c r="J101" s="197">
        <f>J198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120</v>
      </c>
      <c r="E102" s="196"/>
      <c r="F102" s="196"/>
      <c r="G102" s="196"/>
      <c r="H102" s="196"/>
      <c r="I102" s="196"/>
      <c r="J102" s="197">
        <f>J203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121</v>
      </c>
      <c r="E103" s="196"/>
      <c r="F103" s="196"/>
      <c r="G103" s="196"/>
      <c r="H103" s="196"/>
      <c r="I103" s="196"/>
      <c r="J103" s="197">
        <f>J213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122</v>
      </c>
      <c r="E104" s="196"/>
      <c r="F104" s="196"/>
      <c r="G104" s="196"/>
      <c r="H104" s="196"/>
      <c r="I104" s="196"/>
      <c r="J104" s="197">
        <f>J228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123</v>
      </c>
      <c r="E105" s="196"/>
      <c r="F105" s="196"/>
      <c r="G105" s="196"/>
      <c r="H105" s="196"/>
      <c r="I105" s="196"/>
      <c r="J105" s="197">
        <f>J251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4"/>
      <c r="C106" s="133"/>
      <c r="D106" s="195" t="s">
        <v>124</v>
      </c>
      <c r="E106" s="196"/>
      <c r="F106" s="196"/>
      <c r="G106" s="196"/>
      <c r="H106" s="196"/>
      <c r="I106" s="196"/>
      <c r="J106" s="197">
        <f>J260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8"/>
      <c r="C107" s="189"/>
      <c r="D107" s="190" t="s">
        <v>125</v>
      </c>
      <c r="E107" s="191"/>
      <c r="F107" s="191"/>
      <c r="G107" s="191"/>
      <c r="H107" s="191"/>
      <c r="I107" s="191"/>
      <c r="J107" s="192">
        <f>J262</f>
        <v>0</v>
      </c>
      <c r="K107" s="189"/>
      <c r="L107" s="19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4"/>
      <c r="C108" s="133"/>
      <c r="D108" s="195" t="s">
        <v>126</v>
      </c>
      <c r="E108" s="196"/>
      <c r="F108" s="196"/>
      <c r="G108" s="196"/>
      <c r="H108" s="196"/>
      <c r="I108" s="196"/>
      <c r="J108" s="197">
        <f>J263</f>
        <v>0</v>
      </c>
      <c r="K108" s="133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127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17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6.25" customHeight="1">
      <c r="A118" s="38"/>
      <c r="B118" s="39"/>
      <c r="C118" s="40"/>
      <c r="D118" s="40"/>
      <c r="E118" s="183" t="str">
        <f>E7</f>
        <v>Rekonstrukce schodiště na pozemcích p.č. 190/1 a190/2 v Doksech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108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E9</f>
        <v>1 - Stavební práce HSV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21</v>
      </c>
      <c r="D122" s="40"/>
      <c r="E122" s="40"/>
      <c r="F122" s="27" t="str">
        <f>F12</f>
        <v>ul.Hálkova do ul.5.května, Doksy</v>
      </c>
      <c r="G122" s="40"/>
      <c r="H122" s="40"/>
      <c r="I122" s="32" t="s">
        <v>23</v>
      </c>
      <c r="J122" s="79" t="str">
        <f>IF(J12="","",J12)</f>
        <v>2. 1. 2025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5.65" customHeight="1">
      <c r="A124" s="38"/>
      <c r="B124" s="39"/>
      <c r="C124" s="32" t="s">
        <v>25</v>
      </c>
      <c r="D124" s="40"/>
      <c r="E124" s="40"/>
      <c r="F124" s="27" t="str">
        <f>E15</f>
        <v>Město Doksy</v>
      </c>
      <c r="G124" s="40"/>
      <c r="H124" s="40"/>
      <c r="I124" s="32" t="s">
        <v>33</v>
      </c>
      <c r="J124" s="36" t="str">
        <f>E21</f>
        <v xml:space="preserve">AGORA arch a stav atelier Liberec 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31</v>
      </c>
      <c r="D125" s="40"/>
      <c r="E125" s="40"/>
      <c r="F125" s="27" t="str">
        <f>IF(E18="","",E18)</f>
        <v>Vyplň údaj</v>
      </c>
      <c r="G125" s="40"/>
      <c r="H125" s="40"/>
      <c r="I125" s="32" t="s">
        <v>38</v>
      </c>
      <c r="J125" s="36" t="str">
        <f>E24</f>
        <v>Malec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9"/>
      <c r="B127" s="200"/>
      <c r="C127" s="201" t="s">
        <v>128</v>
      </c>
      <c r="D127" s="202" t="s">
        <v>66</v>
      </c>
      <c r="E127" s="202" t="s">
        <v>62</v>
      </c>
      <c r="F127" s="202" t="s">
        <v>63</v>
      </c>
      <c r="G127" s="202" t="s">
        <v>129</v>
      </c>
      <c r="H127" s="202" t="s">
        <v>130</v>
      </c>
      <c r="I127" s="202" t="s">
        <v>131</v>
      </c>
      <c r="J127" s="203" t="s">
        <v>112</v>
      </c>
      <c r="K127" s="204" t="s">
        <v>132</v>
      </c>
      <c r="L127" s="205"/>
      <c r="M127" s="100" t="s">
        <v>1</v>
      </c>
      <c r="N127" s="101" t="s">
        <v>45</v>
      </c>
      <c r="O127" s="101" t="s">
        <v>133</v>
      </c>
      <c r="P127" s="101" t="s">
        <v>134</v>
      </c>
      <c r="Q127" s="101" t="s">
        <v>135</v>
      </c>
      <c r="R127" s="101" t="s">
        <v>136</v>
      </c>
      <c r="S127" s="101" t="s">
        <v>137</v>
      </c>
      <c r="T127" s="102" t="s">
        <v>138</v>
      </c>
      <c r="U127" s="199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</row>
    <row r="128" s="2" customFormat="1" ht="22.8" customHeight="1">
      <c r="A128" s="38"/>
      <c r="B128" s="39"/>
      <c r="C128" s="107" t="s">
        <v>139</v>
      </c>
      <c r="D128" s="40"/>
      <c r="E128" s="40"/>
      <c r="F128" s="40"/>
      <c r="G128" s="40"/>
      <c r="H128" s="40"/>
      <c r="I128" s="40"/>
      <c r="J128" s="206">
        <f>BK128</f>
        <v>0</v>
      </c>
      <c r="K128" s="40"/>
      <c r="L128" s="44"/>
      <c r="M128" s="103"/>
      <c r="N128" s="207"/>
      <c r="O128" s="104"/>
      <c r="P128" s="208">
        <f>P129+P262</f>
        <v>0</v>
      </c>
      <c r="Q128" s="104"/>
      <c r="R128" s="208">
        <f>R129+R262</f>
        <v>121.82528125999998</v>
      </c>
      <c r="S128" s="104"/>
      <c r="T128" s="209">
        <f>T129+T262</f>
        <v>38.791199999999996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80</v>
      </c>
      <c r="AU128" s="17" t="s">
        <v>114</v>
      </c>
      <c r="BK128" s="210">
        <f>BK129+BK262</f>
        <v>0</v>
      </c>
    </row>
    <row r="129" s="12" customFormat="1" ht="25.92" customHeight="1">
      <c r="A129" s="12"/>
      <c r="B129" s="211"/>
      <c r="C129" s="212"/>
      <c r="D129" s="213" t="s">
        <v>80</v>
      </c>
      <c r="E129" s="214" t="s">
        <v>140</v>
      </c>
      <c r="F129" s="214" t="s">
        <v>141</v>
      </c>
      <c r="G129" s="212"/>
      <c r="H129" s="212"/>
      <c r="I129" s="215"/>
      <c r="J129" s="216">
        <f>BK129</f>
        <v>0</v>
      </c>
      <c r="K129" s="212"/>
      <c r="L129" s="217"/>
      <c r="M129" s="218"/>
      <c r="N129" s="219"/>
      <c r="O129" s="219"/>
      <c r="P129" s="220">
        <f>P130+P151+P169+P198+P203+P213+P228+P251+P260</f>
        <v>0</v>
      </c>
      <c r="Q129" s="219"/>
      <c r="R129" s="220">
        <f>R130+R151+R169+R198+R203+R213+R228+R251+R260</f>
        <v>121.82528125999998</v>
      </c>
      <c r="S129" s="219"/>
      <c r="T129" s="221">
        <f>T130+T151+T169+T198+T203+T213+T228+T251+T260</f>
        <v>38.791199999999996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86</v>
      </c>
      <c r="AT129" s="223" t="s">
        <v>80</v>
      </c>
      <c r="AU129" s="223" t="s">
        <v>81</v>
      </c>
      <c r="AY129" s="222" t="s">
        <v>142</v>
      </c>
      <c r="BK129" s="224">
        <f>BK130+BK151+BK169+BK198+BK203+BK213+BK228+BK251+BK260</f>
        <v>0</v>
      </c>
    </row>
    <row r="130" s="12" customFormat="1" ht="22.8" customHeight="1">
      <c r="A130" s="12"/>
      <c r="B130" s="211"/>
      <c r="C130" s="212"/>
      <c r="D130" s="213" t="s">
        <v>80</v>
      </c>
      <c r="E130" s="225" t="s">
        <v>86</v>
      </c>
      <c r="F130" s="225" t="s">
        <v>143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SUM(P131:P150)</f>
        <v>0</v>
      </c>
      <c r="Q130" s="219"/>
      <c r="R130" s="220">
        <f>SUM(R131:R150)</f>
        <v>0</v>
      </c>
      <c r="S130" s="219"/>
      <c r="T130" s="221">
        <f>SUM(T131:T150)</f>
        <v>8.9735999999999994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86</v>
      </c>
      <c r="AT130" s="223" t="s">
        <v>80</v>
      </c>
      <c r="AU130" s="223" t="s">
        <v>86</v>
      </c>
      <c r="AY130" s="222" t="s">
        <v>142</v>
      </c>
      <c r="BK130" s="224">
        <f>SUM(BK131:BK150)</f>
        <v>0</v>
      </c>
    </row>
    <row r="131" s="2" customFormat="1" ht="24.15" customHeight="1">
      <c r="A131" s="38"/>
      <c r="B131" s="39"/>
      <c r="C131" s="227" t="s">
        <v>86</v>
      </c>
      <c r="D131" s="227" t="s">
        <v>144</v>
      </c>
      <c r="E131" s="228" t="s">
        <v>145</v>
      </c>
      <c r="F131" s="229" t="s">
        <v>146</v>
      </c>
      <c r="G131" s="230" t="s">
        <v>147</v>
      </c>
      <c r="H131" s="231">
        <v>15.24</v>
      </c>
      <c r="I131" s="232"/>
      <c r="J131" s="233">
        <f>ROUND(I131*H131,2)</f>
        <v>0</v>
      </c>
      <c r="K131" s="234"/>
      <c r="L131" s="44"/>
      <c r="M131" s="235" t="s">
        <v>1</v>
      </c>
      <c r="N131" s="236" t="s">
        <v>46</v>
      </c>
      <c r="O131" s="91"/>
      <c r="P131" s="237">
        <f>O131*H131</f>
        <v>0</v>
      </c>
      <c r="Q131" s="237">
        <v>0</v>
      </c>
      <c r="R131" s="237">
        <f>Q131*H131</f>
        <v>0</v>
      </c>
      <c r="S131" s="237">
        <v>0.26000000000000001</v>
      </c>
      <c r="T131" s="238">
        <f>S131*H131</f>
        <v>3.9624000000000001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9" t="s">
        <v>104</v>
      </c>
      <c r="AT131" s="239" t="s">
        <v>144</v>
      </c>
      <c r="AU131" s="239" t="s">
        <v>90</v>
      </c>
      <c r="AY131" s="17" t="s">
        <v>142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7" t="s">
        <v>86</v>
      </c>
      <c r="BK131" s="240">
        <f>ROUND(I131*H131,2)</f>
        <v>0</v>
      </c>
      <c r="BL131" s="17" t="s">
        <v>104</v>
      </c>
      <c r="BM131" s="239" t="s">
        <v>148</v>
      </c>
    </row>
    <row r="132" s="13" customFormat="1">
      <c r="A132" s="13"/>
      <c r="B132" s="241"/>
      <c r="C132" s="242"/>
      <c r="D132" s="243" t="s">
        <v>149</v>
      </c>
      <c r="E132" s="244" t="s">
        <v>1</v>
      </c>
      <c r="F132" s="245" t="s">
        <v>150</v>
      </c>
      <c r="G132" s="242"/>
      <c r="H132" s="246">
        <v>15.24</v>
      </c>
      <c r="I132" s="247"/>
      <c r="J132" s="242"/>
      <c r="K132" s="242"/>
      <c r="L132" s="248"/>
      <c r="M132" s="249"/>
      <c r="N132" s="250"/>
      <c r="O132" s="250"/>
      <c r="P132" s="250"/>
      <c r="Q132" s="250"/>
      <c r="R132" s="250"/>
      <c r="S132" s="250"/>
      <c r="T132" s="25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2" t="s">
        <v>149</v>
      </c>
      <c r="AU132" s="252" t="s">
        <v>90</v>
      </c>
      <c r="AV132" s="13" t="s">
        <v>90</v>
      </c>
      <c r="AW132" s="13" t="s">
        <v>37</v>
      </c>
      <c r="AX132" s="13" t="s">
        <v>86</v>
      </c>
      <c r="AY132" s="252" t="s">
        <v>142</v>
      </c>
    </row>
    <row r="133" s="2" customFormat="1" ht="24.15" customHeight="1">
      <c r="A133" s="38"/>
      <c r="B133" s="39"/>
      <c r="C133" s="227" t="s">
        <v>90</v>
      </c>
      <c r="D133" s="227" t="s">
        <v>144</v>
      </c>
      <c r="E133" s="228" t="s">
        <v>151</v>
      </c>
      <c r="F133" s="229" t="s">
        <v>152</v>
      </c>
      <c r="G133" s="230" t="s">
        <v>147</v>
      </c>
      <c r="H133" s="231">
        <v>27.84</v>
      </c>
      <c r="I133" s="232"/>
      <c r="J133" s="233">
        <f>ROUND(I133*H133,2)</f>
        <v>0</v>
      </c>
      <c r="K133" s="234"/>
      <c r="L133" s="44"/>
      <c r="M133" s="235" t="s">
        <v>1</v>
      </c>
      <c r="N133" s="236" t="s">
        <v>46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0.17999999999999999</v>
      </c>
      <c r="T133" s="238">
        <f>S133*H133</f>
        <v>5.0111999999999997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104</v>
      </c>
      <c r="AT133" s="239" t="s">
        <v>144</v>
      </c>
      <c r="AU133" s="239" t="s">
        <v>90</v>
      </c>
      <c r="AY133" s="17" t="s">
        <v>142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86</v>
      </c>
      <c r="BK133" s="240">
        <f>ROUND(I133*H133,2)</f>
        <v>0</v>
      </c>
      <c r="BL133" s="17" t="s">
        <v>104</v>
      </c>
      <c r="BM133" s="239" t="s">
        <v>153</v>
      </c>
    </row>
    <row r="134" s="13" customFormat="1">
      <c r="A134" s="13"/>
      <c r="B134" s="241"/>
      <c r="C134" s="242"/>
      <c r="D134" s="243" t="s">
        <v>149</v>
      </c>
      <c r="E134" s="244" t="s">
        <v>1</v>
      </c>
      <c r="F134" s="245" t="s">
        <v>154</v>
      </c>
      <c r="G134" s="242"/>
      <c r="H134" s="246">
        <v>12.6</v>
      </c>
      <c r="I134" s="247"/>
      <c r="J134" s="242"/>
      <c r="K134" s="242"/>
      <c r="L134" s="248"/>
      <c r="M134" s="249"/>
      <c r="N134" s="250"/>
      <c r="O134" s="250"/>
      <c r="P134" s="250"/>
      <c r="Q134" s="250"/>
      <c r="R134" s="250"/>
      <c r="S134" s="250"/>
      <c r="T134" s="25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2" t="s">
        <v>149</v>
      </c>
      <c r="AU134" s="252" t="s">
        <v>90</v>
      </c>
      <c r="AV134" s="13" t="s">
        <v>90</v>
      </c>
      <c r="AW134" s="13" t="s">
        <v>37</v>
      </c>
      <c r="AX134" s="13" t="s">
        <v>81</v>
      </c>
      <c r="AY134" s="252" t="s">
        <v>142</v>
      </c>
    </row>
    <row r="135" s="13" customFormat="1">
      <c r="A135" s="13"/>
      <c r="B135" s="241"/>
      <c r="C135" s="242"/>
      <c r="D135" s="243" t="s">
        <v>149</v>
      </c>
      <c r="E135" s="244" t="s">
        <v>1</v>
      </c>
      <c r="F135" s="245" t="s">
        <v>155</v>
      </c>
      <c r="G135" s="242"/>
      <c r="H135" s="246">
        <v>15.24</v>
      </c>
      <c r="I135" s="247"/>
      <c r="J135" s="242"/>
      <c r="K135" s="242"/>
      <c r="L135" s="248"/>
      <c r="M135" s="249"/>
      <c r="N135" s="250"/>
      <c r="O135" s="250"/>
      <c r="P135" s="250"/>
      <c r="Q135" s="250"/>
      <c r="R135" s="250"/>
      <c r="S135" s="250"/>
      <c r="T135" s="25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2" t="s">
        <v>149</v>
      </c>
      <c r="AU135" s="252" t="s">
        <v>90</v>
      </c>
      <c r="AV135" s="13" t="s">
        <v>90</v>
      </c>
      <c r="AW135" s="13" t="s">
        <v>37</v>
      </c>
      <c r="AX135" s="13" t="s">
        <v>81</v>
      </c>
      <c r="AY135" s="252" t="s">
        <v>142</v>
      </c>
    </row>
    <row r="136" s="14" customFormat="1">
      <c r="A136" s="14"/>
      <c r="B136" s="253"/>
      <c r="C136" s="254"/>
      <c r="D136" s="243" t="s">
        <v>149</v>
      </c>
      <c r="E136" s="255" t="s">
        <v>1</v>
      </c>
      <c r="F136" s="256" t="s">
        <v>156</v>
      </c>
      <c r="G136" s="254"/>
      <c r="H136" s="257">
        <v>27.84</v>
      </c>
      <c r="I136" s="258"/>
      <c r="J136" s="254"/>
      <c r="K136" s="254"/>
      <c r="L136" s="259"/>
      <c r="M136" s="260"/>
      <c r="N136" s="261"/>
      <c r="O136" s="261"/>
      <c r="P136" s="261"/>
      <c r="Q136" s="261"/>
      <c r="R136" s="261"/>
      <c r="S136" s="261"/>
      <c r="T136" s="26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3" t="s">
        <v>149</v>
      </c>
      <c r="AU136" s="263" t="s">
        <v>90</v>
      </c>
      <c r="AV136" s="14" t="s">
        <v>104</v>
      </c>
      <c r="AW136" s="14" t="s">
        <v>37</v>
      </c>
      <c r="AX136" s="14" t="s">
        <v>86</v>
      </c>
      <c r="AY136" s="263" t="s">
        <v>142</v>
      </c>
    </row>
    <row r="137" s="2" customFormat="1" ht="24.15" customHeight="1">
      <c r="A137" s="38"/>
      <c r="B137" s="39"/>
      <c r="C137" s="227" t="s">
        <v>101</v>
      </c>
      <c r="D137" s="227" t="s">
        <v>144</v>
      </c>
      <c r="E137" s="228" t="s">
        <v>157</v>
      </c>
      <c r="F137" s="229" t="s">
        <v>158</v>
      </c>
      <c r="G137" s="230" t="s">
        <v>159</v>
      </c>
      <c r="H137" s="231">
        <v>3.7799999999999998</v>
      </c>
      <c r="I137" s="232"/>
      <c r="J137" s="233">
        <f>ROUND(I137*H137,2)</f>
        <v>0</v>
      </c>
      <c r="K137" s="234"/>
      <c r="L137" s="44"/>
      <c r="M137" s="235" t="s">
        <v>1</v>
      </c>
      <c r="N137" s="236" t="s">
        <v>46</v>
      </c>
      <c r="O137" s="91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9" t="s">
        <v>104</v>
      </c>
      <c r="AT137" s="239" t="s">
        <v>144</v>
      </c>
      <c r="AU137" s="239" t="s">
        <v>90</v>
      </c>
      <c r="AY137" s="17" t="s">
        <v>142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7" t="s">
        <v>86</v>
      </c>
      <c r="BK137" s="240">
        <f>ROUND(I137*H137,2)</f>
        <v>0</v>
      </c>
      <c r="BL137" s="17" t="s">
        <v>104</v>
      </c>
      <c r="BM137" s="239" t="s">
        <v>160</v>
      </c>
    </row>
    <row r="138" s="13" customFormat="1">
      <c r="A138" s="13"/>
      <c r="B138" s="241"/>
      <c r="C138" s="242"/>
      <c r="D138" s="243" t="s">
        <v>149</v>
      </c>
      <c r="E138" s="244" t="s">
        <v>1</v>
      </c>
      <c r="F138" s="245" t="s">
        <v>161</v>
      </c>
      <c r="G138" s="242"/>
      <c r="H138" s="246">
        <v>3.7799999999999998</v>
      </c>
      <c r="I138" s="247"/>
      <c r="J138" s="242"/>
      <c r="K138" s="242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149</v>
      </c>
      <c r="AU138" s="252" t="s">
        <v>90</v>
      </c>
      <c r="AV138" s="13" t="s">
        <v>90</v>
      </c>
      <c r="AW138" s="13" t="s">
        <v>37</v>
      </c>
      <c r="AX138" s="13" t="s">
        <v>86</v>
      </c>
      <c r="AY138" s="252" t="s">
        <v>142</v>
      </c>
    </row>
    <row r="139" s="2" customFormat="1" ht="37.8" customHeight="1">
      <c r="A139" s="38"/>
      <c r="B139" s="39"/>
      <c r="C139" s="227" t="s">
        <v>104</v>
      </c>
      <c r="D139" s="227" t="s">
        <v>144</v>
      </c>
      <c r="E139" s="228" t="s">
        <v>162</v>
      </c>
      <c r="F139" s="229" t="s">
        <v>163</v>
      </c>
      <c r="G139" s="230" t="s">
        <v>159</v>
      </c>
      <c r="H139" s="231">
        <v>6</v>
      </c>
      <c r="I139" s="232"/>
      <c r="J139" s="233">
        <f>ROUND(I139*H139,2)</f>
        <v>0</v>
      </c>
      <c r="K139" s="234"/>
      <c r="L139" s="44"/>
      <c r="M139" s="235" t="s">
        <v>1</v>
      </c>
      <c r="N139" s="236" t="s">
        <v>46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104</v>
      </c>
      <c r="AT139" s="239" t="s">
        <v>144</v>
      </c>
      <c r="AU139" s="239" t="s">
        <v>90</v>
      </c>
      <c r="AY139" s="17" t="s">
        <v>142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86</v>
      </c>
      <c r="BK139" s="240">
        <f>ROUND(I139*H139,2)</f>
        <v>0</v>
      </c>
      <c r="BL139" s="17" t="s">
        <v>104</v>
      </c>
      <c r="BM139" s="239" t="s">
        <v>164</v>
      </c>
    </row>
    <row r="140" s="13" customFormat="1">
      <c r="A140" s="13"/>
      <c r="B140" s="241"/>
      <c r="C140" s="242"/>
      <c r="D140" s="243" t="s">
        <v>149</v>
      </c>
      <c r="E140" s="244" t="s">
        <v>1</v>
      </c>
      <c r="F140" s="245" t="s">
        <v>165</v>
      </c>
      <c r="G140" s="242"/>
      <c r="H140" s="246">
        <v>6</v>
      </c>
      <c r="I140" s="247"/>
      <c r="J140" s="242"/>
      <c r="K140" s="242"/>
      <c r="L140" s="248"/>
      <c r="M140" s="249"/>
      <c r="N140" s="250"/>
      <c r="O140" s="250"/>
      <c r="P140" s="250"/>
      <c r="Q140" s="250"/>
      <c r="R140" s="250"/>
      <c r="S140" s="250"/>
      <c r="T140" s="25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2" t="s">
        <v>149</v>
      </c>
      <c r="AU140" s="252" t="s">
        <v>90</v>
      </c>
      <c r="AV140" s="13" t="s">
        <v>90</v>
      </c>
      <c r="AW140" s="13" t="s">
        <v>37</v>
      </c>
      <c r="AX140" s="13" t="s">
        <v>86</v>
      </c>
      <c r="AY140" s="252" t="s">
        <v>142</v>
      </c>
    </row>
    <row r="141" s="2" customFormat="1" ht="37.8" customHeight="1">
      <c r="A141" s="38"/>
      <c r="B141" s="39"/>
      <c r="C141" s="227" t="s">
        <v>166</v>
      </c>
      <c r="D141" s="227" t="s">
        <v>144</v>
      </c>
      <c r="E141" s="228" t="s">
        <v>167</v>
      </c>
      <c r="F141" s="229" t="s">
        <v>168</v>
      </c>
      <c r="G141" s="230" t="s">
        <v>159</v>
      </c>
      <c r="H141" s="231">
        <v>9.7799999999999994</v>
      </c>
      <c r="I141" s="232"/>
      <c r="J141" s="233">
        <f>ROUND(I141*H141,2)</f>
        <v>0</v>
      </c>
      <c r="K141" s="234"/>
      <c r="L141" s="44"/>
      <c r="M141" s="235" t="s">
        <v>1</v>
      </c>
      <c r="N141" s="236" t="s">
        <v>46</v>
      </c>
      <c r="O141" s="91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9" t="s">
        <v>104</v>
      </c>
      <c r="AT141" s="239" t="s">
        <v>144</v>
      </c>
      <c r="AU141" s="239" t="s">
        <v>90</v>
      </c>
      <c r="AY141" s="17" t="s">
        <v>142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7" t="s">
        <v>86</v>
      </c>
      <c r="BK141" s="240">
        <f>ROUND(I141*H141,2)</f>
        <v>0</v>
      </c>
      <c r="BL141" s="17" t="s">
        <v>104</v>
      </c>
      <c r="BM141" s="239" t="s">
        <v>169</v>
      </c>
    </row>
    <row r="142" s="13" customFormat="1">
      <c r="A142" s="13"/>
      <c r="B142" s="241"/>
      <c r="C142" s="242"/>
      <c r="D142" s="243" t="s">
        <v>149</v>
      </c>
      <c r="E142" s="244" t="s">
        <v>1</v>
      </c>
      <c r="F142" s="245" t="s">
        <v>170</v>
      </c>
      <c r="G142" s="242"/>
      <c r="H142" s="246">
        <v>9.7799999999999994</v>
      </c>
      <c r="I142" s="247"/>
      <c r="J142" s="242"/>
      <c r="K142" s="242"/>
      <c r="L142" s="248"/>
      <c r="M142" s="249"/>
      <c r="N142" s="250"/>
      <c r="O142" s="250"/>
      <c r="P142" s="250"/>
      <c r="Q142" s="250"/>
      <c r="R142" s="250"/>
      <c r="S142" s="250"/>
      <c r="T142" s="25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2" t="s">
        <v>149</v>
      </c>
      <c r="AU142" s="252" t="s">
        <v>90</v>
      </c>
      <c r="AV142" s="13" t="s">
        <v>90</v>
      </c>
      <c r="AW142" s="13" t="s">
        <v>37</v>
      </c>
      <c r="AX142" s="13" t="s">
        <v>86</v>
      </c>
      <c r="AY142" s="252" t="s">
        <v>142</v>
      </c>
    </row>
    <row r="143" s="2" customFormat="1" ht="33" customHeight="1">
      <c r="A143" s="38"/>
      <c r="B143" s="39"/>
      <c r="C143" s="227" t="s">
        <v>171</v>
      </c>
      <c r="D143" s="227" t="s">
        <v>144</v>
      </c>
      <c r="E143" s="228" t="s">
        <v>172</v>
      </c>
      <c r="F143" s="229" t="s">
        <v>173</v>
      </c>
      <c r="G143" s="230" t="s">
        <v>174</v>
      </c>
      <c r="H143" s="231">
        <v>19.559999999999999</v>
      </c>
      <c r="I143" s="232"/>
      <c r="J143" s="233">
        <f>ROUND(I143*H143,2)</f>
        <v>0</v>
      </c>
      <c r="K143" s="234"/>
      <c r="L143" s="44"/>
      <c r="M143" s="235" t="s">
        <v>1</v>
      </c>
      <c r="N143" s="236" t="s">
        <v>46</v>
      </c>
      <c r="O143" s="91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9" t="s">
        <v>104</v>
      </c>
      <c r="AT143" s="239" t="s">
        <v>144</v>
      </c>
      <c r="AU143" s="239" t="s">
        <v>90</v>
      </c>
      <c r="AY143" s="17" t="s">
        <v>142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7" t="s">
        <v>86</v>
      </c>
      <c r="BK143" s="240">
        <f>ROUND(I143*H143,2)</f>
        <v>0</v>
      </c>
      <c r="BL143" s="17" t="s">
        <v>104</v>
      </c>
      <c r="BM143" s="239" t="s">
        <v>175</v>
      </c>
    </row>
    <row r="144" s="13" customFormat="1">
      <c r="A144" s="13"/>
      <c r="B144" s="241"/>
      <c r="C144" s="242"/>
      <c r="D144" s="243" t="s">
        <v>149</v>
      </c>
      <c r="E144" s="244" t="s">
        <v>1</v>
      </c>
      <c r="F144" s="245" t="s">
        <v>176</v>
      </c>
      <c r="G144" s="242"/>
      <c r="H144" s="246">
        <v>19.559999999999999</v>
      </c>
      <c r="I144" s="247"/>
      <c r="J144" s="242"/>
      <c r="K144" s="242"/>
      <c r="L144" s="248"/>
      <c r="M144" s="249"/>
      <c r="N144" s="250"/>
      <c r="O144" s="250"/>
      <c r="P144" s="250"/>
      <c r="Q144" s="250"/>
      <c r="R144" s="250"/>
      <c r="S144" s="250"/>
      <c r="T144" s="25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2" t="s">
        <v>149</v>
      </c>
      <c r="AU144" s="252" t="s">
        <v>90</v>
      </c>
      <c r="AV144" s="13" t="s">
        <v>90</v>
      </c>
      <c r="AW144" s="13" t="s">
        <v>37</v>
      </c>
      <c r="AX144" s="13" t="s">
        <v>86</v>
      </c>
      <c r="AY144" s="252" t="s">
        <v>142</v>
      </c>
    </row>
    <row r="145" s="2" customFormat="1" ht="16.5" customHeight="1">
      <c r="A145" s="38"/>
      <c r="B145" s="39"/>
      <c r="C145" s="227" t="s">
        <v>177</v>
      </c>
      <c r="D145" s="227" t="s">
        <v>144</v>
      </c>
      <c r="E145" s="228" t="s">
        <v>178</v>
      </c>
      <c r="F145" s="229" t="s">
        <v>179</v>
      </c>
      <c r="G145" s="230" t="s">
        <v>159</v>
      </c>
      <c r="H145" s="231">
        <v>9.7799999999999994</v>
      </c>
      <c r="I145" s="232"/>
      <c r="J145" s="233">
        <f>ROUND(I145*H145,2)</f>
        <v>0</v>
      </c>
      <c r="K145" s="234"/>
      <c r="L145" s="44"/>
      <c r="M145" s="235" t="s">
        <v>1</v>
      </c>
      <c r="N145" s="236" t="s">
        <v>46</v>
      </c>
      <c r="O145" s="91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9" t="s">
        <v>104</v>
      </c>
      <c r="AT145" s="239" t="s">
        <v>144</v>
      </c>
      <c r="AU145" s="239" t="s">
        <v>90</v>
      </c>
      <c r="AY145" s="17" t="s">
        <v>142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7" t="s">
        <v>86</v>
      </c>
      <c r="BK145" s="240">
        <f>ROUND(I145*H145,2)</f>
        <v>0</v>
      </c>
      <c r="BL145" s="17" t="s">
        <v>104</v>
      </c>
      <c r="BM145" s="239" t="s">
        <v>180</v>
      </c>
    </row>
    <row r="146" s="13" customFormat="1">
      <c r="A146" s="13"/>
      <c r="B146" s="241"/>
      <c r="C146" s="242"/>
      <c r="D146" s="243" t="s">
        <v>149</v>
      </c>
      <c r="E146" s="244" t="s">
        <v>1</v>
      </c>
      <c r="F146" s="245" t="s">
        <v>181</v>
      </c>
      <c r="G146" s="242"/>
      <c r="H146" s="246">
        <v>9.7799999999999994</v>
      </c>
      <c r="I146" s="247"/>
      <c r="J146" s="242"/>
      <c r="K146" s="242"/>
      <c r="L146" s="248"/>
      <c r="M146" s="249"/>
      <c r="N146" s="250"/>
      <c r="O146" s="250"/>
      <c r="P146" s="250"/>
      <c r="Q146" s="250"/>
      <c r="R146" s="250"/>
      <c r="S146" s="250"/>
      <c r="T146" s="25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2" t="s">
        <v>149</v>
      </c>
      <c r="AU146" s="252" t="s">
        <v>90</v>
      </c>
      <c r="AV146" s="13" t="s">
        <v>90</v>
      </c>
      <c r="AW146" s="13" t="s">
        <v>37</v>
      </c>
      <c r="AX146" s="13" t="s">
        <v>86</v>
      </c>
      <c r="AY146" s="252" t="s">
        <v>142</v>
      </c>
    </row>
    <row r="147" s="2" customFormat="1" ht="24.15" customHeight="1">
      <c r="A147" s="38"/>
      <c r="B147" s="39"/>
      <c r="C147" s="227" t="s">
        <v>182</v>
      </c>
      <c r="D147" s="227" t="s">
        <v>144</v>
      </c>
      <c r="E147" s="228" t="s">
        <v>183</v>
      </c>
      <c r="F147" s="229" t="s">
        <v>184</v>
      </c>
      <c r="G147" s="230" t="s">
        <v>147</v>
      </c>
      <c r="H147" s="231">
        <v>24.260000000000002</v>
      </c>
      <c r="I147" s="232"/>
      <c r="J147" s="233">
        <f>ROUND(I147*H147,2)</f>
        <v>0</v>
      </c>
      <c r="K147" s="234"/>
      <c r="L147" s="44"/>
      <c r="M147" s="235" t="s">
        <v>1</v>
      </c>
      <c r="N147" s="236" t="s">
        <v>46</v>
      </c>
      <c r="O147" s="91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9" t="s">
        <v>104</v>
      </c>
      <c r="AT147" s="239" t="s">
        <v>144</v>
      </c>
      <c r="AU147" s="239" t="s">
        <v>90</v>
      </c>
      <c r="AY147" s="17" t="s">
        <v>142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7" t="s">
        <v>86</v>
      </c>
      <c r="BK147" s="240">
        <f>ROUND(I147*H147,2)</f>
        <v>0</v>
      </c>
      <c r="BL147" s="17" t="s">
        <v>104</v>
      </c>
      <c r="BM147" s="239" t="s">
        <v>185</v>
      </c>
    </row>
    <row r="148" s="13" customFormat="1">
      <c r="A148" s="13"/>
      <c r="B148" s="241"/>
      <c r="C148" s="242"/>
      <c r="D148" s="243" t="s">
        <v>149</v>
      </c>
      <c r="E148" s="244" t="s">
        <v>1</v>
      </c>
      <c r="F148" s="245" t="s">
        <v>186</v>
      </c>
      <c r="G148" s="242"/>
      <c r="H148" s="246">
        <v>9.3599999999999994</v>
      </c>
      <c r="I148" s="247"/>
      <c r="J148" s="242"/>
      <c r="K148" s="242"/>
      <c r="L148" s="248"/>
      <c r="M148" s="249"/>
      <c r="N148" s="250"/>
      <c r="O148" s="250"/>
      <c r="P148" s="250"/>
      <c r="Q148" s="250"/>
      <c r="R148" s="250"/>
      <c r="S148" s="250"/>
      <c r="T148" s="25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2" t="s">
        <v>149</v>
      </c>
      <c r="AU148" s="252" t="s">
        <v>90</v>
      </c>
      <c r="AV148" s="13" t="s">
        <v>90</v>
      </c>
      <c r="AW148" s="13" t="s">
        <v>37</v>
      </c>
      <c r="AX148" s="13" t="s">
        <v>81</v>
      </c>
      <c r="AY148" s="252" t="s">
        <v>142</v>
      </c>
    </row>
    <row r="149" s="13" customFormat="1">
      <c r="A149" s="13"/>
      <c r="B149" s="241"/>
      <c r="C149" s="242"/>
      <c r="D149" s="243" t="s">
        <v>149</v>
      </c>
      <c r="E149" s="244" t="s">
        <v>1</v>
      </c>
      <c r="F149" s="245" t="s">
        <v>187</v>
      </c>
      <c r="G149" s="242"/>
      <c r="H149" s="246">
        <v>14.9</v>
      </c>
      <c r="I149" s="247"/>
      <c r="J149" s="242"/>
      <c r="K149" s="242"/>
      <c r="L149" s="248"/>
      <c r="M149" s="249"/>
      <c r="N149" s="250"/>
      <c r="O149" s="250"/>
      <c r="P149" s="250"/>
      <c r="Q149" s="250"/>
      <c r="R149" s="250"/>
      <c r="S149" s="250"/>
      <c r="T149" s="25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2" t="s">
        <v>149</v>
      </c>
      <c r="AU149" s="252" t="s">
        <v>90</v>
      </c>
      <c r="AV149" s="13" t="s">
        <v>90</v>
      </c>
      <c r="AW149" s="13" t="s">
        <v>37</v>
      </c>
      <c r="AX149" s="13" t="s">
        <v>81</v>
      </c>
      <c r="AY149" s="252" t="s">
        <v>142</v>
      </c>
    </row>
    <row r="150" s="14" customFormat="1">
      <c r="A150" s="14"/>
      <c r="B150" s="253"/>
      <c r="C150" s="254"/>
      <c r="D150" s="243" t="s">
        <v>149</v>
      </c>
      <c r="E150" s="255" t="s">
        <v>1</v>
      </c>
      <c r="F150" s="256" t="s">
        <v>156</v>
      </c>
      <c r="G150" s="254"/>
      <c r="H150" s="257">
        <v>24.260000000000002</v>
      </c>
      <c r="I150" s="258"/>
      <c r="J150" s="254"/>
      <c r="K150" s="254"/>
      <c r="L150" s="259"/>
      <c r="M150" s="260"/>
      <c r="N150" s="261"/>
      <c r="O150" s="261"/>
      <c r="P150" s="261"/>
      <c r="Q150" s="261"/>
      <c r="R150" s="261"/>
      <c r="S150" s="261"/>
      <c r="T150" s="26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3" t="s">
        <v>149</v>
      </c>
      <c r="AU150" s="263" t="s">
        <v>90</v>
      </c>
      <c r="AV150" s="14" t="s">
        <v>104</v>
      </c>
      <c r="AW150" s="14" t="s">
        <v>37</v>
      </c>
      <c r="AX150" s="14" t="s">
        <v>86</v>
      </c>
      <c r="AY150" s="263" t="s">
        <v>142</v>
      </c>
    </row>
    <row r="151" s="12" customFormat="1" ht="22.8" customHeight="1">
      <c r="A151" s="12"/>
      <c r="B151" s="211"/>
      <c r="C151" s="212"/>
      <c r="D151" s="213" t="s">
        <v>80</v>
      </c>
      <c r="E151" s="225" t="s">
        <v>90</v>
      </c>
      <c r="F151" s="225" t="s">
        <v>188</v>
      </c>
      <c r="G151" s="212"/>
      <c r="H151" s="212"/>
      <c r="I151" s="215"/>
      <c r="J151" s="226">
        <f>BK151</f>
        <v>0</v>
      </c>
      <c r="K151" s="212"/>
      <c r="L151" s="217"/>
      <c r="M151" s="218"/>
      <c r="N151" s="219"/>
      <c r="O151" s="219"/>
      <c r="P151" s="220">
        <f>SUM(P152:P168)</f>
        <v>0</v>
      </c>
      <c r="Q151" s="219"/>
      <c r="R151" s="220">
        <f>SUM(R152:R168)</f>
        <v>27.974034669999998</v>
      </c>
      <c r="S151" s="219"/>
      <c r="T151" s="221">
        <f>SUM(T152:T168)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2" t="s">
        <v>86</v>
      </c>
      <c r="AT151" s="223" t="s">
        <v>80</v>
      </c>
      <c r="AU151" s="223" t="s">
        <v>86</v>
      </c>
      <c r="AY151" s="222" t="s">
        <v>142</v>
      </c>
      <c r="BK151" s="224">
        <f>SUM(BK152:BK168)</f>
        <v>0</v>
      </c>
    </row>
    <row r="152" s="2" customFormat="1" ht="37.8" customHeight="1">
      <c r="A152" s="38"/>
      <c r="B152" s="39"/>
      <c r="C152" s="227" t="s">
        <v>189</v>
      </c>
      <c r="D152" s="227" t="s">
        <v>144</v>
      </c>
      <c r="E152" s="228" t="s">
        <v>190</v>
      </c>
      <c r="F152" s="229" t="s">
        <v>191</v>
      </c>
      <c r="G152" s="230" t="s">
        <v>192</v>
      </c>
      <c r="H152" s="231">
        <v>27</v>
      </c>
      <c r="I152" s="232"/>
      <c r="J152" s="233">
        <f>ROUND(I152*H152,2)</f>
        <v>0</v>
      </c>
      <c r="K152" s="234"/>
      <c r="L152" s="44"/>
      <c r="M152" s="235" t="s">
        <v>1</v>
      </c>
      <c r="N152" s="236" t="s">
        <v>46</v>
      </c>
      <c r="O152" s="91"/>
      <c r="P152" s="237">
        <f>O152*H152</f>
        <v>0</v>
      </c>
      <c r="Q152" s="237">
        <v>0.20469000000000001</v>
      </c>
      <c r="R152" s="237">
        <f>Q152*H152</f>
        <v>5.5266299999999999</v>
      </c>
      <c r="S152" s="237">
        <v>0</v>
      </c>
      <c r="T152" s="23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9" t="s">
        <v>104</v>
      </c>
      <c r="AT152" s="239" t="s">
        <v>144</v>
      </c>
      <c r="AU152" s="239" t="s">
        <v>90</v>
      </c>
      <c r="AY152" s="17" t="s">
        <v>142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7" t="s">
        <v>86</v>
      </c>
      <c r="BK152" s="240">
        <f>ROUND(I152*H152,2)</f>
        <v>0</v>
      </c>
      <c r="BL152" s="17" t="s">
        <v>104</v>
      </c>
      <c r="BM152" s="239" t="s">
        <v>193</v>
      </c>
    </row>
    <row r="153" s="13" customFormat="1">
      <c r="A153" s="13"/>
      <c r="B153" s="241"/>
      <c r="C153" s="242"/>
      <c r="D153" s="243" t="s">
        <v>149</v>
      </c>
      <c r="E153" s="244" t="s">
        <v>1</v>
      </c>
      <c r="F153" s="245" t="s">
        <v>194</v>
      </c>
      <c r="G153" s="242"/>
      <c r="H153" s="246">
        <v>27</v>
      </c>
      <c r="I153" s="247"/>
      <c r="J153" s="242"/>
      <c r="K153" s="242"/>
      <c r="L153" s="248"/>
      <c r="M153" s="249"/>
      <c r="N153" s="250"/>
      <c r="O153" s="250"/>
      <c r="P153" s="250"/>
      <c r="Q153" s="250"/>
      <c r="R153" s="250"/>
      <c r="S153" s="250"/>
      <c r="T153" s="25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2" t="s">
        <v>149</v>
      </c>
      <c r="AU153" s="252" t="s">
        <v>90</v>
      </c>
      <c r="AV153" s="13" t="s">
        <v>90</v>
      </c>
      <c r="AW153" s="13" t="s">
        <v>37</v>
      </c>
      <c r="AX153" s="13" t="s">
        <v>86</v>
      </c>
      <c r="AY153" s="252" t="s">
        <v>142</v>
      </c>
    </row>
    <row r="154" s="2" customFormat="1" ht="24.15" customHeight="1">
      <c r="A154" s="38"/>
      <c r="B154" s="39"/>
      <c r="C154" s="227" t="s">
        <v>195</v>
      </c>
      <c r="D154" s="227" t="s">
        <v>144</v>
      </c>
      <c r="E154" s="228" t="s">
        <v>196</v>
      </c>
      <c r="F154" s="229" t="s">
        <v>197</v>
      </c>
      <c r="G154" s="230" t="s">
        <v>192</v>
      </c>
      <c r="H154" s="231">
        <v>22</v>
      </c>
      <c r="I154" s="232"/>
      <c r="J154" s="233">
        <f>ROUND(I154*H154,2)</f>
        <v>0</v>
      </c>
      <c r="K154" s="234"/>
      <c r="L154" s="44"/>
      <c r="M154" s="235" t="s">
        <v>1</v>
      </c>
      <c r="N154" s="236" t="s">
        <v>46</v>
      </c>
      <c r="O154" s="91"/>
      <c r="P154" s="237">
        <f>O154*H154</f>
        <v>0</v>
      </c>
      <c r="Q154" s="237">
        <v>0</v>
      </c>
      <c r="R154" s="237">
        <f>Q154*H154</f>
        <v>0</v>
      </c>
      <c r="S154" s="237">
        <v>0</v>
      </c>
      <c r="T154" s="23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9" t="s">
        <v>104</v>
      </c>
      <c r="AT154" s="239" t="s">
        <v>144</v>
      </c>
      <c r="AU154" s="239" t="s">
        <v>90</v>
      </c>
      <c r="AY154" s="17" t="s">
        <v>142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7" t="s">
        <v>86</v>
      </c>
      <c r="BK154" s="240">
        <f>ROUND(I154*H154,2)</f>
        <v>0</v>
      </c>
      <c r="BL154" s="17" t="s">
        <v>104</v>
      </c>
      <c r="BM154" s="239" t="s">
        <v>198</v>
      </c>
    </row>
    <row r="155" s="13" customFormat="1">
      <c r="A155" s="13"/>
      <c r="B155" s="241"/>
      <c r="C155" s="242"/>
      <c r="D155" s="243" t="s">
        <v>149</v>
      </c>
      <c r="E155" s="244" t="s">
        <v>1</v>
      </c>
      <c r="F155" s="245" t="s">
        <v>199</v>
      </c>
      <c r="G155" s="242"/>
      <c r="H155" s="246">
        <v>22</v>
      </c>
      <c r="I155" s="247"/>
      <c r="J155" s="242"/>
      <c r="K155" s="242"/>
      <c r="L155" s="248"/>
      <c r="M155" s="249"/>
      <c r="N155" s="250"/>
      <c r="O155" s="250"/>
      <c r="P155" s="250"/>
      <c r="Q155" s="250"/>
      <c r="R155" s="250"/>
      <c r="S155" s="250"/>
      <c r="T155" s="25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2" t="s">
        <v>149</v>
      </c>
      <c r="AU155" s="252" t="s">
        <v>90</v>
      </c>
      <c r="AV155" s="13" t="s">
        <v>90</v>
      </c>
      <c r="AW155" s="13" t="s">
        <v>37</v>
      </c>
      <c r="AX155" s="13" t="s">
        <v>86</v>
      </c>
      <c r="AY155" s="252" t="s">
        <v>142</v>
      </c>
    </row>
    <row r="156" s="2" customFormat="1" ht="24.15" customHeight="1">
      <c r="A156" s="38"/>
      <c r="B156" s="39"/>
      <c r="C156" s="264" t="s">
        <v>200</v>
      </c>
      <c r="D156" s="264" t="s">
        <v>201</v>
      </c>
      <c r="E156" s="265" t="s">
        <v>202</v>
      </c>
      <c r="F156" s="266" t="s">
        <v>203</v>
      </c>
      <c r="G156" s="267" t="s">
        <v>192</v>
      </c>
      <c r="H156" s="268">
        <v>23.100000000000001</v>
      </c>
      <c r="I156" s="269"/>
      <c r="J156" s="270">
        <f>ROUND(I156*H156,2)</f>
        <v>0</v>
      </c>
      <c r="K156" s="271"/>
      <c r="L156" s="272"/>
      <c r="M156" s="273" t="s">
        <v>1</v>
      </c>
      <c r="N156" s="274" t="s">
        <v>46</v>
      </c>
      <c r="O156" s="91"/>
      <c r="P156" s="237">
        <f>O156*H156</f>
        <v>0</v>
      </c>
      <c r="Q156" s="237">
        <v>0.00068999999999999997</v>
      </c>
      <c r="R156" s="237">
        <f>Q156*H156</f>
        <v>0.015939000000000002</v>
      </c>
      <c r="S156" s="237">
        <v>0</v>
      </c>
      <c r="T156" s="23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9" t="s">
        <v>182</v>
      </c>
      <c r="AT156" s="239" t="s">
        <v>201</v>
      </c>
      <c r="AU156" s="239" t="s">
        <v>90</v>
      </c>
      <c r="AY156" s="17" t="s">
        <v>142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7" t="s">
        <v>86</v>
      </c>
      <c r="BK156" s="240">
        <f>ROUND(I156*H156,2)</f>
        <v>0</v>
      </c>
      <c r="BL156" s="17" t="s">
        <v>104</v>
      </c>
      <c r="BM156" s="239" t="s">
        <v>204</v>
      </c>
    </row>
    <row r="157" s="13" customFormat="1">
      <c r="A157" s="13"/>
      <c r="B157" s="241"/>
      <c r="C157" s="242"/>
      <c r="D157" s="243" t="s">
        <v>149</v>
      </c>
      <c r="E157" s="242"/>
      <c r="F157" s="245" t="s">
        <v>205</v>
      </c>
      <c r="G157" s="242"/>
      <c r="H157" s="246">
        <v>23.100000000000001</v>
      </c>
      <c r="I157" s="247"/>
      <c r="J157" s="242"/>
      <c r="K157" s="242"/>
      <c r="L157" s="248"/>
      <c r="M157" s="249"/>
      <c r="N157" s="250"/>
      <c r="O157" s="250"/>
      <c r="P157" s="250"/>
      <c r="Q157" s="250"/>
      <c r="R157" s="250"/>
      <c r="S157" s="250"/>
      <c r="T157" s="25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2" t="s">
        <v>149</v>
      </c>
      <c r="AU157" s="252" t="s">
        <v>90</v>
      </c>
      <c r="AV157" s="13" t="s">
        <v>90</v>
      </c>
      <c r="AW157" s="13" t="s">
        <v>4</v>
      </c>
      <c r="AX157" s="13" t="s">
        <v>86</v>
      </c>
      <c r="AY157" s="252" t="s">
        <v>142</v>
      </c>
    </row>
    <row r="158" s="2" customFormat="1" ht="16.5" customHeight="1">
      <c r="A158" s="38"/>
      <c r="B158" s="39"/>
      <c r="C158" s="227" t="s">
        <v>9</v>
      </c>
      <c r="D158" s="227" t="s">
        <v>144</v>
      </c>
      <c r="E158" s="228" t="s">
        <v>206</v>
      </c>
      <c r="F158" s="229" t="s">
        <v>207</v>
      </c>
      <c r="G158" s="230" t="s">
        <v>159</v>
      </c>
      <c r="H158" s="231">
        <v>9.4000000000000004</v>
      </c>
      <c r="I158" s="232"/>
      <c r="J158" s="233">
        <f>ROUND(I158*H158,2)</f>
        <v>0</v>
      </c>
      <c r="K158" s="234"/>
      <c r="L158" s="44"/>
      <c r="M158" s="235" t="s">
        <v>1</v>
      </c>
      <c r="N158" s="236" t="s">
        <v>46</v>
      </c>
      <c r="O158" s="91"/>
      <c r="P158" s="237">
        <f>O158*H158</f>
        <v>0</v>
      </c>
      <c r="Q158" s="237">
        <v>2.3010199999999998</v>
      </c>
      <c r="R158" s="237">
        <f>Q158*H158</f>
        <v>21.629587999999998</v>
      </c>
      <c r="S158" s="237">
        <v>0</v>
      </c>
      <c r="T158" s="23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9" t="s">
        <v>104</v>
      </c>
      <c r="AT158" s="239" t="s">
        <v>144</v>
      </c>
      <c r="AU158" s="239" t="s">
        <v>90</v>
      </c>
      <c r="AY158" s="17" t="s">
        <v>142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7" t="s">
        <v>86</v>
      </c>
      <c r="BK158" s="240">
        <f>ROUND(I158*H158,2)</f>
        <v>0</v>
      </c>
      <c r="BL158" s="17" t="s">
        <v>104</v>
      </c>
      <c r="BM158" s="239" t="s">
        <v>208</v>
      </c>
    </row>
    <row r="159" s="15" customFormat="1">
      <c r="A159" s="15"/>
      <c r="B159" s="275"/>
      <c r="C159" s="276"/>
      <c r="D159" s="243" t="s">
        <v>149</v>
      </c>
      <c r="E159" s="277" t="s">
        <v>1</v>
      </c>
      <c r="F159" s="278" t="s">
        <v>209</v>
      </c>
      <c r="G159" s="276"/>
      <c r="H159" s="277" t="s">
        <v>1</v>
      </c>
      <c r="I159" s="279"/>
      <c r="J159" s="276"/>
      <c r="K159" s="276"/>
      <c r="L159" s="280"/>
      <c r="M159" s="281"/>
      <c r="N159" s="282"/>
      <c r="O159" s="282"/>
      <c r="P159" s="282"/>
      <c r="Q159" s="282"/>
      <c r="R159" s="282"/>
      <c r="S159" s="282"/>
      <c r="T159" s="283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84" t="s">
        <v>149</v>
      </c>
      <c r="AU159" s="284" t="s">
        <v>90</v>
      </c>
      <c r="AV159" s="15" t="s">
        <v>86</v>
      </c>
      <c r="AW159" s="15" t="s">
        <v>37</v>
      </c>
      <c r="AX159" s="15" t="s">
        <v>81</v>
      </c>
      <c r="AY159" s="284" t="s">
        <v>142</v>
      </c>
    </row>
    <row r="160" s="13" customFormat="1">
      <c r="A160" s="13"/>
      <c r="B160" s="241"/>
      <c r="C160" s="242"/>
      <c r="D160" s="243" t="s">
        <v>149</v>
      </c>
      <c r="E160" s="244" t="s">
        <v>1</v>
      </c>
      <c r="F160" s="245" t="s">
        <v>210</v>
      </c>
      <c r="G160" s="242"/>
      <c r="H160" s="246">
        <v>9.4000000000000004</v>
      </c>
      <c r="I160" s="247"/>
      <c r="J160" s="242"/>
      <c r="K160" s="242"/>
      <c r="L160" s="248"/>
      <c r="M160" s="249"/>
      <c r="N160" s="250"/>
      <c r="O160" s="250"/>
      <c r="P160" s="250"/>
      <c r="Q160" s="250"/>
      <c r="R160" s="250"/>
      <c r="S160" s="250"/>
      <c r="T160" s="25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2" t="s">
        <v>149</v>
      </c>
      <c r="AU160" s="252" t="s">
        <v>90</v>
      </c>
      <c r="AV160" s="13" t="s">
        <v>90</v>
      </c>
      <c r="AW160" s="13" t="s">
        <v>37</v>
      </c>
      <c r="AX160" s="13" t="s">
        <v>86</v>
      </c>
      <c r="AY160" s="252" t="s">
        <v>142</v>
      </c>
    </row>
    <row r="161" s="2" customFormat="1" ht="16.5" customHeight="1">
      <c r="A161" s="38"/>
      <c r="B161" s="39"/>
      <c r="C161" s="227" t="s">
        <v>211</v>
      </c>
      <c r="D161" s="227" t="s">
        <v>144</v>
      </c>
      <c r="E161" s="228" t="s">
        <v>212</v>
      </c>
      <c r="F161" s="229" t="s">
        <v>213</v>
      </c>
      <c r="G161" s="230" t="s">
        <v>147</v>
      </c>
      <c r="H161" s="231">
        <v>11.279999999999999</v>
      </c>
      <c r="I161" s="232"/>
      <c r="J161" s="233">
        <f>ROUND(I161*H161,2)</f>
        <v>0</v>
      </c>
      <c r="K161" s="234"/>
      <c r="L161" s="44"/>
      <c r="M161" s="235" t="s">
        <v>1</v>
      </c>
      <c r="N161" s="236" t="s">
        <v>46</v>
      </c>
      <c r="O161" s="91"/>
      <c r="P161" s="237">
        <f>O161*H161</f>
        <v>0</v>
      </c>
      <c r="Q161" s="237">
        <v>0.0026900000000000001</v>
      </c>
      <c r="R161" s="237">
        <f>Q161*H161</f>
        <v>0.030343200000000001</v>
      </c>
      <c r="S161" s="237">
        <v>0</v>
      </c>
      <c r="T161" s="23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9" t="s">
        <v>104</v>
      </c>
      <c r="AT161" s="239" t="s">
        <v>144</v>
      </c>
      <c r="AU161" s="239" t="s">
        <v>90</v>
      </c>
      <c r="AY161" s="17" t="s">
        <v>142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7" t="s">
        <v>86</v>
      </c>
      <c r="BK161" s="240">
        <f>ROUND(I161*H161,2)</f>
        <v>0</v>
      </c>
      <c r="BL161" s="17" t="s">
        <v>104</v>
      </c>
      <c r="BM161" s="239" t="s">
        <v>214</v>
      </c>
    </row>
    <row r="162" s="15" customFormat="1">
      <c r="A162" s="15"/>
      <c r="B162" s="275"/>
      <c r="C162" s="276"/>
      <c r="D162" s="243" t="s">
        <v>149</v>
      </c>
      <c r="E162" s="277" t="s">
        <v>1</v>
      </c>
      <c r="F162" s="278" t="s">
        <v>209</v>
      </c>
      <c r="G162" s="276"/>
      <c r="H162" s="277" t="s">
        <v>1</v>
      </c>
      <c r="I162" s="279"/>
      <c r="J162" s="276"/>
      <c r="K162" s="276"/>
      <c r="L162" s="280"/>
      <c r="M162" s="281"/>
      <c r="N162" s="282"/>
      <c r="O162" s="282"/>
      <c r="P162" s="282"/>
      <c r="Q162" s="282"/>
      <c r="R162" s="282"/>
      <c r="S162" s="282"/>
      <c r="T162" s="283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84" t="s">
        <v>149</v>
      </c>
      <c r="AU162" s="284" t="s">
        <v>90</v>
      </c>
      <c r="AV162" s="15" t="s">
        <v>86</v>
      </c>
      <c r="AW162" s="15" t="s">
        <v>37</v>
      </c>
      <c r="AX162" s="15" t="s">
        <v>81</v>
      </c>
      <c r="AY162" s="284" t="s">
        <v>142</v>
      </c>
    </row>
    <row r="163" s="13" customFormat="1">
      <c r="A163" s="13"/>
      <c r="B163" s="241"/>
      <c r="C163" s="242"/>
      <c r="D163" s="243" t="s">
        <v>149</v>
      </c>
      <c r="E163" s="244" t="s">
        <v>1</v>
      </c>
      <c r="F163" s="245" t="s">
        <v>215</v>
      </c>
      <c r="G163" s="242"/>
      <c r="H163" s="246">
        <v>11.279999999999999</v>
      </c>
      <c r="I163" s="247"/>
      <c r="J163" s="242"/>
      <c r="K163" s="242"/>
      <c r="L163" s="248"/>
      <c r="M163" s="249"/>
      <c r="N163" s="250"/>
      <c r="O163" s="250"/>
      <c r="P163" s="250"/>
      <c r="Q163" s="250"/>
      <c r="R163" s="250"/>
      <c r="S163" s="250"/>
      <c r="T163" s="25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2" t="s">
        <v>149</v>
      </c>
      <c r="AU163" s="252" t="s">
        <v>90</v>
      </c>
      <c r="AV163" s="13" t="s">
        <v>90</v>
      </c>
      <c r="AW163" s="13" t="s">
        <v>37</v>
      </c>
      <c r="AX163" s="13" t="s">
        <v>86</v>
      </c>
      <c r="AY163" s="252" t="s">
        <v>142</v>
      </c>
    </row>
    <row r="164" s="2" customFormat="1" ht="16.5" customHeight="1">
      <c r="A164" s="38"/>
      <c r="B164" s="39"/>
      <c r="C164" s="227" t="s">
        <v>216</v>
      </c>
      <c r="D164" s="227" t="s">
        <v>144</v>
      </c>
      <c r="E164" s="228" t="s">
        <v>217</v>
      </c>
      <c r="F164" s="229" t="s">
        <v>218</v>
      </c>
      <c r="G164" s="230" t="s">
        <v>147</v>
      </c>
      <c r="H164" s="231">
        <v>11.279999999999999</v>
      </c>
      <c r="I164" s="232"/>
      <c r="J164" s="233">
        <f>ROUND(I164*H164,2)</f>
        <v>0</v>
      </c>
      <c r="K164" s="234"/>
      <c r="L164" s="44"/>
      <c r="M164" s="235" t="s">
        <v>1</v>
      </c>
      <c r="N164" s="236" t="s">
        <v>46</v>
      </c>
      <c r="O164" s="91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9" t="s">
        <v>104</v>
      </c>
      <c r="AT164" s="239" t="s">
        <v>144</v>
      </c>
      <c r="AU164" s="239" t="s">
        <v>90</v>
      </c>
      <c r="AY164" s="17" t="s">
        <v>142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7" t="s">
        <v>86</v>
      </c>
      <c r="BK164" s="240">
        <f>ROUND(I164*H164,2)</f>
        <v>0</v>
      </c>
      <c r="BL164" s="17" t="s">
        <v>104</v>
      </c>
      <c r="BM164" s="239" t="s">
        <v>219</v>
      </c>
    </row>
    <row r="165" s="2" customFormat="1" ht="21.75" customHeight="1">
      <c r="A165" s="38"/>
      <c r="B165" s="39"/>
      <c r="C165" s="227" t="s">
        <v>220</v>
      </c>
      <c r="D165" s="227" t="s">
        <v>144</v>
      </c>
      <c r="E165" s="228" t="s">
        <v>221</v>
      </c>
      <c r="F165" s="229" t="s">
        <v>222</v>
      </c>
      <c r="G165" s="230" t="s">
        <v>174</v>
      </c>
      <c r="H165" s="231">
        <v>0.017000000000000001</v>
      </c>
      <c r="I165" s="232"/>
      <c r="J165" s="233">
        <f>ROUND(I165*H165,2)</f>
        <v>0</v>
      </c>
      <c r="K165" s="234"/>
      <c r="L165" s="44"/>
      <c r="M165" s="235" t="s">
        <v>1</v>
      </c>
      <c r="N165" s="236" t="s">
        <v>46</v>
      </c>
      <c r="O165" s="91"/>
      <c r="P165" s="237">
        <f>O165*H165</f>
        <v>0</v>
      </c>
      <c r="Q165" s="237">
        <v>1.0606199999999999</v>
      </c>
      <c r="R165" s="237">
        <f>Q165*H165</f>
        <v>0.018030540000000001</v>
      </c>
      <c r="S165" s="237">
        <v>0</v>
      </c>
      <c r="T165" s="23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9" t="s">
        <v>104</v>
      </c>
      <c r="AT165" s="239" t="s">
        <v>144</v>
      </c>
      <c r="AU165" s="239" t="s">
        <v>90</v>
      </c>
      <c r="AY165" s="17" t="s">
        <v>142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7" t="s">
        <v>86</v>
      </c>
      <c r="BK165" s="240">
        <f>ROUND(I165*H165,2)</f>
        <v>0</v>
      </c>
      <c r="BL165" s="17" t="s">
        <v>104</v>
      </c>
      <c r="BM165" s="239" t="s">
        <v>223</v>
      </c>
    </row>
    <row r="166" s="13" customFormat="1">
      <c r="A166" s="13"/>
      <c r="B166" s="241"/>
      <c r="C166" s="242"/>
      <c r="D166" s="243" t="s">
        <v>149</v>
      </c>
      <c r="E166" s="244" t="s">
        <v>1</v>
      </c>
      <c r="F166" s="245" t="s">
        <v>224</v>
      </c>
      <c r="G166" s="242"/>
      <c r="H166" s="246">
        <v>0.017000000000000001</v>
      </c>
      <c r="I166" s="247"/>
      <c r="J166" s="242"/>
      <c r="K166" s="242"/>
      <c r="L166" s="248"/>
      <c r="M166" s="249"/>
      <c r="N166" s="250"/>
      <c r="O166" s="250"/>
      <c r="P166" s="250"/>
      <c r="Q166" s="250"/>
      <c r="R166" s="250"/>
      <c r="S166" s="250"/>
      <c r="T166" s="25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2" t="s">
        <v>149</v>
      </c>
      <c r="AU166" s="252" t="s">
        <v>90</v>
      </c>
      <c r="AV166" s="13" t="s">
        <v>90</v>
      </c>
      <c r="AW166" s="13" t="s">
        <v>37</v>
      </c>
      <c r="AX166" s="13" t="s">
        <v>86</v>
      </c>
      <c r="AY166" s="252" t="s">
        <v>142</v>
      </c>
    </row>
    <row r="167" s="2" customFormat="1" ht="16.5" customHeight="1">
      <c r="A167" s="38"/>
      <c r="B167" s="39"/>
      <c r="C167" s="227" t="s">
        <v>225</v>
      </c>
      <c r="D167" s="227" t="s">
        <v>144</v>
      </c>
      <c r="E167" s="228" t="s">
        <v>226</v>
      </c>
      <c r="F167" s="229" t="s">
        <v>227</v>
      </c>
      <c r="G167" s="230" t="s">
        <v>174</v>
      </c>
      <c r="H167" s="231">
        <v>0.70899999999999996</v>
      </c>
      <c r="I167" s="232"/>
      <c r="J167" s="233">
        <f>ROUND(I167*H167,2)</f>
        <v>0</v>
      </c>
      <c r="K167" s="234"/>
      <c r="L167" s="44"/>
      <c r="M167" s="235" t="s">
        <v>1</v>
      </c>
      <c r="N167" s="236" t="s">
        <v>46</v>
      </c>
      <c r="O167" s="91"/>
      <c r="P167" s="237">
        <f>O167*H167</f>
        <v>0</v>
      </c>
      <c r="Q167" s="237">
        <v>1.06277</v>
      </c>
      <c r="R167" s="237">
        <f>Q167*H167</f>
        <v>0.75350392999999993</v>
      </c>
      <c r="S167" s="237">
        <v>0</v>
      </c>
      <c r="T167" s="23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9" t="s">
        <v>104</v>
      </c>
      <c r="AT167" s="239" t="s">
        <v>144</v>
      </c>
      <c r="AU167" s="239" t="s">
        <v>90</v>
      </c>
      <c r="AY167" s="17" t="s">
        <v>142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7" t="s">
        <v>86</v>
      </c>
      <c r="BK167" s="240">
        <f>ROUND(I167*H167,2)</f>
        <v>0</v>
      </c>
      <c r="BL167" s="17" t="s">
        <v>104</v>
      </c>
      <c r="BM167" s="239" t="s">
        <v>228</v>
      </c>
    </row>
    <row r="168" s="13" customFormat="1">
      <c r="A168" s="13"/>
      <c r="B168" s="241"/>
      <c r="C168" s="242"/>
      <c r="D168" s="243" t="s">
        <v>149</v>
      </c>
      <c r="E168" s="244" t="s">
        <v>1</v>
      </c>
      <c r="F168" s="245" t="s">
        <v>229</v>
      </c>
      <c r="G168" s="242"/>
      <c r="H168" s="246">
        <v>0.70899999999999996</v>
      </c>
      <c r="I168" s="247"/>
      <c r="J168" s="242"/>
      <c r="K168" s="242"/>
      <c r="L168" s="248"/>
      <c r="M168" s="249"/>
      <c r="N168" s="250"/>
      <c r="O168" s="250"/>
      <c r="P168" s="250"/>
      <c r="Q168" s="250"/>
      <c r="R168" s="250"/>
      <c r="S168" s="250"/>
      <c r="T168" s="25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2" t="s">
        <v>149</v>
      </c>
      <c r="AU168" s="252" t="s">
        <v>90</v>
      </c>
      <c r="AV168" s="13" t="s">
        <v>90</v>
      </c>
      <c r="AW168" s="13" t="s">
        <v>37</v>
      </c>
      <c r="AX168" s="13" t="s">
        <v>86</v>
      </c>
      <c r="AY168" s="252" t="s">
        <v>142</v>
      </c>
    </row>
    <row r="169" s="12" customFormat="1" ht="22.8" customHeight="1">
      <c r="A169" s="12"/>
      <c r="B169" s="211"/>
      <c r="C169" s="212"/>
      <c r="D169" s="213" t="s">
        <v>80</v>
      </c>
      <c r="E169" s="225" t="s">
        <v>101</v>
      </c>
      <c r="F169" s="225" t="s">
        <v>230</v>
      </c>
      <c r="G169" s="212"/>
      <c r="H169" s="212"/>
      <c r="I169" s="215"/>
      <c r="J169" s="226">
        <f>BK169</f>
        <v>0</v>
      </c>
      <c r="K169" s="212"/>
      <c r="L169" s="217"/>
      <c r="M169" s="218"/>
      <c r="N169" s="219"/>
      <c r="O169" s="219"/>
      <c r="P169" s="220">
        <f>SUM(P170:P197)</f>
        <v>0</v>
      </c>
      <c r="Q169" s="219"/>
      <c r="R169" s="220">
        <f>SUM(R170:R197)</f>
        <v>71.838009999999997</v>
      </c>
      <c r="S169" s="219"/>
      <c r="T169" s="221">
        <f>SUM(T170:T197)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2" t="s">
        <v>86</v>
      </c>
      <c r="AT169" s="223" t="s">
        <v>80</v>
      </c>
      <c r="AU169" s="223" t="s">
        <v>86</v>
      </c>
      <c r="AY169" s="222" t="s">
        <v>142</v>
      </c>
      <c r="BK169" s="224">
        <f>SUM(BK170:BK197)</f>
        <v>0</v>
      </c>
    </row>
    <row r="170" s="2" customFormat="1" ht="37.8" customHeight="1">
      <c r="A170" s="38"/>
      <c r="B170" s="39"/>
      <c r="C170" s="227" t="s">
        <v>231</v>
      </c>
      <c r="D170" s="227" t="s">
        <v>144</v>
      </c>
      <c r="E170" s="228" t="s">
        <v>232</v>
      </c>
      <c r="F170" s="229" t="s">
        <v>233</v>
      </c>
      <c r="G170" s="230" t="s">
        <v>159</v>
      </c>
      <c r="H170" s="231">
        <v>8</v>
      </c>
      <c r="I170" s="232"/>
      <c r="J170" s="233">
        <f>ROUND(I170*H170,2)</f>
        <v>0</v>
      </c>
      <c r="K170" s="234"/>
      <c r="L170" s="44"/>
      <c r="M170" s="235" t="s">
        <v>1</v>
      </c>
      <c r="N170" s="236" t="s">
        <v>46</v>
      </c>
      <c r="O170" s="91"/>
      <c r="P170" s="237">
        <f>O170*H170</f>
        <v>0</v>
      </c>
      <c r="Q170" s="237">
        <v>2.8969299999999998</v>
      </c>
      <c r="R170" s="237">
        <f>Q170*H170</f>
        <v>23.175439999999998</v>
      </c>
      <c r="S170" s="237">
        <v>0</v>
      </c>
      <c r="T170" s="23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9" t="s">
        <v>104</v>
      </c>
      <c r="AT170" s="239" t="s">
        <v>144</v>
      </c>
      <c r="AU170" s="239" t="s">
        <v>90</v>
      </c>
      <c r="AY170" s="17" t="s">
        <v>142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7" t="s">
        <v>86</v>
      </c>
      <c r="BK170" s="240">
        <f>ROUND(I170*H170,2)</f>
        <v>0</v>
      </c>
      <c r="BL170" s="17" t="s">
        <v>104</v>
      </c>
      <c r="BM170" s="239" t="s">
        <v>234</v>
      </c>
    </row>
    <row r="171" s="13" customFormat="1">
      <c r="A171" s="13"/>
      <c r="B171" s="241"/>
      <c r="C171" s="242"/>
      <c r="D171" s="243" t="s">
        <v>149</v>
      </c>
      <c r="E171" s="244" t="s">
        <v>1</v>
      </c>
      <c r="F171" s="245" t="s">
        <v>235</v>
      </c>
      <c r="G171" s="242"/>
      <c r="H171" s="246">
        <v>4.0999999999999996</v>
      </c>
      <c r="I171" s="247"/>
      <c r="J171" s="242"/>
      <c r="K171" s="242"/>
      <c r="L171" s="248"/>
      <c r="M171" s="249"/>
      <c r="N171" s="250"/>
      <c r="O171" s="250"/>
      <c r="P171" s="250"/>
      <c r="Q171" s="250"/>
      <c r="R171" s="250"/>
      <c r="S171" s="250"/>
      <c r="T171" s="25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2" t="s">
        <v>149</v>
      </c>
      <c r="AU171" s="252" t="s">
        <v>90</v>
      </c>
      <c r="AV171" s="13" t="s">
        <v>90</v>
      </c>
      <c r="AW171" s="13" t="s">
        <v>37</v>
      </c>
      <c r="AX171" s="13" t="s">
        <v>81</v>
      </c>
      <c r="AY171" s="252" t="s">
        <v>142</v>
      </c>
    </row>
    <row r="172" s="13" customFormat="1">
      <c r="A172" s="13"/>
      <c r="B172" s="241"/>
      <c r="C172" s="242"/>
      <c r="D172" s="243" t="s">
        <v>149</v>
      </c>
      <c r="E172" s="244" t="s">
        <v>1</v>
      </c>
      <c r="F172" s="245" t="s">
        <v>236</v>
      </c>
      <c r="G172" s="242"/>
      <c r="H172" s="246">
        <v>3.8999999999999999</v>
      </c>
      <c r="I172" s="247"/>
      <c r="J172" s="242"/>
      <c r="K172" s="242"/>
      <c r="L172" s="248"/>
      <c r="M172" s="249"/>
      <c r="N172" s="250"/>
      <c r="O172" s="250"/>
      <c r="P172" s="250"/>
      <c r="Q172" s="250"/>
      <c r="R172" s="250"/>
      <c r="S172" s="250"/>
      <c r="T172" s="25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2" t="s">
        <v>149</v>
      </c>
      <c r="AU172" s="252" t="s">
        <v>90</v>
      </c>
      <c r="AV172" s="13" t="s">
        <v>90</v>
      </c>
      <c r="AW172" s="13" t="s">
        <v>37</v>
      </c>
      <c r="AX172" s="13" t="s">
        <v>81</v>
      </c>
      <c r="AY172" s="252" t="s">
        <v>142</v>
      </c>
    </row>
    <row r="173" s="14" customFormat="1">
      <c r="A173" s="14"/>
      <c r="B173" s="253"/>
      <c r="C173" s="254"/>
      <c r="D173" s="243" t="s">
        <v>149</v>
      </c>
      <c r="E173" s="255" t="s">
        <v>1</v>
      </c>
      <c r="F173" s="256" t="s">
        <v>156</v>
      </c>
      <c r="G173" s="254"/>
      <c r="H173" s="257">
        <v>8</v>
      </c>
      <c r="I173" s="258"/>
      <c r="J173" s="254"/>
      <c r="K173" s="254"/>
      <c r="L173" s="259"/>
      <c r="M173" s="260"/>
      <c r="N173" s="261"/>
      <c r="O173" s="261"/>
      <c r="P173" s="261"/>
      <c r="Q173" s="261"/>
      <c r="R173" s="261"/>
      <c r="S173" s="261"/>
      <c r="T173" s="26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3" t="s">
        <v>149</v>
      </c>
      <c r="AU173" s="263" t="s">
        <v>90</v>
      </c>
      <c r="AV173" s="14" t="s">
        <v>104</v>
      </c>
      <c r="AW173" s="14" t="s">
        <v>37</v>
      </c>
      <c r="AX173" s="14" t="s">
        <v>86</v>
      </c>
      <c r="AY173" s="263" t="s">
        <v>142</v>
      </c>
    </row>
    <row r="174" s="2" customFormat="1" ht="16.5" customHeight="1">
      <c r="A174" s="38"/>
      <c r="B174" s="39"/>
      <c r="C174" s="227" t="s">
        <v>237</v>
      </c>
      <c r="D174" s="227" t="s">
        <v>144</v>
      </c>
      <c r="E174" s="228" t="s">
        <v>238</v>
      </c>
      <c r="F174" s="229" t="s">
        <v>239</v>
      </c>
      <c r="G174" s="230" t="s">
        <v>159</v>
      </c>
      <c r="H174" s="231">
        <v>10.199999999999999</v>
      </c>
      <c r="I174" s="232"/>
      <c r="J174" s="233">
        <f>ROUND(I174*H174,2)</f>
        <v>0</v>
      </c>
      <c r="K174" s="234"/>
      <c r="L174" s="44"/>
      <c r="M174" s="235" t="s">
        <v>1</v>
      </c>
      <c r="N174" s="236" t="s">
        <v>46</v>
      </c>
      <c r="O174" s="91"/>
      <c r="P174" s="237">
        <f>O174*H174</f>
        <v>0</v>
      </c>
      <c r="Q174" s="237">
        <v>2.8969299999999998</v>
      </c>
      <c r="R174" s="237">
        <f>Q174*H174</f>
        <v>29.548685999999996</v>
      </c>
      <c r="S174" s="237">
        <v>0</v>
      </c>
      <c r="T174" s="23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9" t="s">
        <v>104</v>
      </c>
      <c r="AT174" s="239" t="s">
        <v>144</v>
      </c>
      <c r="AU174" s="239" t="s">
        <v>90</v>
      </c>
      <c r="AY174" s="17" t="s">
        <v>142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7" t="s">
        <v>86</v>
      </c>
      <c r="BK174" s="240">
        <f>ROUND(I174*H174,2)</f>
        <v>0</v>
      </c>
      <c r="BL174" s="17" t="s">
        <v>104</v>
      </c>
      <c r="BM174" s="239" t="s">
        <v>240</v>
      </c>
    </row>
    <row r="175" s="13" customFormat="1">
      <c r="A175" s="13"/>
      <c r="B175" s="241"/>
      <c r="C175" s="242"/>
      <c r="D175" s="243" t="s">
        <v>149</v>
      </c>
      <c r="E175" s="244" t="s">
        <v>1</v>
      </c>
      <c r="F175" s="245" t="s">
        <v>241</v>
      </c>
      <c r="G175" s="242"/>
      <c r="H175" s="246">
        <v>10.199999999999999</v>
      </c>
      <c r="I175" s="247"/>
      <c r="J175" s="242"/>
      <c r="K175" s="242"/>
      <c r="L175" s="248"/>
      <c r="M175" s="249"/>
      <c r="N175" s="250"/>
      <c r="O175" s="250"/>
      <c r="P175" s="250"/>
      <c r="Q175" s="250"/>
      <c r="R175" s="250"/>
      <c r="S175" s="250"/>
      <c r="T175" s="25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2" t="s">
        <v>149</v>
      </c>
      <c r="AU175" s="252" t="s">
        <v>90</v>
      </c>
      <c r="AV175" s="13" t="s">
        <v>90</v>
      </c>
      <c r="AW175" s="13" t="s">
        <v>37</v>
      </c>
      <c r="AX175" s="13" t="s">
        <v>86</v>
      </c>
      <c r="AY175" s="252" t="s">
        <v>142</v>
      </c>
    </row>
    <row r="176" s="2" customFormat="1" ht="16.5" customHeight="1">
      <c r="A176" s="38"/>
      <c r="B176" s="39"/>
      <c r="C176" s="227" t="s">
        <v>242</v>
      </c>
      <c r="D176" s="227" t="s">
        <v>144</v>
      </c>
      <c r="E176" s="228" t="s">
        <v>243</v>
      </c>
      <c r="F176" s="229" t="s">
        <v>244</v>
      </c>
      <c r="G176" s="230" t="s">
        <v>159</v>
      </c>
      <c r="H176" s="231">
        <v>6.4000000000000004</v>
      </c>
      <c r="I176" s="232"/>
      <c r="J176" s="233">
        <f>ROUND(I176*H176,2)</f>
        <v>0</v>
      </c>
      <c r="K176" s="234"/>
      <c r="L176" s="44"/>
      <c r="M176" s="235" t="s">
        <v>1</v>
      </c>
      <c r="N176" s="236" t="s">
        <v>46</v>
      </c>
      <c r="O176" s="91"/>
      <c r="P176" s="237">
        <f>O176*H176</f>
        <v>0</v>
      </c>
      <c r="Q176" s="237">
        <v>2.3010199999999998</v>
      </c>
      <c r="R176" s="237">
        <f>Q176*H176</f>
        <v>14.726528</v>
      </c>
      <c r="S176" s="237">
        <v>0</v>
      </c>
      <c r="T176" s="23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9" t="s">
        <v>104</v>
      </c>
      <c r="AT176" s="239" t="s">
        <v>144</v>
      </c>
      <c r="AU176" s="239" t="s">
        <v>90</v>
      </c>
      <c r="AY176" s="17" t="s">
        <v>142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7" t="s">
        <v>86</v>
      </c>
      <c r="BK176" s="240">
        <f>ROUND(I176*H176,2)</f>
        <v>0</v>
      </c>
      <c r="BL176" s="17" t="s">
        <v>104</v>
      </c>
      <c r="BM176" s="239" t="s">
        <v>245</v>
      </c>
    </row>
    <row r="177" s="13" customFormat="1">
      <c r="A177" s="13"/>
      <c r="B177" s="241"/>
      <c r="C177" s="242"/>
      <c r="D177" s="243" t="s">
        <v>149</v>
      </c>
      <c r="E177" s="244" t="s">
        <v>1</v>
      </c>
      <c r="F177" s="245" t="s">
        <v>246</v>
      </c>
      <c r="G177" s="242"/>
      <c r="H177" s="246">
        <v>6.4000000000000004</v>
      </c>
      <c r="I177" s="247"/>
      <c r="J177" s="242"/>
      <c r="K177" s="242"/>
      <c r="L177" s="248"/>
      <c r="M177" s="249"/>
      <c r="N177" s="250"/>
      <c r="O177" s="250"/>
      <c r="P177" s="250"/>
      <c r="Q177" s="250"/>
      <c r="R177" s="250"/>
      <c r="S177" s="250"/>
      <c r="T177" s="25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2" t="s">
        <v>149</v>
      </c>
      <c r="AU177" s="252" t="s">
        <v>90</v>
      </c>
      <c r="AV177" s="13" t="s">
        <v>90</v>
      </c>
      <c r="AW177" s="13" t="s">
        <v>37</v>
      </c>
      <c r="AX177" s="13" t="s">
        <v>86</v>
      </c>
      <c r="AY177" s="252" t="s">
        <v>142</v>
      </c>
    </row>
    <row r="178" s="2" customFormat="1" ht="24.15" customHeight="1">
      <c r="A178" s="38"/>
      <c r="B178" s="39"/>
      <c r="C178" s="227" t="s">
        <v>247</v>
      </c>
      <c r="D178" s="227" t="s">
        <v>144</v>
      </c>
      <c r="E178" s="228" t="s">
        <v>248</v>
      </c>
      <c r="F178" s="229" t="s">
        <v>249</v>
      </c>
      <c r="G178" s="230" t="s">
        <v>147</v>
      </c>
      <c r="H178" s="231">
        <v>51.200000000000003</v>
      </c>
      <c r="I178" s="232"/>
      <c r="J178" s="233">
        <f>ROUND(I178*H178,2)</f>
        <v>0</v>
      </c>
      <c r="K178" s="234"/>
      <c r="L178" s="44"/>
      <c r="M178" s="235" t="s">
        <v>1</v>
      </c>
      <c r="N178" s="236" t="s">
        <v>46</v>
      </c>
      <c r="O178" s="91"/>
      <c r="P178" s="237">
        <f>O178*H178</f>
        <v>0</v>
      </c>
      <c r="Q178" s="237">
        <v>0.0027499999999999998</v>
      </c>
      <c r="R178" s="237">
        <f>Q178*H178</f>
        <v>0.14080000000000001</v>
      </c>
      <c r="S178" s="237">
        <v>0</v>
      </c>
      <c r="T178" s="23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9" t="s">
        <v>104</v>
      </c>
      <c r="AT178" s="239" t="s">
        <v>144</v>
      </c>
      <c r="AU178" s="239" t="s">
        <v>90</v>
      </c>
      <c r="AY178" s="17" t="s">
        <v>142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7" t="s">
        <v>86</v>
      </c>
      <c r="BK178" s="240">
        <f>ROUND(I178*H178,2)</f>
        <v>0</v>
      </c>
      <c r="BL178" s="17" t="s">
        <v>104</v>
      </c>
      <c r="BM178" s="239" t="s">
        <v>250</v>
      </c>
    </row>
    <row r="179" s="13" customFormat="1">
      <c r="A179" s="13"/>
      <c r="B179" s="241"/>
      <c r="C179" s="242"/>
      <c r="D179" s="243" t="s">
        <v>149</v>
      </c>
      <c r="E179" s="244" t="s">
        <v>1</v>
      </c>
      <c r="F179" s="245" t="s">
        <v>251</v>
      </c>
      <c r="G179" s="242"/>
      <c r="H179" s="246">
        <v>51.200000000000003</v>
      </c>
      <c r="I179" s="247"/>
      <c r="J179" s="242"/>
      <c r="K179" s="242"/>
      <c r="L179" s="248"/>
      <c r="M179" s="249"/>
      <c r="N179" s="250"/>
      <c r="O179" s="250"/>
      <c r="P179" s="250"/>
      <c r="Q179" s="250"/>
      <c r="R179" s="250"/>
      <c r="S179" s="250"/>
      <c r="T179" s="25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2" t="s">
        <v>149</v>
      </c>
      <c r="AU179" s="252" t="s">
        <v>90</v>
      </c>
      <c r="AV179" s="13" t="s">
        <v>90</v>
      </c>
      <c r="AW179" s="13" t="s">
        <v>37</v>
      </c>
      <c r="AX179" s="13" t="s">
        <v>86</v>
      </c>
      <c r="AY179" s="252" t="s">
        <v>142</v>
      </c>
    </row>
    <row r="180" s="2" customFormat="1" ht="24.15" customHeight="1">
      <c r="A180" s="38"/>
      <c r="B180" s="39"/>
      <c r="C180" s="227" t="s">
        <v>7</v>
      </c>
      <c r="D180" s="227" t="s">
        <v>144</v>
      </c>
      <c r="E180" s="228" t="s">
        <v>252</v>
      </c>
      <c r="F180" s="229" t="s">
        <v>253</v>
      </c>
      <c r="G180" s="230" t="s">
        <v>147</v>
      </c>
      <c r="H180" s="231">
        <v>51.200000000000003</v>
      </c>
      <c r="I180" s="232"/>
      <c r="J180" s="233">
        <f>ROUND(I180*H180,2)</f>
        <v>0</v>
      </c>
      <c r="K180" s="234"/>
      <c r="L180" s="44"/>
      <c r="M180" s="235" t="s">
        <v>1</v>
      </c>
      <c r="N180" s="236" t="s">
        <v>46</v>
      </c>
      <c r="O180" s="91"/>
      <c r="P180" s="237">
        <f>O180*H180</f>
        <v>0</v>
      </c>
      <c r="Q180" s="237">
        <v>0</v>
      </c>
      <c r="R180" s="237">
        <f>Q180*H180</f>
        <v>0</v>
      </c>
      <c r="S180" s="237">
        <v>0</v>
      </c>
      <c r="T180" s="23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9" t="s">
        <v>104</v>
      </c>
      <c r="AT180" s="239" t="s">
        <v>144</v>
      </c>
      <c r="AU180" s="239" t="s">
        <v>90</v>
      </c>
      <c r="AY180" s="17" t="s">
        <v>142</v>
      </c>
      <c r="BE180" s="240">
        <f>IF(N180="základní",J180,0)</f>
        <v>0</v>
      </c>
      <c r="BF180" s="240">
        <f>IF(N180="snížená",J180,0)</f>
        <v>0</v>
      </c>
      <c r="BG180" s="240">
        <f>IF(N180="zákl. přenesená",J180,0)</f>
        <v>0</v>
      </c>
      <c r="BH180" s="240">
        <f>IF(N180="sníž. přenesená",J180,0)</f>
        <v>0</v>
      </c>
      <c r="BI180" s="240">
        <f>IF(N180="nulová",J180,0)</f>
        <v>0</v>
      </c>
      <c r="BJ180" s="17" t="s">
        <v>86</v>
      </c>
      <c r="BK180" s="240">
        <f>ROUND(I180*H180,2)</f>
        <v>0</v>
      </c>
      <c r="BL180" s="17" t="s">
        <v>104</v>
      </c>
      <c r="BM180" s="239" t="s">
        <v>254</v>
      </c>
    </row>
    <row r="181" s="2" customFormat="1" ht="24.15" customHeight="1">
      <c r="A181" s="38"/>
      <c r="B181" s="39"/>
      <c r="C181" s="227" t="s">
        <v>255</v>
      </c>
      <c r="D181" s="227" t="s">
        <v>144</v>
      </c>
      <c r="E181" s="228" t="s">
        <v>256</v>
      </c>
      <c r="F181" s="229" t="s">
        <v>257</v>
      </c>
      <c r="G181" s="230" t="s">
        <v>147</v>
      </c>
      <c r="H181" s="231">
        <v>6.9000000000000004</v>
      </c>
      <c r="I181" s="232"/>
      <c r="J181" s="233">
        <f>ROUND(I181*H181,2)</f>
        <v>0</v>
      </c>
      <c r="K181" s="234"/>
      <c r="L181" s="44"/>
      <c r="M181" s="235" t="s">
        <v>1</v>
      </c>
      <c r="N181" s="236" t="s">
        <v>46</v>
      </c>
      <c r="O181" s="91"/>
      <c r="P181" s="237">
        <f>O181*H181</f>
        <v>0</v>
      </c>
      <c r="Q181" s="237">
        <v>0.048840000000000001</v>
      </c>
      <c r="R181" s="237">
        <f>Q181*H181</f>
        <v>0.33699600000000002</v>
      </c>
      <c r="S181" s="237">
        <v>0</v>
      </c>
      <c r="T181" s="23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9" t="s">
        <v>104</v>
      </c>
      <c r="AT181" s="239" t="s">
        <v>144</v>
      </c>
      <c r="AU181" s="239" t="s">
        <v>90</v>
      </c>
      <c r="AY181" s="17" t="s">
        <v>142</v>
      </c>
      <c r="BE181" s="240">
        <f>IF(N181="základní",J181,0)</f>
        <v>0</v>
      </c>
      <c r="BF181" s="240">
        <f>IF(N181="snížená",J181,0)</f>
        <v>0</v>
      </c>
      <c r="BG181" s="240">
        <f>IF(N181="zákl. přenesená",J181,0)</f>
        <v>0</v>
      </c>
      <c r="BH181" s="240">
        <f>IF(N181="sníž. přenesená",J181,0)</f>
        <v>0</v>
      </c>
      <c r="BI181" s="240">
        <f>IF(N181="nulová",J181,0)</f>
        <v>0</v>
      </c>
      <c r="BJ181" s="17" t="s">
        <v>86</v>
      </c>
      <c r="BK181" s="240">
        <f>ROUND(I181*H181,2)</f>
        <v>0</v>
      </c>
      <c r="BL181" s="17" t="s">
        <v>104</v>
      </c>
      <c r="BM181" s="239" t="s">
        <v>258</v>
      </c>
    </row>
    <row r="182" s="13" customFormat="1">
      <c r="A182" s="13"/>
      <c r="B182" s="241"/>
      <c r="C182" s="242"/>
      <c r="D182" s="243" t="s">
        <v>149</v>
      </c>
      <c r="E182" s="244" t="s">
        <v>1</v>
      </c>
      <c r="F182" s="245" t="s">
        <v>259</v>
      </c>
      <c r="G182" s="242"/>
      <c r="H182" s="246">
        <v>2.5</v>
      </c>
      <c r="I182" s="247"/>
      <c r="J182" s="242"/>
      <c r="K182" s="242"/>
      <c r="L182" s="248"/>
      <c r="M182" s="249"/>
      <c r="N182" s="250"/>
      <c r="O182" s="250"/>
      <c r="P182" s="250"/>
      <c r="Q182" s="250"/>
      <c r="R182" s="250"/>
      <c r="S182" s="250"/>
      <c r="T182" s="25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2" t="s">
        <v>149</v>
      </c>
      <c r="AU182" s="252" t="s">
        <v>90</v>
      </c>
      <c r="AV182" s="13" t="s">
        <v>90</v>
      </c>
      <c r="AW182" s="13" t="s">
        <v>37</v>
      </c>
      <c r="AX182" s="13" t="s">
        <v>81</v>
      </c>
      <c r="AY182" s="252" t="s">
        <v>142</v>
      </c>
    </row>
    <row r="183" s="13" customFormat="1">
      <c r="A183" s="13"/>
      <c r="B183" s="241"/>
      <c r="C183" s="242"/>
      <c r="D183" s="243" t="s">
        <v>149</v>
      </c>
      <c r="E183" s="244" t="s">
        <v>1</v>
      </c>
      <c r="F183" s="245" t="s">
        <v>260</v>
      </c>
      <c r="G183" s="242"/>
      <c r="H183" s="246">
        <v>4.4000000000000004</v>
      </c>
      <c r="I183" s="247"/>
      <c r="J183" s="242"/>
      <c r="K183" s="242"/>
      <c r="L183" s="248"/>
      <c r="M183" s="249"/>
      <c r="N183" s="250"/>
      <c r="O183" s="250"/>
      <c r="P183" s="250"/>
      <c r="Q183" s="250"/>
      <c r="R183" s="250"/>
      <c r="S183" s="250"/>
      <c r="T183" s="25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2" t="s">
        <v>149</v>
      </c>
      <c r="AU183" s="252" t="s">
        <v>90</v>
      </c>
      <c r="AV183" s="13" t="s">
        <v>90</v>
      </c>
      <c r="AW183" s="13" t="s">
        <v>37</v>
      </c>
      <c r="AX183" s="13" t="s">
        <v>81</v>
      </c>
      <c r="AY183" s="252" t="s">
        <v>142</v>
      </c>
    </row>
    <row r="184" s="14" customFormat="1">
      <c r="A184" s="14"/>
      <c r="B184" s="253"/>
      <c r="C184" s="254"/>
      <c r="D184" s="243" t="s">
        <v>149</v>
      </c>
      <c r="E184" s="255" t="s">
        <v>1</v>
      </c>
      <c r="F184" s="256" t="s">
        <v>156</v>
      </c>
      <c r="G184" s="254"/>
      <c r="H184" s="257">
        <v>6.9000000000000004</v>
      </c>
      <c r="I184" s="258"/>
      <c r="J184" s="254"/>
      <c r="K184" s="254"/>
      <c r="L184" s="259"/>
      <c r="M184" s="260"/>
      <c r="N184" s="261"/>
      <c r="O184" s="261"/>
      <c r="P184" s="261"/>
      <c r="Q184" s="261"/>
      <c r="R184" s="261"/>
      <c r="S184" s="261"/>
      <c r="T184" s="26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3" t="s">
        <v>149</v>
      </c>
      <c r="AU184" s="263" t="s">
        <v>90</v>
      </c>
      <c r="AV184" s="14" t="s">
        <v>104</v>
      </c>
      <c r="AW184" s="14" t="s">
        <v>37</v>
      </c>
      <c r="AX184" s="14" t="s">
        <v>86</v>
      </c>
      <c r="AY184" s="263" t="s">
        <v>142</v>
      </c>
    </row>
    <row r="185" s="2" customFormat="1" ht="21.75" customHeight="1">
      <c r="A185" s="38"/>
      <c r="B185" s="39"/>
      <c r="C185" s="264" t="s">
        <v>261</v>
      </c>
      <c r="D185" s="264" t="s">
        <v>201</v>
      </c>
      <c r="E185" s="265" t="s">
        <v>262</v>
      </c>
      <c r="F185" s="266" t="s">
        <v>263</v>
      </c>
      <c r="G185" s="267" t="s">
        <v>147</v>
      </c>
      <c r="H185" s="268">
        <v>6.9000000000000004</v>
      </c>
      <c r="I185" s="269"/>
      <c r="J185" s="270">
        <f>ROUND(I185*H185,2)</f>
        <v>0</v>
      </c>
      <c r="K185" s="271"/>
      <c r="L185" s="272"/>
      <c r="M185" s="273" t="s">
        <v>1</v>
      </c>
      <c r="N185" s="274" t="s">
        <v>46</v>
      </c>
      <c r="O185" s="91"/>
      <c r="P185" s="237">
        <f>O185*H185</f>
        <v>0</v>
      </c>
      <c r="Q185" s="237">
        <v>0</v>
      </c>
      <c r="R185" s="237">
        <f>Q185*H185</f>
        <v>0</v>
      </c>
      <c r="S185" s="237">
        <v>0</v>
      </c>
      <c r="T185" s="23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9" t="s">
        <v>182</v>
      </c>
      <c r="AT185" s="239" t="s">
        <v>201</v>
      </c>
      <c r="AU185" s="239" t="s">
        <v>90</v>
      </c>
      <c r="AY185" s="17" t="s">
        <v>142</v>
      </c>
      <c r="BE185" s="240">
        <f>IF(N185="základní",J185,0)</f>
        <v>0</v>
      </c>
      <c r="BF185" s="240">
        <f>IF(N185="snížená",J185,0)</f>
        <v>0</v>
      </c>
      <c r="BG185" s="240">
        <f>IF(N185="zákl. přenesená",J185,0)</f>
        <v>0</v>
      </c>
      <c r="BH185" s="240">
        <f>IF(N185="sníž. přenesená",J185,0)</f>
        <v>0</v>
      </c>
      <c r="BI185" s="240">
        <f>IF(N185="nulová",J185,0)</f>
        <v>0</v>
      </c>
      <c r="BJ185" s="17" t="s">
        <v>86</v>
      </c>
      <c r="BK185" s="240">
        <f>ROUND(I185*H185,2)</f>
        <v>0</v>
      </c>
      <c r="BL185" s="17" t="s">
        <v>104</v>
      </c>
      <c r="BM185" s="239" t="s">
        <v>264</v>
      </c>
    </row>
    <row r="186" s="2" customFormat="1" ht="16.5" customHeight="1">
      <c r="A186" s="38"/>
      <c r="B186" s="39"/>
      <c r="C186" s="227" t="s">
        <v>265</v>
      </c>
      <c r="D186" s="227" t="s">
        <v>144</v>
      </c>
      <c r="E186" s="228" t="s">
        <v>266</v>
      </c>
      <c r="F186" s="229" t="s">
        <v>267</v>
      </c>
      <c r="G186" s="230" t="s">
        <v>268</v>
      </c>
      <c r="H186" s="231">
        <v>120</v>
      </c>
      <c r="I186" s="232"/>
      <c r="J186" s="233">
        <f>ROUND(I186*H186,2)</f>
        <v>0</v>
      </c>
      <c r="K186" s="234"/>
      <c r="L186" s="44"/>
      <c r="M186" s="235" t="s">
        <v>1</v>
      </c>
      <c r="N186" s="236" t="s">
        <v>46</v>
      </c>
      <c r="O186" s="91"/>
      <c r="P186" s="237">
        <f>O186*H186</f>
        <v>0</v>
      </c>
      <c r="Q186" s="237">
        <v>0</v>
      </c>
      <c r="R186" s="237">
        <f>Q186*H186</f>
        <v>0</v>
      </c>
      <c r="S186" s="237">
        <v>0</v>
      </c>
      <c r="T186" s="23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9" t="s">
        <v>104</v>
      </c>
      <c r="AT186" s="239" t="s">
        <v>144</v>
      </c>
      <c r="AU186" s="239" t="s">
        <v>90</v>
      </c>
      <c r="AY186" s="17" t="s">
        <v>142</v>
      </c>
      <c r="BE186" s="240">
        <f>IF(N186="základní",J186,0)</f>
        <v>0</v>
      </c>
      <c r="BF186" s="240">
        <f>IF(N186="snížená",J186,0)</f>
        <v>0</v>
      </c>
      <c r="BG186" s="240">
        <f>IF(N186="zákl. přenesená",J186,0)</f>
        <v>0</v>
      </c>
      <c r="BH186" s="240">
        <f>IF(N186="sníž. přenesená",J186,0)</f>
        <v>0</v>
      </c>
      <c r="BI186" s="240">
        <f>IF(N186="nulová",J186,0)</f>
        <v>0</v>
      </c>
      <c r="BJ186" s="17" t="s">
        <v>86</v>
      </c>
      <c r="BK186" s="240">
        <f>ROUND(I186*H186,2)</f>
        <v>0</v>
      </c>
      <c r="BL186" s="17" t="s">
        <v>104</v>
      </c>
      <c r="BM186" s="239" t="s">
        <v>269</v>
      </c>
    </row>
    <row r="187" s="2" customFormat="1" ht="16.5" customHeight="1">
      <c r="A187" s="38"/>
      <c r="B187" s="39"/>
      <c r="C187" s="227" t="s">
        <v>270</v>
      </c>
      <c r="D187" s="227" t="s">
        <v>144</v>
      </c>
      <c r="E187" s="228" t="s">
        <v>271</v>
      </c>
      <c r="F187" s="229" t="s">
        <v>272</v>
      </c>
      <c r="G187" s="230" t="s">
        <v>268</v>
      </c>
      <c r="H187" s="231">
        <v>50</v>
      </c>
      <c r="I187" s="232"/>
      <c r="J187" s="233">
        <f>ROUND(I187*H187,2)</f>
        <v>0</v>
      </c>
      <c r="K187" s="234"/>
      <c r="L187" s="44"/>
      <c r="M187" s="235" t="s">
        <v>1</v>
      </c>
      <c r="N187" s="236" t="s">
        <v>46</v>
      </c>
      <c r="O187" s="91"/>
      <c r="P187" s="237">
        <f>O187*H187</f>
        <v>0</v>
      </c>
      <c r="Q187" s="237">
        <v>0</v>
      </c>
      <c r="R187" s="237">
        <f>Q187*H187</f>
        <v>0</v>
      </c>
      <c r="S187" s="237">
        <v>0</v>
      </c>
      <c r="T187" s="23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9" t="s">
        <v>104</v>
      </c>
      <c r="AT187" s="239" t="s">
        <v>144</v>
      </c>
      <c r="AU187" s="239" t="s">
        <v>90</v>
      </c>
      <c r="AY187" s="17" t="s">
        <v>142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7" t="s">
        <v>86</v>
      </c>
      <c r="BK187" s="240">
        <f>ROUND(I187*H187,2)</f>
        <v>0</v>
      </c>
      <c r="BL187" s="17" t="s">
        <v>104</v>
      </c>
      <c r="BM187" s="239" t="s">
        <v>273</v>
      </c>
    </row>
    <row r="188" s="2" customFormat="1" ht="24.15" customHeight="1">
      <c r="A188" s="38"/>
      <c r="B188" s="39"/>
      <c r="C188" s="227" t="s">
        <v>274</v>
      </c>
      <c r="D188" s="227" t="s">
        <v>144</v>
      </c>
      <c r="E188" s="228" t="s">
        <v>275</v>
      </c>
      <c r="F188" s="229" t="s">
        <v>276</v>
      </c>
      <c r="G188" s="230" t="s">
        <v>268</v>
      </c>
      <c r="H188" s="231">
        <v>16</v>
      </c>
      <c r="I188" s="232"/>
      <c r="J188" s="233">
        <f>ROUND(I188*H188,2)</f>
        <v>0</v>
      </c>
      <c r="K188" s="234"/>
      <c r="L188" s="44"/>
      <c r="M188" s="235" t="s">
        <v>1</v>
      </c>
      <c r="N188" s="236" t="s">
        <v>46</v>
      </c>
      <c r="O188" s="91"/>
      <c r="P188" s="237">
        <f>O188*H188</f>
        <v>0</v>
      </c>
      <c r="Q188" s="237">
        <v>0.17488999999999999</v>
      </c>
      <c r="R188" s="237">
        <f>Q188*H188</f>
        <v>2.7982399999999998</v>
      </c>
      <c r="S188" s="237">
        <v>0</v>
      </c>
      <c r="T188" s="23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9" t="s">
        <v>104</v>
      </c>
      <c r="AT188" s="239" t="s">
        <v>144</v>
      </c>
      <c r="AU188" s="239" t="s">
        <v>90</v>
      </c>
      <c r="AY188" s="17" t="s">
        <v>142</v>
      </c>
      <c r="BE188" s="240">
        <f>IF(N188="základní",J188,0)</f>
        <v>0</v>
      </c>
      <c r="BF188" s="240">
        <f>IF(N188="snížená",J188,0)</f>
        <v>0</v>
      </c>
      <c r="BG188" s="240">
        <f>IF(N188="zákl. přenesená",J188,0)</f>
        <v>0</v>
      </c>
      <c r="BH188" s="240">
        <f>IF(N188="sníž. přenesená",J188,0)</f>
        <v>0</v>
      </c>
      <c r="BI188" s="240">
        <f>IF(N188="nulová",J188,0)</f>
        <v>0</v>
      </c>
      <c r="BJ188" s="17" t="s">
        <v>86</v>
      </c>
      <c r="BK188" s="240">
        <f>ROUND(I188*H188,2)</f>
        <v>0</v>
      </c>
      <c r="BL188" s="17" t="s">
        <v>104</v>
      </c>
      <c r="BM188" s="239" t="s">
        <v>277</v>
      </c>
    </row>
    <row r="189" s="13" customFormat="1">
      <c r="A189" s="13"/>
      <c r="B189" s="241"/>
      <c r="C189" s="242"/>
      <c r="D189" s="243" t="s">
        <v>149</v>
      </c>
      <c r="E189" s="244" t="s">
        <v>1</v>
      </c>
      <c r="F189" s="245" t="s">
        <v>278</v>
      </c>
      <c r="G189" s="242"/>
      <c r="H189" s="246">
        <v>16</v>
      </c>
      <c r="I189" s="247"/>
      <c r="J189" s="242"/>
      <c r="K189" s="242"/>
      <c r="L189" s="248"/>
      <c r="M189" s="249"/>
      <c r="N189" s="250"/>
      <c r="O189" s="250"/>
      <c r="P189" s="250"/>
      <c r="Q189" s="250"/>
      <c r="R189" s="250"/>
      <c r="S189" s="250"/>
      <c r="T189" s="25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2" t="s">
        <v>149</v>
      </c>
      <c r="AU189" s="252" t="s">
        <v>90</v>
      </c>
      <c r="AV189" s="13" t="s">
        <v>90</v>
      </c>
      <c r="AW189" s="13" t="s">
        <v>37</v>
      </c>
      <c r="AX189" s="13" t="s">
        <v>86</v>
      </c>
      <c r="AY189" s="252" t="s">
        <v>142</v>
      </c>
    </row>
    <row r="190" s="2" customFormat="1" ht="21.75" customHeight="1">
      <c r="A190" s="38"/>
      <c r="B190" s="39"/>
      <c r="C190" s="264" t="s">
        <v>279</v>
      </c>
      <c r="D190" s="264" t="s">
        <v>201</v>
      </c>
      <c r="E190" s="265" t="s">
        <v>280</v>
      </c>
      <c r="F190" s="266" t="s">
        <v>281</v>
      </c>
      <c r="G190" s="267" t="s">
        <v>268</v>
      </c>
      <c r="H190" s="268">
        <v>16</v>
      </c>
      <c r="I190" s="269"/>
      <c r="J190" s="270">
        <f>ROUND(I190*H190,2)</f>
        <v>0</v>
      </c>
      <c r="K190" s="271"/>
      <c r="L190" s="272"/>
      <c r="M190" s="273" t="s">
        <v>1</v>
      </c>
      <c r="N190" s="274" t="s">
        <v>46</v>
      </c>
      <c r="O190" s="91"/>
      <c r="P190" s="237">
        <f>O190*H190</f>
        <v>0</v>
      </c>
      <c r="Q190" s="237">
        <v>0</v>
      </c>
      <c r="R190" s="237">
        <f>Q190*H190</f>
        <v>0</v>
      </c>
      <c r="S190" s="237">
        <v>0</v>
      </c>
      <c r="T190" s="23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9" t="s">
        <v>182</v>
      </c>
      <c r="AT190" s="239" t="s">
        <v>201</v>
      </c>
      <c r="AU190" s="239" t="s">
        <v>90</v>
      </c>
      <c r="AY190" s="17" t="s">
        <v>142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7" t="s">
        <v>86</v>
      </c>
      <c r="BK190" s="240">
        <f>ROUND(I190*H190,2)</f>
        <v>0</v>
      </c>
      <c r="BL190" s="17" t="s">
        <v>104</v>
      </c>
      <c r="BM190" s="239" t="s">
        <v>282</v>
      </c>
    </row>
    <row r="191" s="2" customFormat="1" ht="16.5" customHeight="1">
      <c r="A191" s="38"/>
      <c r="B191" s="39"/>
      <c r="C191" s="227" t="s">
        <v>283</v>
      </c>
      <c r="D191" s="227" t="s">
        <v>144</v>
      </c>
      <c r="E191" s="228" t="s">
        <v>284</v>
      </c>
      <c r="F191" s="229" t="s">
        <v>285</v>
      </c>
      <c r="G191" s="230" t="s">
        <v>268</v>
      </c>
      <c r="H191" s="231">
        <v>18</v>
      </c>
      <c r="I191" s="232"/>
      <c r="J191" s="233">
        <f>ROUND(I191*H191,2)</f>
        <v>0</v>
      </c>
      <c r="K191" s="234"/>
      <c r="L191" s="44"/>
      <c r="M191" s="235" t="s">
        <v>1</v>
      </c>
      <c r="N191" s="236" t="s">
        <v>46</v>
      </c>
      <c r="O191" s="91"/>
      <c r="P191" s="237">
        <f>O191*H191</f>
        <v>0</v>
      </c>
      <c r="Q191" s="237">
        <v>0</v>
      </c>
      <c r="R191" s="237">
        <f>Q191*H191</f>
        <v>0</v>
      </c>
      <c r="S191" s="237">
        <v>0</v>
      </c>
      <c r="T191" s="23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9" t="s">
        <v>104</v>
      </c>
      <c r="AT191" s="239" t="s">
        <v>144</v>
      </c>
      <c r="AU191" s="239" t="s">
        <v>90</v>
      </c>
      <c r="AY191" s="17" t="s">
        <v>142</v>
      </c>
      <c r="BE191" s="240">
        <f>IF(N191="základní",J191,0)</f>
        <v>0</v>
      </c>
      <c r="BF191" s="240">
        <f>IF(N191="snížená",J191,0)</f>
        <v>0</v>
      </c>
      <c r="BG191" s="240">
        <f>IF(N191="zákl. přenesená",J191,0)</f>
        <v>0</v>
      </c>
      <c r="BH191" s="240">
        <f>IF(N191="sníž. přenesená",J191,0)</f>
        <v>0</v>
      </c>
      <c r="BI191" s="240">
        <f>IF(N191="nulová",J191,0)</f>
        <v>0</v>
      </c>
      <c r="BJ191" s="17" t="s">
        <v>86</v>
      </c>
      <c r="BK191" s="240">
        <f>ROUND(I191*H191,2)</f>
        <v>0</v>
      </c>
      <c r="BL191" s="17" t="s">
        <v>104</v>
      </c>
      <c r="BM191" s="239" t="s">
        <v>286</v>
      </c>
    </row>
    <row r="192" s="2" customFormat="1" ht="16.5" customHeight="1">
      <c r="A192" s="38"/>
      <c r="B192" s="39"/>
      <c r="C192" s="264" t="s">
        <v>287</v>
      </c>
      <c r="D192" s="264" t="s">
        <v>201</v>
      </c>
      <c r="E192" s="265" t="s">
        <v>288</v>
      </c>
      <c r="F192" s="266" t="s">
        <v>289</v>
      </c>
      <c r="G192" s="267" t="s">
        <v>268</v>
      </c>
      <c r="H192" s="268">
        <v>18</v>
      </c>
      <c r="I192" s="269"/>
      <c r="J192" s="270">
        <f>ROUND(I192*H192,2)</f>
        <v>0</v>
      </c>
      <c r="K192" s="271"/>
      <c r="L192" s="272"/>
      <c r="M192" s="273" t="s">
        <v>1</v>
      </c>
      <c r="N192" s="274" t="s">
        <v>46</v>
      </c>
      <c r="O192" s="91"/>
      <c r="P192" s="237">
        <f>O192*H192</f>
        <v>0</v>
      </c>
      <c r="Q192" s="237">
        <v>0</v>
      </c>
      <c r="R192" s="237">
        <f>Q192*H192</f>
        <v>0</v>
      </c>
      <c r="S192" s="237">
        <v>0</v>
      </c>
      <c r="T192" s="23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9" t="s">
        <v>182</v>
      </c>
      <c r="AT192" s="239" t="s">
        <v>201</v>
      </c>
      <c r="AU192" s="239" t="s">
        <v>90</v>
      </c>
      <c r="AY192" s="17" t="s">
        <v>142</v>
      </c>
      <c r="BE192" s="240">
        <f>IF(N192="základní",J192,0)</f>
        <v>0</v>
      </c>
      <c r="BF192" s="240">
        <f>IF(N192="snížená",J192,0)</f>
        <v>0</v>
      </c>
      <c r="BG192" s="240">
        <f>IF(N192="zákl. přenesená",J192,0)</f>
        <v>0</v>
      </c>
      <c r="BH192" s="240">
        <f>IF(N192="sníž. přenesená",J192,0)</f>
        <v>0</v>
      </c>
      <c r="BI192" s="240">
        <f>IF(N192="nulová",J192,0)</f>
        <v>0</v>
      </c>
      <c r="BJ192" s="17" t="s">
        <v>86</v>
      </c>
      <c r="BK192" s="240">
        <f>ROUND(I192*H192,2)</f>
        <v>0</v>
      </c>
      <c r="BL192" s="17" t="s">
        <v>104</v>
      </c>
      <c r="BM192" s="239" t="s">
        <v>290</v>
      </c>
    </row>
    <row r="193" s="2" customFormat="1" ht="16.5" customHeight="1">
      <c r="A193" s="38"/>
      <c r="B193" s="39"/>
      <c r="C193" s="264" t="s">
        <v>291</v>
      </c>
      <c r="D193" s="264" t="s">
        <v>201</v>
      </c>
      <c r="E193" s="265" t="s">
        <v>292</v>
      </c>
      <c r="F193" s="266" t="s">
        <v>293</v>
      </c>
      <c r="G193" s="267" t="s">
        <v>268</v>
      </c>
      <c r="H193" s="268">
        <v>36</v>
      </c>
      <c r="I193" s="269"/>
      <c r="J193" s="270">
        <f>ROUND(I193*H193,2)</f>
        <v>0</v>
      </c>
      <c r="K193" s="271"/>
      <c r="L193" s="272"/>
      <c r="M193" s="273" t="s">
        <v>1</v>
      </c>
      <c r="N193" s="274" t="s">
        <v>46</v>
      </c>
      <c r="O193" s="91"/>
      <c r="P193" s="237">
        <f>O193*H193</f>
        <v>0</v>
      </c>
      <c r="Q193" s="237">
        <v>0</v>
      </c>
      <c r="R193" s="237">
        <f>Q193*H193</f>
        <v>0</v>
      </c>
      <c r="S193" s="237">
        <v>0</v>
      </c>
      <c r="T193" s="23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9" t="s">
        <v>182</v>
      </c>
      <c r="AT193" s="239" t="s">
        <v>201</v>
      </c>
      <c r="AU193" s="239" t="s">
        <v>90</v>
      </c>
      <c r="AY193" s="17" t="s">
        <v>142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7" t="s">
        <v>86</v>
      </c>
      <c r="BK193" s="240">
        <f>ROUND(I193*H193,2)</f>
        <v>0</v>
      </c>
      <c r="BL193" s="17" t="s">
        <v>104</v>
      </c>
      <c r="BM193" s="239" t="s">
        <v>294</v>
      </c>
    </row>
    <row r="194" s="2" customFormat="1" ht="24.15" customHeight="1">
      <c r="A194" s="38"/>
      <c r="B194" s="39"/>
      <c r="C194" s="227" t="s">
        <v>295</v>
      </c>
      <c r="D194" s="227" t="s">
        <v>144</v>
      </c>
      <c r="E194" s="228" t="s">
        <v>296</v>
      </c>
      <c r="F194" s="229" t="s">
        <v>297</v>
      </c>
      <c r="G194" s="230" t="s">
        <v>192</v>
      </c>
      <c r="H194" s="231">
        <v>37.5</v>
      </c>
      <c r="I194" s="232"/>
      <c r="J194" s="233">
        <f>ROUND(I194*H194,2)</f>
        <v>0</v>
      </c>
      <c r="K194" s="234"/>
      <c r="L194" s="44"/>
      <c r="M194" s="235" t="s">
        <v>1</v>
      </c>
      <c r="N194" s="236" t="s">
        <v>46</v>
      </c>
      <c r="O194" s="91"/>
      <c r="P194" s="237">
        <f>O194*H194</f>
        <v>0</v>
      </c>
      <c r="Q194" s="237">
        <v>0</v>
      </c>
      <c r="R194" s="237">
        <f>Q194*H194</f>
        <v>0</v>
      </c>
      <c r="S194" s="237">
        <v>0</v>
      </c>
      <c r="T194" s="23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9" t="s">
        <v>104</v>
      </c>
      <c r="AT194" s="239" t="s">
        <v>144</v>
      </c>
      <c r="AU194" s="239" t="s">
        <v>90</v>
      </c>
      <c r="AY194" s="17" t="s">
        <v>142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7" t="s">
        <v>86</v>
      </c>
      <c r="BK194" s="240">
        <f>ROUND(I194*H194,2)</f>
        <v>0</v>
      </c>
      <c r="BL194" s="17" t="s">
        <v>104</v>
      </c>
      <c r="BM194" s="239" t="s">
        <v>298</v>
      </c>
    </row>
    <row r="195" s="2" customFormat="1" ht="16.5" customHeight="1">
      <c r="A195" s="38"/>
      <c r="B195" s="39"/>
      <c r="C195" s="264" t="s">
        <v>299</v>
      </c>
      <c r="D195" s="264" t="s">
        <v>201</v>
      </c>
      <c r="E195" s="265" t="s">
        <v>300</v>
      </c>
      <c r="F195" s="266" t="s">
        <v>301</v>
      </c>
      <c r="G195" s="267" t="s">
        <v>268</v>
      </c>
      <c r="H195" s="268">
        <v>198.44999999999999</v>
      </c>
      <c r="I195" s="269"/>
      <c r="J195" s="270">
        <f>ROUND(I195*H195,2)</f>
        <v>0</v>
      </c>
      <c r="K195" s="271"/>
      <c r="L195" s="272"/>
      <c r="M195" s="273" t="s">
        <v>1</v>
      </c>
      <c r="N195" s="274" t="s">
        <v>46</v>
      </c>
      <c r="O195" s="91"/>
      <c r="P195" s="237">
        <f>O195*H195</f>
        <v>0</v>
      </c>
      <c r="Q195" s="237">
        <v>0.0055999999999999999</v>
      </c>
      <c r="R195" s="237">
        <f>Q195*H195</f>
        <v>1.1113199999999999</v>
      </c>
      <c r="S195" s="237">
        <v>0</v>
      </c>
      <c r="T195" s="23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9" t="s">
        <v>182</v>
      </c>
      <c r="AT195" s="239" t="s">
        <v>201</v>
      </c>
      <c r="AU195" s="239" t="s">
        <v>90</v>
      </c>
      <c r="AY195" s="17" t="s">
        <v>142</v>
      </c>
      <c r="BE195" s="240">
        <f>IF(N195="základní",J195,0)</f>
        <v>0</v>
      </c>
      <c r="BF195" s="240">
        <f>IF(N195="snížená",J195,0)</f>
        <v>0</v>
      </c>
      <c r="BG195" s="240">
        <f>IF(N195="zákl. přenesená",J195,0)</f>
        <v>0</v>
      </c>
      <c r="BH195" s="240">
        <f>IF(N195="sníž. přenesená",J195,0)</f>
        <v>0</v>
      </c>
      <c r="BI195" s="240">
        <f>IF(N195="nulová",J195,0)</f>
        <v>0</v>
      </c>
      <c r="BJ195" s="17" t="s">
        <v>86</v>
      </c>
      <c r="BK195" s="240">
        <f>ROUND(I195*H195,2)</f>
        <v>0</v>
      </c>
      <c r="BL195" s="17" t="s">
        <v>104</v>
      </c>
      <c r="BM195" s="239" t="s">
        <v>302</v>
      </c>
    </row>
    <row r="196" s="13" customFormat="1">
      <c r="A196" s="13"/>
      <c r="B196" s="241"/>
      <c r="C196" s="242"/>
      <c r="D196" s="243" t="s">
        <v>149</v>
      </c>
      <c r="E196" s="244" t="s">
        <v>1</v>
      </c>
      <c r="F196" s="245" t="s">
        <v>303</v>
      </c>
      <c r="G196" s="242"/>
      <c r="H196" s="246">
        <v>337.5</v>
      </c>
      <c r="I196" s="247"/>
      <c r="J196" s="242"/>
      <c r="K196" s="242"/>
      <c r="L196" s="248"/>
      <c r="M196" s="249"/>
      <c r="N196" s="250"/>
      <c r="O196" s="250"/>
      <c r="P196" s="250"/>
      <c r="Q196" s="250"/>
      <c r="R196" s="250"/>
      <c r="S196" s="250"/>
      <c r="T196" s="25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2" t="s">
        <v>149</v>
      </c>
      <c r="AU196" s="252" t="s">
        <v>90</v>
      </c>
      <c r="AV196" s="13" t="s">
        <v>90</v>
      </c>
      <c r="AW196" s="13" t="s">
        <v>37</v>
      </c>
      <c r="AX196" s="13" t="s">
        <v>86</v>
      </c>
      <c r="AY196" s="252" t="s">
        <v>142</v>
      </c>
    </row>
    <row r="197" s="13" customFormat="1">
      <c r="A197" s="13"/>
      <c r="B197" s="241"/>
      <c r="C197" s="242"/>
      <c r="D197" s="243" t="s">
        <v>149</v>
      </c>
      <c r="E197" s="242"/>
      <c r="F197" s="245" t="s">
        <v>304</v>
      </c>
      <c r="G197" s="242"/>
      <c r="H197" s="246">
        <v>198.44999999999999</v>
      </c>
      <c r="I197" s="247"/>
      <c r="J197" s="242"/>
      <c r="K197" s="242"/>
      <c r="L197" s="248"/>
      <c r="M197" s="249"/>
      <c r="N197" s="250"/>
      <c r="O197" s="250"/>
      <c r="P197" s="250"/>
      <c r="Q197" s="250"/>
      <c r="R197" s="250"/>
      <c r="S197" s="250"/>
      <c r="T197" s="25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2" t="s">
        <v>149</v>
      </c>
      <c r="AU197" s="252" t="s">
        <v>90</v>
      </c>
      <c r="AV197" s="13" t="s">
        <v>90</v>
      </c>
      <c r="AW197" s="13" t="s">
        <v>4</v>
      </c>
      <c r="AX197" s="13" t="s">
        <v>86</v>
      </c>
      <c r="AY197" s="252" t="s">
        <v>142</v>
      </c>
    </row>
    <row r="198" s="12" customFormat="1" ht="22.8" customHeight="1">
      <c r="A198" s="12"/>
      <c r="B198" s="211"/>
      <c r="C198" s="212"/>
      <c r="D198" s="213" t="s">
        <v>80</v>
      </c>
      <c r="E198" s="225" t="s">
        <v>104</v>
      </c>
      <c r="F198" s="225" t="s">
        <v>305</v>
      </c>
      <c r="G198" s="212"/>
      <c r="H198" s="212"/>
      <c r="I198" s="215"/>
      <c r="J198" s="226">
        <f>BK198</f>
        <v>0</v>
      </c>
      <c r="K198" s="212"/>
      <c r="L198" s="217"/>
      <c r="M198" s="218"/>
      <c r="N198" s="219"/>
      <c r="O198" s="219"/>
      <c r="P198" s="220">
        <f>SUM(P199:P202)</f>
        <v>0</v>
      </c>
      <c r="Q198" s="219"/>
      <c r="R198" s="220">
        <f>SUM(R199:R202)</f>
        <v>5.3866800000000001</v>
      </c>
      <c r="S198" s="219"/>
      <c r="T198" s="221">
        <f>SUM(T199:T202)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22" t="s">
        <v>86</v>
      </c>
      <c r="AT198" s="223" t="s">
        <v>80</v>
      </c>
      <c r="AU198" s="223" t="s">
        <v>86</v>
      </c>
      <c r="AY198" s="222" t="s">
        <v>142</v>
      </c>
      <c r="BK198" s="224">
        <f>SUM(BK199:BK202)</f>
        <v>0</v>
      </c>
    </row>
    <row r="199" s="2" customFormat="1" ht="24.15" customHeight="1">
      <c r="A199" s="38"/>
      <c r="B199" s="39"/>
      <c r="C199" s="227" t="s">
        <v>306</v>
      </c>
      <c r="D199" s="227" t="s">
        <v>144</v>
      </c>
      <c r="E199" s="228" t="s">
        <v>307</v>
      </c>
      <c r="F199" s="229" t="s">
        <v>308</v>
      </c>
      <c r="G199" s="230" t="s">
        <v>192</v>
      </c>
      <c r="H199" s="231">
        <v>31.199999999999999</v>
      </c>
      <c r="I199" s="232"/>
      <c r="J199" s="233">
        <f>ROUND(I199*H199,2)</f>
        <v>0</v>
      </c>
      <c r="K199" s="234"/>
      <c r="L199" s="44"/>
      <c r="M199" s="235" t="s">
        <v>1</v>
      </c>
      <c r="N199" s="236" t="s">
        <v>46</v>
      </c>
      <c r="O199" s="91"/>
      <c r="P199" s="237">
        <f>O199*H199</f>
        <v>0</v>
      </c>
      <c r="Q199" s="237">
        <v>0.03465</v>
      </c>
      <c r="R199" s="237">
        <f>Q199*H199</f>
        <v>1.08108</v>
      </c>
      <c r="S199" s="237">
        <v>0</v>
      </c>
      <c r="T199" s="23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9" t="s">
        <v>104</v>
      </c>
      <c r="AT199" s="239" t="s">
        <v>144</v>
      </c>
      <c r="AU199" s="239" t="s">
        <v>90</v>
      </c>
      <c r="AY199" s="17" t="s">
        <v>142</v>
      </c>
      <c r="BE199" s="240">
        <f>IF(N199="základní",J199,0)</f>
        <v>0</v>
      </c>
      <c r="BF199" s="240">
        <f>IF(N199="snížená",J199,0)</f>
        <v>0</v>
      </c>
      <c r="BG199" s="240">
        <f>IF(N199="zákl. přenesená",J199,0)</f>
        <v>0</v>
      </c>
      <c r="BH199" s="240">
        <f>IF(N199="sníž. přenesená",J199,0)</f>
        <v>0</v>
      </c>
      <c r="BI199" s="240">
        <f>IF(N199="nulová",J199,0)</f>
        <v>0</v>
      </c>
      <c r="BJ199" s="17" t="s">
        <v>86</v>
      </c>
      <c r="BK199" s="240">
        <f>ROUND(I199*H199,2)</f>
        <v>0</v>
      </c>
      <c r="BL199" s="17" t="s">
        <v>104</v>
      </c>
      <c r="BM199" s="239" t="s">
        <v>309</v>
      </c>
    </row>
    <row r="200" s="13" customFormat="1">
      <c r="A200" s="13"/>
      <c r="B200" s="241"/>
      <c r="C200" s="242"/>
      <c r="D200" s="243" t="s">
        <v>149</v>
      </c>
      <c r="E200" s="244" t="s">
        <v>1</v>
      </c>
      <c r="F200" s="245" t="s">
        <v>310</v>
      </c>
      <c r="G200" s="242"/>
      <c r="H200" s="246">
        <v>31.199999999999999</v>
      </c>
      <c r="I200" s="247"/>
      <c r="J200" s="242"/>
      <c r="K200" s="242"/>
      <c r="L200" s="248"/>
      <c r="M200" s="249"/>
      <c r="N200" s="250"/>
      <c r="O200" s="250"/>
      <c r="P200" s="250"/>
      <c r="Q200" s="250"/>
      <c r="R200" s="250"/>
      <c r="S200" s="250"/>
      <c r="T200" s="25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2" t="s">
        <v>149</v>
      </c>
      <c r="AU200" s="252" t="s">
        <v>90</v>
      </c>
      <c r="AV200" s="13" t="s">
        <v>90</v>
      </c>
      <c r="AW200" s="13" t="s">
        <v>37</v>
      </c>
      <c r="AX200" s="13" t="s">
        <v>86</v>
      </c>
      <c r="AY200" s="252" t="s">
        <v>142</v>
      </c>
    </row>
    <row r="201" s="2" customFormat="1" ht="24.15" customHeight="1">
      <c r="A201" s="38"/>
      <c r="B201" s="39"/>
      <c r="C201" s="264" t="s">
        <v>311</v>
      </c>
      <c r="D201" s="264" t="s">
        <v>201</v>
      </c>
      <c r="E201" s="265" t="s">
        <v>312</v>
      </c>
      <c r="F201" s="266" t="s">
        <v>313</v>
      </c>
      <c r="G201" s="267" t="s">
        <v>268</v>
      </c>
      <c r="H201" s="268">
        <v>31.199999999999999</v>
      </c>
      <c r="I201" s="269"/>
      <c r="J201" s="270">
        <f>ROUND(I201*H201,2)</f>
        <v>0</v>
      </c>
      <c r="K201" s="271"/>
      <c r="L201" s="272"/>
      <c r="M201" s="273" t="s">
        <v>1</v>
      </c>
      <c r="N201" s="274" t="s">
        <v>46</v>
      </c>
      <c r="O201" s="91"/>
      <c r="P201" s="237">
        <f>O201*H201</f>
        <v>0</v>
      </c>
      <c r="Q201" s="237">
        <v>0.13800000000000001</v>
      </c>
      <c r="R201" s="237">
        <f>Q201*H201</f>
        <v>4.3056000000000001</v>
      </c>
      <c r="S201" s="237">
        <v>0</v>
      </c>
      <c r="T201" s="23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9" t="s">
        <v>182</v>
      </c>
      <c r="AT201" s="239" t="s">
        <v>201</v>
      </c>
      <c r="AU201" s="239" t="s">
        <v>90</v>
      </c>
      <c r="AY201" s="17" t="s">
        <v>142</v>
      </c>
      <c r="BE201" s="240">
        <f>IF(N201="základní",J201,0)</f>
        <v>0</v>
      </c>
      <c r="BF201" s="240">
        <f>IF(N201="snížená",J201,0)</f>
        <v>0</v>
      </c>
      <c r="BG201" s="240">
        <f>IF(N201="zákl. přenesená",J201,0)</f>
        <v>0</v>
      </c>
      <c r="BH201" s="240">
        <f>IF(N201="sníž. přenesená",J201,0)</f>
        <v>0</v>
      </c>
      <c r="BI201" s="240">
        <f>IF(N201="nulová",J201,0)</f>
        <v>0</v>
      </c>
      <c r="BJ201" s="17" t="s">
        <v>86</v>
      </c>
      <c r="BK201" s="240">
        <f>ROUND(I201*H201,2)</f>
        <v>0</v>
      </c>
      <c r="BL201" s="17" t="s">
        <v>104</v>
      </c>
      <c r="BM201" s="239" t="s">
        <v>314</v>
      </c>
    </row>
    <row r="202" s="13" customFormat="1">
      <c r="A202" s="13"/>
      <c r="B202" s="241"/>
      <c r="C202" s="242"/>
      <c r="D202" s="243" t="s">
        <v>149</v>
      </c>
      <c r="E202" s="244" t="s">
        <v>1</v>
      </c>
      <c r="F202" s="245" t="s">
        <v>310</v>
      </c>
      <c r="G202" s="242"/>
      <c r="H202" s="246">
        <v>31.199999999999999</v>
      </c>
      <c r="I202" s="247"/>
      <c r="J202" s="242"/>
      <c r="K202" s="242"/>
      <c r="L202" s="248"/>
      <c r="M202" s="249"/>
      <c r="N202" s="250"/>
      <c r="O202" s="250"/>
      <c r="P202" s="250"/>
      <c r="Q202" s="250"/>
      <c r="R202" s="250"/>
      <c r="S202" s="250"/>
      <c r="T202" s="25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2" t="s">
        <v>149</v>
      </c>
      <c r="AU202" s="252" t="s">
        <v>90</v>
      </c>
      <c r="AV202" s="13" t="s">
        <v>90</v>
      </c>
      <c r="AW202" s="13" t="s">
        <v>37</v>
      </c>
      <c r="AX202" s="13" t="s">
        <v>86</v>
      </c>
      <c r="AY202" s="252" t="s">
        <v>142</v>
      </c>
    </row>
    <row r="203" s="12" customFormat="1" ht="22.8" customHeight="1">
      <c r="A203" s="12"/>
      <c r="B203" s="211"/>
      <c r="C203" s="212"/>
      <c r="D203" s="213" t="s">
        <v>80</v>
      </c>
      <c r="E203" s="225" t="s">
        <v>166</v>
      </c>
      <c r="F203" s="225" t="s">
        <v>315</v>
      </c>
      <c r="G203" s="212"/>
      <c r="H203" s="212"/>
      <c r="I203" s="215"/>
      <c r="J203" s="226">
        <f>BK203</f>
        <v>0</v>
      </c>
      <c r="K203" s="212"/>
      <c r="L203" s="217"/>
      <c r="M203" s="218"/>
      <c r="N203" s="219"/>
      <c r="O203" s="219"/>
      <c r="P203" s="220">
        <f>SUM(P204:P212)</f>
        <v>0</v>
      </c>
      <c r="Q203" s="219"/>
      <c r="R203" s="220">
        <f>SUM(R204:R212)</f>
        <v>6.2848199999999999</v>
      </c>
      <c r="S203" s="219"/>
      <c r="T203" s="221">
        <f>SUM(T204:T212)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22" t="s">
        <v>86</v>
      </c>
      <c r="AT203" s="223" t="s">
        <v>80</v>
      </c>
      <c r="AU203" s="223" t="s">
        <v>86</v>
      </c>
      <c r="AY203" s="222" t="s">
        <v>142</v>
      </c>
      <c r="BK203" s="224">
        <f>SUM(BK204:BK212)</f>
        <v>0</v>
      </c>
    </row>
    <row r="204" s="2" customFormat="1" ht="24.15" customHeight="1">
      <c r="A204" s="38"/>
      <c r="B204" s="39"/>
      <c r="C204" s="227" t="s">
        <v>316</v>
      </c>
      <c r="D204" s="227" t="s">
        <v>144</v>
      </c>
      <c r="E204" s="228" t="s">
        <v>317</v>
      </c>
      <c r="F204" s="229" t="s">
        <v>318</v>
      </c>
      <c r="G204" s="230" t="s">
        <v>147</v>
      </c>
      <c r="H204" s="231">
        <v>37</v>
      </c>
      <c r="I204" s="232"/>
      <c r="J204" s="233">
        <f>ROUND(I204*H204,2)</f>
        <v>0</v>
      </c>
      <c r="K204" s="234"/>
      <c r="L204" s="44"/>
      <c r="M204" s="235" t="s">
        <v>1</v>
      </c>
      <c r="N204" s="236" t="s">
        <v>46</v>
      </c>
      <c r="O204" s="91"/>
      <c r="P204" s="237">
        <f>O204*H204</f>
        <v>0</v>
      </c>
      <c r="Q204" s="237">
        <v>0</v>
      </c>
      <c r="R204" s="237">
        <f>Q204*H204</f>
        <v>0</v>
      </c>
      <c r="S204" s="237">
        <v>0</v>
      </c>
      <c r="T204" s="23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9" t="s">
        <v>104</v>
      </c>
      <c r="AT204" s="239" t="s">
        <v>144</v>
      </c>
      <c r="AU204" s="239" t="s">
        <v>90</v>
      </c>
      <c r="AY204" s="17" t="s">
        <v>142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7" t="s">
        <v>86</v>
      </c>
      <c r="BK204" s="240">
        <f>ROUND(I204*H204,2)</f>
        <v>0</v>
      </c>
      <c r="BL204" s="17" t="s">
        <v>104</v>
      </c>
      <c r="BM204" s="239" t="s">
        <v>319</v>
      </c>
    </row>
    <row r="205" s="13" customFormat="1">
      <c r="A205" s="13"/>
      <c r="B205" s="241"/>
      <c r="C205" s="242"/>
      <c r="D205" s="243" t="s">
        <v>149</v>
      </c>
      <c r="E205" s="244" t="s">
        <v>1</v>
      </c>
      <c r="F205" s="245" t="s">
        <v>320</v>
      </c>
      <c r="G205" s="242"/>
      <c r="H205" s="246">
        <v>37</v>
      </c>
      <c r="I205" s="247"/>
      <c r="J205" s="242"/>
      <c r="K205" s="242"/>
      <c r="L205" s="248"/>
      <c r="M205" s="249"/>
      <c r="N205" s="250"/>
      <c r="O205" s="250"/>
      <c r="P205" s="250"/>
      <c r="Q205" s="250"/>
      <c r="R205" s="250"/>
      <c r="S205" s="250"/>
      <c r="T205" s="25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2" t="s">
        <v>149</v>
      </c>
      <c r="AU205" s="252" t="s">
        <v>90</v>
      </c>
      <c r="AV205" s="13" t="s">
        <v>90</v>
      </c>
      <c r="AW205" s="13" t="s">
        <v>37</v>
      </c>
      <c r="AX205" s="13" t="s">
        <v>86</v>
      </c>
      <c r="AY205" s="252" t="s">
        <v>142</v>
      </c>
    </row>
    <row r="206" s="2" customFormat="1" ht="16.5" customHeight="1">
      <c r="A206" s="38"/>
      <c r="B206" s="39"/>
      <c r="C206" s="227" t="s">
        <v>321</v>
      </c>
      <c r="D206" s="227" t="s">
        <v>144</v>
      </c>
      <c r="E206" s="228" t="s">
        <v>322</v>
      </c>
      <c r="F206" s="229" t="s">
        <v>323</v>
      </c>
      <c r="G206" s="230" t="s">
        <v>147</v>
      </c>
      <c r="H206" s="231">
        <v>14.9</v>
      </c>
      <c r="I206" s="232"/>
      <c r="J206" s="233">
        <f>ROUND(I206*H206,2)</f>
        <v>0</v>
      </c>
      <c r="K206" s="234"/>
      <c r="L206" s="44"/>
      <c r="M206" s="235" t="s">
        <v>1</v>
      </c>
      <c r="N206" s="236" t="s">
        <v>46</v>
      </c>
      <c r="O206" s="91"/>
      <c r="P206" s="237">
        <f>O206*H206</f>
        <v>0</v>
      </c>
      <c r="Q206" s="237">
        <v>0</v>
      </c>
      <c r="R206" s="237">
        <f>Q206*H206</f>
        <v>0</v>
      </c>
      <c r="S206" s="237">
        <v>0</v>
      </c>
      <c r="T206" s="23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9" t="s">
        <v>104</v>
      </c>
      <c r="AT206" s="239" t="s">
        <v>144</v>
      </c>
      <c r="AU206" s="239" t="s">
        <v>90</v>
      </c>
      <c r="AY206" s="17" t="s">
        <v>142</v>
      </c>
      <c r="BE206" s="240">
        <f>IF(N206="základní",J206,0)</f>
        <v>0</v>
      </c>
      <c r="BF206" s="240">
        <f>IF(N206="snížená",J206,0)</f>
        <v>0</v>
      </c>
      <c r="BG206" s="240">
        <f>IF(N206="zákl. přenesená",J206,0)</f>
        <v>0</v>
      </c>
      <c r="BH206" s="240">
        <f>IF(N206="sníž. přenesená",J206,0)</f>
        <v>0</v>
      </c>
      <c r="BI206" s="240">
        <f>IF(N206="nulová",J206,0)</f>
        <v>0</v>
      </c>
      <c r="BJ206" s="17" t="s">
        <v>86</v>
      </c>
      <c r="BK206" s="240">
        <f>ROUND(I206*H206,2)</f>
        <v>0</v>
      </c>
      <c r="BL206" s="17" t="s">
        <v>104</v>
      </c>
      <c r="BM206" s="239" t="s">
        <v>324</v>
      </c>
    </row>
    <row r="207" s="13" customFormat="1">
      <c r="A207" s="13"/>
      <c r="B207" s="241"/>
      <c r="C207" s="242"/>
      <c r="D207" s="243" t="s">
        <v>149</v>
      </c>
      <c r="E207" s="244" t="s">
        <v>1</v>
      </c>
      <c r="F207" s="245" t="s">
        <v>187</v>
      </c>
      <c r="G207" s="242"/>
      <c r="H207" s="246">
        <v>14.9</v>
      </c>
      <c r="I207" s="247"/>
      <c r="J207" s="242"/>
      <c r="K207" s="242"/>
      <c r="L207" s="248"/>
      <c r="M207" s="249"/>
      <c r="N207" s="250"/>
      <c r="O207" s="250"/>
      <c r="P207" s="250"/>
      <c r="Q207" s="250"/>
      <c r="R207" s="250"/>
      <c r="S207" s="250"/>
      <c r="T207" s="25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2" t="s">
        <v>149</v>
      </c>
      <c r="AU207" s="252" t="s">
        <v>90</v>
      </c>
      <c r="AV207" s="13" t="s">
        <v>90</v>
      </c>
      <c r="AW207" s="13" t="s">
        <v>37</v>
      </c>
      <c r="AX207" s="13" t="s">
        <v>86</v>
      </c>
      <c r="AY207" s="252" t="s">
        <v>142</v>
      </c>
    </row>
    <row r="208" s="2" customFormat="1" ht="24.15" customHeight="1">
      <c r="A208" s="38"/>
      <c r="B208" s="39"/>
      <c r="C208" s="227" t="s">
        <v>325</v>
      </c>
      <c r="D208" s="227" t="s">
        <v>144</v>
      </c>
      <c r="E208" s="228" t="s">
        <v>326</v>
      </c>
      <c r="F208" s="229" t="s">
        <v>327</v>
      </c>
      <c r="G208" s="230" t="s">
        <v>147</v>
      </c>
      <c r="H208" s="231">
        <v>14.9</v>
      </c>
      <c r="I208" s="232"/>
      <c r="J208" s="233">
        <f>ROUND(I208*H208,2)</f>
        <v>0</v>
      </c>
      <c r="K208" s="234"/>
      <c r="L208" s="44"/>
      <c r="M208" s="235" t="s">
        <v>1</v>
      </c>
      <c r="N208" s="236" t="s">
        <v>46</v>
      </c>
      <c r="O208" s="91"/>
      <c r="P208" s="237">
        <f>O208*H208</f>
        <v>0</v>
      </c>
      <c r="Q208" s="237">
        <v>0.19536000000000001</v>
      </c>
      <c r="R208" s="237">
        <f>Q208*H208</f>
        <v>2.9108640000000001</v>
      </c>
      <c r="S208" s="237">
        <v>0</v>
      </c>
      <c r="T208" s="23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9" t="s">
        <v>104</v>
      </c>
      <c r="AT208" s="239" t="s">
        <v>144</v>
      </c>
      <c r="AU208" s="239" t="s">
        <v>90</v>
      </c>
      <c r="AY208" s="17" t="s">
        <v>142</v>
      </c>
      <c r="BE208" s="240">
        <f>IF(N208="základní",J208,0)</f>
        <v>0</v>
      </c>
      <c r="BF208" s="240">
        <f>IF(N208="snížená",J208,0)</f>
        <v>0</v>
      </c>
      <c r="BG208" s="240">
        <f>IF(N208="zákl. přenesená",J208,0)</f>
        <v>0</v>
      </c>
      <c r="BH208" s="240">
        <f>IF(N208="sníž. přenesená",J208,0)</f>
        <v>0</v>
      </c>
      <c r="BI208" s="240">
        <f>IF(N208="nulová",J208,0)</f>
        <v>0</v>
      </c>
      <c r="BJ208" s="17" t="s">
        <v>86</v>
      </c>
      <c r="BK208" s="240">
        <f>ROUND(I208*H208,2)</f>
        <v>0</v>
      </c>
      <c r="BL208" s="17" t="s">
        <v>104</v>
      </c>
      <c r="BM208" s="239" t="s">
        <v>328</v>
      </c>
    </row>
    <row r="209" s="13" customFormat="1">
      <c r="A209" s="13"/>
      <c r="B209" s="241"/>
      <c r="C209" s="242"/>
      <c r="D209" s="243" t="s">
        <v>149</v>
      </c>
      <c r="E209" s="244" t="s">
        <v>1</v>
      </c>
      <c r="F209" s="245" t="s">
        <v>329</v>
      </c>
      <c r="G209" s="242"/>
      <c r="H209" s="246">
        <v>14.9</v>
      </c>
      <c r="I209" s="247"/>
      <c r="J209" s="242"/>
      <c r="K209" s="242"/>
      <c r="L209" s="248"/>
      <c r="M209" s="249"/>
      <c r="N209" s="250"/>
      <c r="O209" s="250"/>
      <c r="P209" s="250"/>
      <c r="Q209" s="250"/>
      <c r="R209" s="250"/>
      <c r="S209" s="250"/>
      <c r="T209" s="25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2" t="s">
        <v>149</v>
      </c>
      <c r="AU209" s="252" t="s">
        <v>90</v>
      </c>
      <c r="AV209" s="13" t="s">
        <v>90</v>
      </c>
      <c r="AW209" s="13" t="s">
        <v>37</v>
      </c>
      <c r="AX209" s="13" t="s">
        <v>86</v>
      </c>
      <c r="AY209" s="252" t="s">
        <v>142</v>
      </c>
    </row>
    <row r="210" s="2" customFormat="1" ht="16.5" customHeight="1">
      <c r="A210" s="38"/>
      <c r="B210" s="39"/>
      <c r="C210" s="264" t="s">
        <v>330</v>
      </c>
      <c r="D210" s="264" t="s">
        <v>201</v>
      </c>
      <c r="E210" s="265" t="s">
        <v>331</v>
      </c>
      <c r="F210" s="266" t="s">
        <v>332</v>
      </c>
      <c r="G210" s="267" t="s">
        <v>147</v>
      </c>
      <c r="H210" s="268">
        <v>15.198</v>
      </c>
      <c r="I210" s="269"/>
      <c r="J210" s="270">
        <f>ROUND(I210*H210,2)</f>
        <v>0</v>
      </c>
      <c r="K210" s="271"/>
      <c r="L210" s="272"/>
      <c r="M210" s="273" t="s">
        <v>1</v>
      </c>
      <c r="N210" s="274" t="s">
        <v>46</v>
      </c>
      <c r="O210" s="91"/>
      <c r="P210" s="237">
        <f>O210*H210</f>
        <v>0</v>
      </c>
      <c r="Q210" s="237">
        <v>0.222</v>
      </c>
      <c r="R210" s="237">
        <f>Q210*H210</f>
        <v>3.3739560000000002</v>
      </c>
      <c r="S210" s="237">
        <v>0</v>
      </c>
      <c r="T210" s="23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9" t="s">
        <v>182</v>
      </c>
      <c r="AT210" s="239" t="s">
        <v>201</v>
      </c>
      <c r="AU210" s="239" t="s">
        <v>90</v>
      </c>
      <c r="AY210" s="17" t="s">
        <v>142</v>
      </c>
      <c r="BE210" s="240">
        <f>IF(N210="základní",J210,0)</f>
        <v>0</v>
      </c>
      <c r="BF210" s="240">
        <f>IF(N210="snížená",J210,0)</f>
        <v>0</v>
      </c>
      <c r="BG210" s="240">
        <f>IF(N210="zákl. přenesená",J210,0)</f>
        <v>0</v>
      </c>
      <c r="BH210" s="240">
        <f>IF(N210="sníž. přenesená",J210,0)</f>
        <v>0</v>
      </c>
      <c r="BI210" s="240">
        <f>IF(N210="nulová",J210,0)</f>
        <v>0</v>
      </c>
      <c r="BJ210" s="17" t="s">
        <v>86</v>
      </c>
      <c r="BK210" s="240">
        <f>ROUND(I210*H210,2)</f>
        <v>0</v>
      </c>
      <c r="BL210" s="17" t="s">
        <v>104</v>
      </c>
      <c r="BM210" s="239" t="s">
        <v>333</v>
      </c>
    </row>
    <row r="211" s="13" customFormat="1">
      <c r="A211" s="13"/>
      <c r="B211" s="241"/>
      <c r="C211" s="242"/>
      <c r="D211" s="243" t="s">
        <v>149</v>
      </c>
      <c r="E211" s="244" t="s">
        <v>1</v>
      </c>
      <c r="F211" s="245" t="s">
        <v>334</v>
      </c>
      <c r="G211" s="242"/>
      <c r="H211" s="246">
        <v>14.9</v>
      </c>
      <c r="I211" s="247"/>
      <c r="J211" s="242"/>
      <c r="K211" s="242"/>
      <c r="L211" s="248"/>
      <c r="M211" s="249"/>
      <c r="N211" s="250"/>
      <c r="O211" s="250"/>
      <c r="P211" s="250"/>
      <c r="Q211" s="250"/>
      <c r="R211" s="250"/>
      <c r="S211" s="250"/>
      <c r="T211" s="25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2" t="s">
        <v>149</v>
      </c>
      <c r="AU211" s="252" t="s">
        <v>90</v>
      </c>
      <c r="AV211" s="13" t="s">
        <v>90</v>
      </c>
      <c r="AW211" s="13" t="s">
        <v>37</v>
      </c>
      <c r="AX211" s="13" t="s">
        <v>86</v>
      </c>
      <c r="AY211" s="252" t="s">
        <v>142</v>
      </c>
    </row>
    <row r="212" s="13" customFormat="1">
      <c r="A212" s="13"/>
      <c r="B212" s="241"/>
      <c r="C212" s="242"/>
      <c r="D212" s="243" t="s">
        <v>149</v>
      </c>
      <c r="E212" s="242"/>
      <c r="F212" s="245" t="s">
        <v>335</v>
      </c>
      <c r="G212" s="242"/>
      <c r="H212" s="246">
        <v>15.198</v>
      </c>
      <c r="I212" s="247"/>
      <c r="J212" s="242"/>
      <c r="K212" s="242"/>
      <c r="L212" s="248"/>
      <c r="M212" s="249"/>
      <c r="N212" s="250"/>
      <c r="O212" s="250"/>
      <c r="P212" s="250"/>
      <c r="Q212" s="250"/>
      <c r="R212" s="250"/>
      <c r="S212" s="250"/>
      <c r="T212" s="25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2" t="s">
        <v>149</v>
      </c>
      <c r="AU212" s="252" t="s">
        <v>90</v>
      </c>
      <c r="AV212" s="13" t="s">
        <v>90</v>
      </c>
      <c r="AW212" s="13" t="s">
        <v>4</v>
      </c>
      <c r="AX212" s="13" t="s">
        <v>86</v>
      </c>
      <c r="AY212" s="252" t="s">
        <v>142</v>
      </c>
    </row>
    <row r="213" s="12" customFormat="1" ht="22.8" customHeight="1">
      <c r="A213" s="12"/>
      <c r="B213" s="211"/>
      <c r="C213" s="212"/>
      <c r="D213" s="213" t="s">
        <v>80</v>
      </c>
      <c r="E213" s="225" t="s">
        <v>171</v>
      </c>
      <c r="F213" s="225" t="s">
        <v>336</v>
      </c>
      <c r="G213" s="212"/>
      <c r="H213" s="212"/>
      <c r="I213" s="215"/>
      <c r="J213" s="226">
        <f>BK213</f>
        <v>0</v>
      </c>
      <c r="K213" s="212"/>
      <c r="L213" s="217"/>
      <c r="M213" s="218"/>
      <c r="N213" s="219"/>
      <c r="O213" s="219"/>
      <c r="P213" s="220">
        <f>SUM(P214:P227)</f>
        <v>0</v>
      </c>
      <c r="Q213" s="219"/>
      <c r="R213" s="220">
        <f>SUM(R214:R227)</f>
        <v>9.1519065900000012</v>
      </c>
      <c r="S213" s="219"/>
      <c r="T213" s="221">
        <f>SUM(T214:T227)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22" t="s">
        <v>86</v>
      </c>
      <c r="AT213" s="223" t="s">
        <v>80</v>
      </c>
      <c r="AU213" s="223" t="s">
        <v>86</v>
      </c>
      <c r="AY213" s="222" t="s">
        <v>142</v>
      </c>
      <c r="BK213" s="224">
        <f>SUM(BK214:BK227)</f>
        <v>0</v>
      </c>
    </row>
    <row r="214" s="2" customFormat="1" ht="24.15" customHeight="1">
      <c r="A214" s="38"/>
      <c r="B214" s="39"/>
      <c r="C214" s="227" t="s">
        <v>337</v>
      </c>
      <c r="D214" s="227" t="s">
        <v>144</v>
      </c>
      <c r="E214" s="228" t="s">
        <v>338</v>
      </c>
      <c r="F214" s="229" t="s">
        <v>339</v>
      </c>
      <c r="G214" s="230" t="s">
        <v>147</v>
      </c>
      <c r="H214" s="231">
        <v>8.3000000000000007</v>
      </c>
      <c r="I214" s="232"/>
      <c r="J214" s="233">
        <f>ROUND(I214*H214,2)</f>
        <v>0</v>
      </c>
      <c r="K214" s="234"/>
      <c r="L214" s="44"/>
      <c r="M214" s="235" t="s">
        <v>1</v>
      </c>
      <c r="N214" s="236" t="s">
        <v>46</v>
      </c>
      <c r="O214" s="91"/>
      <c r="P214" s="237">
        <f>O214*H214</f>
        <v>0</v>
      </c>
      <c r="Q214" s="237">
        <v>0.0080000000000000002</v>
      </c>
      <c r="R214" s="237">
        <f>Q214*H214</f>
        <v>0.066400000000000001</v>
      </c>
      <c r="S214" s="237">
        <v>0</v>
      </c>
      <c r="T214" s="238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9" t="s">
        <v>104</v>
      </c>
      <c r="AT214" s="239" t="s">
        <v>144</v>
      </c>
      <c r="AU214" s="239" t="s">
        <v>90</v>
      </c>
      <c r="AY214" s="17" t="s">
        <v>142</v>
      </c>
      <c r="BE214" s="240">
        <f>IF(N214="základní",J214,0)</f>
        <v>0</v>
      </c>
      <c r="BF214" s="240">
        <f>IF(N214="snížená",J214,0)</f>
        <v>0</v>
      </c>
      <c r="BG214" s="240">
        <f>IF(N214="zákl. přenesená",J214,0)</f>
        <v>0</v>
      </c>
      <c r="BH214" s="240">
        <f>IF(N214="sníž. přenesená",J214,0)</f>
        <v>0</v>
      </c>
      <c r="BI214" s="240">
        <f>IF(N214="nulová",J214,0)</f>
        <v>0</v>
      </c>
      <c r="BJ214" s="17" t="s">
        <v>86</v>
      </c>
      <c r="BK214" s="240">
        <f>ROUND(I214*H214,2)</f>
        <v>0</v>
      </c>
      <c r="BL214" s="17" t="s">
        <v>104</v>
      </c>
      <c r="BM214" s="239" t="s">
        <v>340</v>
      </c>
    </row>
    <row r="215" s="13" customFormat="1">
      <c r="A215" s="13"/>
      <c r="B215" s="241"/>
      <c r="C215" s="242"/>
      <c r="D215" s="243" t="s">
        <v>149</v>
      </c>
      <c r="E215" s="244" t="s">
        <v>1</v>
      </c>
      <c r="F215" s="245" t="s">
        <v>341</v>
      </c>
      <c r="G215" s="242"/>
      <c r="H215" s="246">
        <v>8.3000000000000007</v>
      </c>
      <c r="I215" s="247"/>
      <c r="J215" s="242"/>
      <c r="K215" s="242"/>
      <c r="L215" s="248"/>
      <c r="M215" s="249"/>
      <c r="N215" s="250"/>
      <c r="O215" s="250"/>
      <c r="P215" s="250"/>
      <c r="Q215" s="250"/>
      <c r="R215" s="250"/>
      <c r="S215" s="250"/>
      <c r="T215" s="25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2" t="s">
        <v>149</v>
      </c>
      <c r="AU215" s="252" t="s">
        <v>90</v>
      </c>
      <c r="AV215" s="13" t="s">
        <v>90</v>
      </c>
      <c r="AW215" s="13" t="s">
        <v>37</v>
      </c>
      <c r="AX215" s="13" t="s">
        <v>86</v>
      </c>
      <c r="AY215" s="252" t="s">
        <v>142</v>
      </c>
    </row>
    <row r="216" s="2" customFormat="1" ht="24.15" customHeight="1">
      <c r="A216" s="38"/>
      <c r="B216" s="39"/>
      <c r="C216" s="227" t="s">
        <v>342</v>
      </c>
      <c r="D216" s="227" t="s">
        <v>144</v>
      </c>
      <c r="E216" s="228" t="s">
        <v>343</v>
      </c>
      <c r="F216" s="229" t="s">
        <v>344</v>
      </c>
      <c r="G216" s="230" t="s">
        <v>147</v>
      </c>
      <c r="H216" s="231">
        <v>8.3000000000000007</v>
      </c>
      <c r="I216" s="232"/>
      <c r="J216" s="233">
        <f>ROUND(I216*H216,2)</f>
        <v>0</v>
      </c>
      <c r="K216" s="234"/>
      <c r="L216" s="44"/>
      <c r="M216" s="235" t="s">
        <v>1</v>
      </c>
      <c r="N216" s="236" t="s">
        <v>46</v>
      </c>
      <c r="O216" s="91"/>
      <c r="P216" s="237">
        <f>O216*H216</f>
        <v>0</v>
      </c>
      <c r="Q216" s="237">
        <v>0.010999999999999999</v>
      </c>
      <c r="R216" s="237">
        <f>Q216*H216</f>
        <v>0.091300000000000006</v>
      </c>
      <c r="S216" s="237">
        <v>0</v>
      </c>
      <c r="T216" s="23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9" t="s">
        <v>104</v>
      </c>
      <c r="AT216" s="239" t="s">
        <v>144</v>
      </c>
      <c r="AU216" s="239" t="s">
        <v>90</v>
      </c>
      <c r="AY216" s="17" t="s">
        <v>142</v>
      </c>
      <c r="BE216" s="240">
        <f>IF(N216="základní",J216,0)</f>
        <v>0</v>
      </c>
      <c r="BF216" s="240">
        <f>IF(N216="snížená",J216,0)</f>
        <v>0</v>
      </c>
      <c r="BG216" s="240">
        <f>IF(N216="zákl. přenesená",J216,0)</f>
        <v>0</v>
      </c>
      <c r="BH216" s="240">
        <f>IF(N216="sníž. přenesená",J216,0)</f>
        <v>0</v>
      </c>
      <c r="BI216" s="240">
        <f>IF(N216="nulová",J216,0)</f>
        <v>0</v>
      </c>
      <c r="BJ216" s="17" t="s">
        <v>86</v>
      </c>
      <c r="BK216" s="240">
        <f>ROUND(I216*H216,2)</f>
        <v>0</v>
      </c>
      <c r="BL216" s="17" t="s">
        <v>104</v>
      </c>
      <c r="BM216" s="239" t="s">
        <v>345</v>
      </c>
    </row>
    <row r="217" s="2" customFormat="1" ht="24.15" customHeight="1">
      <c r="A217" s="38"/>
      <c r="B217" s="39"/>
      <c r="C217" s="227" t="s">
        <v>346</v>
      </c>
      <c r="D217" s="227" t="s">
        <v>144</v>
      </c>
      <c r="E217" s="228" t="s">
        <v>347</v>
      </c>
      <c r="F217" s="229" t="s">
        <v>348</v>
      </c>
      <c r="G217" s="230" t="s">
        <v>147</v>
      </c>
      <c r="H217" s="231">
        <v>8.3000000000000007</v>
      </c>
      <c r="I217" s="232"/>
      <c r="J217" s="233">
        <f>ROUND(I217*H217,2)</f>
        <v>0</v>
      </c>
      <c r="K217" s="234"/>
      <c r="L217" s="44"/>
      <c r="M217" s="235" t="s">
        <v>1</v>
      </c>
      <c r="N217" s="236" t="s">
        <v>46</v>
      </c>
      <c r="O217" s="91"/>
      <c r="P217" s="237">
        <f>O217*H217</f>
        <v>0</v>
      </c>
      <c r="Q217" s="237">
        <v>0.016500000000000001</v>
      </c>
      <c r="R217" s="237">
        <f>Q217*H217</f>
        <v>0.13695000000000002</v>
      </c>
      <c r="S217" s="237">
        <v>0</v>
      </c>
      <c r="T217" s="23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9" t="s">
        <v>104</v>
      </c>
      <c r="AT217" s="239" t="s">
        <v>144</v>
      </c>
      <c r="AU217" s="239" t="s">
        <v>90</v>
      </c>
      <c r="AY217" s="17" t="s">
        <v>142</v>
      </c>
      <c r="BE217" s="240">
        <f>IF(N217="základní",J217,0)</f>
        <v>0</v>
      </c>
      <c r="BF217" s="240">
        <f>IF(N217="snížená",J217,0)</f>
        <v>0</v>
      </c>
      <c r="BG217" s="240">
        <f>IF(N217="zákl. přenesená",J217,0)</f>
        <v>0</v>
      </c>
      <c r="BH217" s="240">
        <f>IF(N217="sníž. přenesená",J217,0)</f>
        <v>0</v>
      </c>
      <c r="BI217" s="240">
        <f>IF(N217="nulová",J217,0)</f>
        <v>0</v>
      </c>
      <c r="BJ217" s="17" t="s">
        <v>86</v>
      </c>
      <c r="BK217" s="240">
        <f>ROUND(I217*H217,2)</f>
        <v>0</v>
      </c>
      <c r="BL217" s="17" t="s">
        <v>104</v>
      </c>
      <c r="BM217" s="239" t="s">
        <v>349</v>
      </c>
    </row>
    <row r="218" s="2" customFormat="1" ht="24.15" customHeight="1">
      <c r="A218" s="38"/>
      <c r="B218" s="39"/>
      <c r="C218" s="227" t="s">
        <v>350</v>
      </c>
      <c r="D218" s="227" t="s">
        <v>144</v>
      </c>
      <c r="E218" s="228" t="s">
        <v>351</v>
      </c>
      <c r="F218" s="229" t="s">
        <v>352</v>
      </c>
      <c r="G218" s="230" t="s">
        <v>147</v>
      </c>
      <c r="H218" s="231">
        <v>8.3000000000000007</v>
      </c>
      <c r="I218" s="232"/>
      <c r="J218" s="233">
        <f>ROUND(I218*H218,2)</f>
        <v>0</v>
      </c>
      <c r="K218" s="234"/>
      <c r="L218" s="44"/>
      <c r="M218" s="235" t="s">
        <v>1</v>
      </c>
      <c r="N218" s="236" t="s">
        <v>46</v>
      </c>
      <c r="O218" s="91"/>
      <c r="P218" s="237">
        <f>O218*H218</f>
        <v>0</v>
      </c>
      <c r="Q218" s="237">
        <v>0.02</v>
      </c>
      <c r="R218" s="237">
        <f>Q218*H218</f>
        <v>0.16600000000000001</v>
      </c>
      <c r="S218" s="237">
        <v>0</v>
      </c>
      <c r="T218" s="238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9" t="s">
        <v>104</v>
      </c>
      <c r="AT218" s="239" t="s">
        <v>144</v>
      </c>
      <c r="AU218" s="239" t="s">
        <v>90</v>
      </c>
      <c r="AY218" s="17" t="s">
        <v>142</v>
      </c>
      <c r="BE218" s="240">
        <f>IF(N218="základní",J218,0)</f>
        <v>0</v>
      </c>
      <c r="BF218" s="240">
        <f>IF(N218="snížená",J218,0)</f>
        <v>0</v>
      </c>
      <c r="BG218" s="240">
        <f>IF(N218="zákl. přenesená",J218,0)</f>
        <v>0</v>
      </c>
      <c r="BH218" s="240">
        <f>IF(N218="sníž. přenesená",J218,0)</f>
        <v>0</v>
      </c>
      <c r="BI218" s="240">
        <f>IF(N218="nulová",J218,0)</f>
        <v>0</v>
      </c>
      <c r="BJ218" s="17" t="s">
        <v>86</v>
      </c>
      <c r="BK218" s="240">
        <f>ROUND(I218*H218,2)</f>
        <v>0</v>
      </c>
      <c r="BL218" s="17" t="s">
        <v>104</v>
      </c>
      <c r="BM218" s="239" t="s">
        <v>353</v>
      </c>
    </row>
    <row r="219" s="13" customFormat="1">
      <c r="A219" s="13"/>
      <c r="B219" s="241"/>
      <c r="C219" s="242"/>
      <c r="D219" s="243" t="s">
        <v>149</v>
      </c>
      <c r="E219" s="244" t="s">
        <v>1</v>
      </c>
      <c r="F219" s="245" t="s">
        <v>354</v>
      </c>
      <c r="G219" s="242"/>
      <c r="H219" s="246">
        <v>8.3000000000000007</v>
      </c>
      <c r="I219" s="247"/>
      <c r="J219" s="242"/>
      <c r="K219" s="242"/>
      <c r="L219" s="248"/>
      <c r="M219" s="249"/>
      <c r="N219" s="250"/>
      <c r="O219" s="250"/>
      <c r="P219" s="250"/>
      <c r="Q219" s="250"/>
      <c r="R219" s="250"/>
      <c r="S219" s="250"/>
      <c r="T219" s="25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2" t="s">
        <v>149</v>
      </c>
      <c r="AU219" s="252" t="s">
        <v>90</v>
      </c>
      <c r="AV219" s="13" t="s">
        <v>90</v>
      </c>
      <c r="AW219" s="13" t="s">
        <v>37</v>
      </c>
      <c r="AX219" s="13" t="s">
        <v>86</v>
      </c>
      <c r="AY219" s="252" t="s">
        <v>142</v>
      </c>
    </row>
    <row r="220" s="2" customFormat="1" ht="24.15" customHeight="1">
      <c r="A220" s="38"/>
      <c r="B220" s="39"/>
      <c r="C220" s="227" t="s">
        <v>355</v>
      </c>
      <c r="D220" s="227" t="s">
        <v>144</v>
      </c>
      <c r="E220" s="228" t="s">
        <v>356</v>
      </c>
      <c r="F220" s="229" t="s">
        <v>357</v>
      </c>
      <c r="G220" s="230" t="s">
        <v>147</v>
      </c>
      <c r="H220" s="231">
        <v>2.5</v>
      </c>
      <c r="I220" s="232"/>
      <c r="J220" s="233">
        <f>ROUND(I220*H220,2)</f>
        <v>0</v>
      </c>
      <c r="K220" s="234"/>
      <c r="L220" s="44"/>
      <c r="M220" s="235" t="s">
        <v>1</v>
      </c>
      <c r="N220" s="236" t="s">
        <v>46</v>
      </c>
      <c r="O220" s="91"/>
      <c r="P220" s="237">
        <f>O220*H220</f>
        <v>0</v>
      </c>
      <c r="Q220" s="237">
        <v>0</v>
      </c>
      <c r="R220" s="237">
        <f>Q220*H220</f>
        <v>0</v>
      </c>
      <c r="S220" s="237">
        <v>0</v>
      </c>
      <c r="T220" s="23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9" t="s">
        <v>104</v>
      </c>
      <c r="AT220" s="239" t="s">
        <v>144</v>
      </c>
      <c r="AU220" s="239" t="s">
        <v>90</v>
      </c>
      <c r="AY220" s="17" t="s">
        <v>142</v>
      </c>
      <c r="BE220" s="240">
        <f>IF(N220="základní",J220,0)</f>
        <v>0</v>
      </c>
      <c r="BF220" s="240">
        <f>IF(N220="snížená",J220,0)</f>
        <v>0</v>
      </c>
      <c r="BG220" s="240">
        <f>IF(N220="zákl. přenesená",J220,0)</f>
        <v>0</v>
      </c>
      <c r="BH220" s="240">
        <f>IF(N220="sníž. přenesená",J220,0)</f>
        <v>0</v>
      </c>
      <c r="BI220" s="240">
        <f>IF(N220="nulová",J220,0)</f>
        <v>0</v>
      </c>
      <c r="BJ220" s="17" t="s">
        <v>86</v>
      </c>
      <c r="BK220" s="240">
        <f>ROUND(I220*H220,2)</f>
        <v>0</v>
      </c>
      <c r="BL220" s="17" t="s">
        <v>104</v>
      </c>
      <c r="BM220" s="239" t="s">
        <v>358</v>
      </c>
    </row>
    <row r="221" s="13" customFormat="1">
      <c r="A221" s="13"/>
      <c r="B221" s="241"/>
      <c r="C221" s="242"/>
      <c r="D221" s="243" t="s">
        <v>149</v>
      </c>
      <c r="E221" s="244" t="s">
        <v>1</v>
      </c>
      <c r="F221" s="245" t="s">
        <v>359</v>
      </c>
      <c r="G221" s="242"/>
      <c r="H221" s="246">
        <v>2.5</v>
      </c>
      <c r="I221" s="247"/>
      <c r="J221" s="242"/>
      <c r="K221" s="242"/>
      <c r="L221" s="248"/>
      <c r="M221" s="249"/>
      <c r="N221" s="250"/>
      <c r="O221" s="250"/>
      <c r="P221" s="250"/>
      <c r="Q221" s="250"/>
      <c r="R221" s="250"/>
      <c r="S221" s="250"/>
      <c r="T221" s="251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2" t="s">
        <v>149</v>
      </c>
      <c r="AU221" s="252" t="s">
        <v>90</v>
      </c>
      <c r="AV221" s="13" t="s">
        <v>90</v>
      </c>
      <c r="AW221" s="13" t="s">
        <v>37</v>
      </c>
      <c r="AX221" s="13" t="s">
        <v>86</v>
      </c>
      <c r="AY221" s="252" t="s">
        <v>142</v>
      </c>
    </row>
    <row r="222" s="2" customFormat="1" ht="24.15" customHeight="1">
      <c r="A222" s="38"/>
      <c r="B222" s="39"/>
      <c r="C222" s="227" t="s">
        <v>360</v>
      </c>
      <c r="D222" s="227" t="s">
        <v>144</v>
      </c>
      <c r="E222" s="228" t="s">
        <v>361</v>
      </c>
      <c r="F222" s="229" t="s">
        <v>362</v>
      </c>
      <c r="G222" s="230" t="s">
        <v>147</v>
      </c>
      <c r="H222" s="231">
        <v>15</v>
      </c>
      <c r="I222" s="232"/>
      <c r="J222" s="233">
        <f>ROUND(I222*H222,2)</f>
        <v>0</v>
      </c>
      <c r="K222" s="234"/>
      <c r="L222" s="44"/>
      <c r="M222" s="235" t="s">
        <v>1</v>
      </c>
      <c r="N222" s="236" t="s">
        <v>46</v>
      </c>
      <c r="O222" s="91"/>
      <c r="P222" s="237">
        <f>O222*H222</f>
        <v>0</v>
      </c>
      <c r="Q222" s="237">
        <v>0</v>
      </c>
      <c r="R222" s="237">
        <f>Q222*H222</f>
        <v>0</v>
      </c>
      <c r="S222" s="237">
        <v>0</v>
      </c>
      <c r="T222" s="23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9" t="s">
        <v>104</v>
      </c>
      <c r="AT222" s="239" t="s">
        <v>144</v>
      </c>
      <c r="AU222" s="239" t="s">
        <v>90</v>
      </c>
      <c r="AY222" s="17" t="s">
        <v>142</v>
      </c>
      <c r="BE222" s="240">
        <f>IF(N222="základní",J222,0)</f>
        <v>0</v>
      </c>
      <c r="BF222" s="240">
        <f>IF(N222="snížená",J222,0)</f>
        <v>0</v>
      </c>
      <c r="BG222" s="240">
        <f>IF(N222="zákl. přenesená",J222,0)</f>
        <v>0</v>
      </c>
      <c r="BH222" s="240">
        <f>IF(N222="sníž. přenesená",J222,0)</f>
        <v>0</v>
      </c>
      <c r="BI222" s="240">
        <f>IF(N222="nulová",J222,0)</f>
        <v>0</v>
      </c>
      <c r="BJ222" s="17" t="s">
        <v>86</v>
      </c>
      <c r="BK222" s="240">
        <f>ROUND(I222*H222,2)</f>
        <v>0</v>
      </c>
      <c r="BL222" s="17" t="s">
        <v>104</v>
      </c>
      <c r="BM222" s="239" t="s">
        <v>363</v>
      </c>
    </row>
    <row r="223" s="13" customFormat="1">
      <c r="A223" s="13"/>
      <c r="B223" s="241"/>
      <c r="C223" s="242"/>
      <c r="D223" s="243" t="s">
        <v>149</v>
      </c>
      <c r="E223" s="244" t="s">
        <v>1</v>
      </c>
      <c r="F223" s="245" t="s">
        <v>364</v>
      </c>
      <c r="G223" s="242"/>
      <c r="H223" s="246">
        <v>15</v>
      </c>
      <c r="I223" s="247"/>
      <c r="J223" s="242"/>
      <c r="K223" s="242"/>
      <c r="L223" s="248"/>
      <c r="M223" s="249"/>
      <c r="N223" s="250"/>
      <c r="O223" s="250"/>
      <c r="P223" s="250"/>
      <c r="Q223" s="250"/>
      <c r="R223" s="250"/>
      <c r="S223" s="250"/>
      <c r="T223" s="25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2" t="s">
        <v>149</v>
      </c>
      <c r="AU223" s="252" t="s">
        <v>90</v>
      </c>
      <c r="AV223" s="13" t="s">
        <v>90</v>
      </c>
      <c r="AW223" s="13" t="s">
        <v>37</v>
      </c>
      <c r="AX223" s="13" t="s">
        <v>86</v>
      </c>
      <c r="AY223" s="252" t="s">
        <v>142</v>
      </c>
    </row>
    <row r="224" s="2" customFormat="1" ht="33" customHeight="1">
      <c r="A224" s="38"/>
      <c r="B224" s="39"/>
      <c r="C224" s="227" t="s">
        <v>365</v>
      </c>
      <c r="D224" s="227" t="s">
        <v>144</v>
      </c>
      <c r="E224" s="228" t="s">
        <v>366</v>
      </c>
      <c r="F224" s="229" t="s">
        <v>367</v>
      </c>
      <c r="G224" s="230" t="s">
        <v>159</v>
      </c>
      <c r="H224" s="231">
        <v>3.7000000000000002</v>
      </c>
      <c r="I224" s="232"/>
      <c r="J224" s="233">
        <f>ROUND(I224*H224,2)</f>
        <v>0</v>
      </c>
      <c r="K224" s="234"/>
      <c r="L224" s="44"/>
      <c r="M224" s="235" t="s">
        <v>1</v>
      </c>
      <c r="N224" s="236" t="s">
        <v>46</v>
      </c>
      <c r="O224" s="91"/>
      <c r="P224" s="237">
        <f>O224*H224</f>
        <v>0</v>
      </c>
      <c r="Q224" s="237">
        <v>2.3010199999999998</v>
      </c>
      <c r="R224" s="237">
        <f>Q224*H224</f>
        <v>8.5137739999999997</v>
      </c>
      <c r="S224" s="237">
        <v>0</v>
      </c>
      <c r="T224" s="23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9" t="s">
        <v>104</v>
      </c>
      <c r="AT224" s="239" t="s">
        <v>144</v>
      </c>
      <c r="AU224" s="239" t="s">
        <v>90</v>
      </c>
      <c r="AY224" s="17" t="s">
        <v>142</v>
      </c>
      <c r="BE224" s="240">
        <f>IF(N224="základní",J224,0)</f>
        <v>0</v>
      </c>
      <c r="BF224" s="240">
        <f>IF(N224="snížená",J224,0)</f>
        <v>0</v>
      </c>
      <c r="BG224" s="240">
        <f>IF(N224="zákl. přenesená",J224,0)</f>
        <v>0</v>
      </c>
      <c r="BH224" s="240">
        <f>IF(N224="sníž. přenesená",J224,0)</f>
        <v>0</v>
      </c>
      <c r="BI224" s="240">
        <f>IF(N224="nulová",J224,0)</f>
        <v>0</v>
      </c>
      <c r="BJ224" s="17" t="s">
        <v>86</v>
      </c>
      <c r="BK224" s="240">
        <f>ROUND(I224*H224,2)</f>
        <v>0</v>
      </c>
      <c r="BL224" s="17" t="s">
        <v>104</v>
      </c>
      <c r="BM224" s="239" t="s">
        <v>368</v>
      </c>
    </row>
    <row r="225" s="13" customFormat="1">
      <c r="A225" s="13"/>
      <c r="B225" s="241"/>
      <c r="C225" s="242"/>
      <c r="D225" s="243" t="s">
        <v>149</v>
      </c>
      <c r="E225" s="244" t="s">
        <v>1</v>
      </c>
      <c r="F225" s="245" t="s">
        <v>369</v>
      </c>
      <c r="G225" s="242"/>
      <c r="H225" s="246">
        <v>3.7000000000000002</v>
      </c>
      <c r="I225" s="247"/>
      <c r="J225" s="242"/>
      <c r="K225" s="242"/>
      <c r="L225" s="248"/>
      <c r="M225" s="249"/>
      <c r="N225" s="250"/>
      <c r="O225" s="250"/>
      <c r="P225" s="250"/>
      <c r="Q225" s="250"/>
      <c r="R225" s="250"/>
      <c r="S225" s="250"/>
      <c r="T225" s="25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2" t="s">
        <v>149</v>
      </c>
      <c r="AU225" s="252" t="s">
        <v>90</v>
      </c>
      <c r="AV225" s="13" t="s">
        <v>90</v>
      </c>
      <c r="AW225" s="13" t="s">
        <v>37</v>
      </c>
      <c r="AX225" s="13" t="s">
        <v>86</v>
      </c>
      <c r="AY225" s="252" t="s">
        <v>142</v>
      </c>
    </row>
    <row r="226" s="2" customFormat="1" ht="16.5" customHeight="1">
      <c r="A226" s="38"/>
      <c r="B226" s="39"/>
      <c r="C226" s="227" t="s">
        <v>370</v>
      </c>
      <c r="D226" s="227" t="s">
        <v>144</v>
      </c>
      <c r="E226" s="228" t="s">
        <v>371</v>
      </c>
      <c r="F226" s="229" t="s">
        <v>372</v>
      </c>
      <c r="G226" s="230" t="s">
        <v>174</v>
      </c>
      <c r="H226" s="231">
        <v>0.16700000000000001</v>
      </c>
      <c r="I226" s="232"/>
      <c r="J226" s="233">
        <f>ROUND(I226*H226,2)</f>
        <v>0</v>
      </c>
      <c r="K226" s="234"/>
      <c r="L226" s="44"/>
      <c r="M226" s="235" t="s">
        <v>1</v>
      </c>
      <c r="N226" s="236" t="s">
        <v>46</v>
      </c>
      <c r="O226" s="91"/>
      <c r="P226" s="237">
        <f>O226*H226</f>
        <v>0</v>
      </c>
      <c r="Q226" s="237">
        <v>1.06277</v>
      </c>
      <c r="R226" s="237">
        <f>Q226*H226</f>
        <v>0.17748259</v>
      </c>
      <c r="S226" s="237">
        <v>0</v>
      </c>
      <c r="T226" s="23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9" t="s">
        <v>104</v>
      </c>
      <c r="AT226" s="239" t="s">
        <v>144</v>
      </c>
      <c r="AU226" s="239" t="s">
        <v>90</v>
      </c>
      <c r="AY226" s="17" t="s">
        <v>142</v>
      </c>
      <c r="BE226" s="240">
        <f>IF(N226="základní",J226,0)</f>
        <v>0</v>
      </c>
      <c r="BF226" s="240">
        <f>IF(N226="snížená",J226,0)</f>
        <v>0</v>
      </c>
      <c r="BG226" s="240">
        <f>IF(N226="zákl. přenesená",J226,0)</f>
        <v>0</v>
      </c>
      <c r="BH226" s="240">
        <f>IF(N226="sníž. přenesená",J226,0)</f>
        <v>0</v>
      </c>
      <c r="BI226" s="240">
        <f>IF(N226="nulová",J226,0)</f>
        <v>0</v>
      </c>
      <c r="BJ226" s="17" t="s">
        <v>86</v>
      </c>
      <c r="BK226" s="240">
        <f>ROUND(I226*H226,2)</f>
        <v>0</v>
      </c>
      <c r="BL226" s="17" t="s">
        <v>104</v>
      </c>
      <c r="BM226" s="239" t="s">
        <v>373</v>
      </c>
    </row>
    <row r="227" s="13" customFormat="1">
      <c r="A227" s="13"/>
      <c r="B227" s="241"/>
      <c r="C227" s="242"/>
      <c r="D227" s="243" t="s">
        <v>149</v>
      </c>
      <c r="E227" s="244" t="s">
        <v>1</v>
      </c>
      <c r="F227" s="245" t="s">
        <v>374</v>
      </c>
      <c r="G227" s="242"/>
      <c r="H227" s="246">
        <v>0.16700000000000001</v>
      </c>
      <c r="I227" s="247"/>
      <c r="J227" s="242"/>
      <c r="K227" s="242"/>
      <c r="L227" s="248"/>
      <c r="M227" s="249"/>
      <c r="N227" s="250"/>
      <c r="O227" s="250"/>
      <c r="P227" s="250"/>
      <c r="Q227" s="250"/>
      <c r="R227" s="250"/>
      <c r="S227" s="250"/>
      <c r="T227" s="25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2" t="s">
        <v>149</v>
      </c>
      <c r="AU227" s="252" t="s">
        <v>90</v>
      </c>
      <c r="AV227" s="13" t="s">
        <v>90</v>
      </c>
      <c r="AW227" s="13" t="s">
        <v>37</v>
      </c>
      <c r="AX227" s="13" t="s">
        <v>86</v>
      </c>
      <c r="AY227" s="252" t="s">
        <v>142</v>
      </c>
    </row>
    <row r="228" s="12" customFormat="1" ht="22.8" customHeight="1">
      <c r="A228" s="12"/>
      <c r="B228" s="211"/>
      <c r="C228" s="212"/>
      <c r="D228" s="213" t="s">
        <v>80</v>
      </c>
      <c r="E228" s="225" t="s">
        <v>189</v>
      </c>
      <c r="F228" s="225" t="s">
        <v>375</v>
      </c>
      <c r="G228" s="212"/>
      <c r="H228" s="212"/>
      <c r="I228" s="215"/>
      <c r="J228" s="226">
        <f>BK228</f>
        <v>0</v>
      </c>
      <c r="K228" s="212"/>
      <c r="L228" s="217"/>
      <c r="M228" s="218"/>
      <c r="N228" s="219"/>
      <c r="O228" s="219"/>
      <c r="P228" s="220">
        <f>SUM(P229:P250)</f>
        <v>0</v>
      </c>
      <c r="Q228" s="219"/>
      <c r="R228" s="220">
        <f>SUM(R229:R250)</f>
        <v>1.1898300000000002</v>
      </c>
      <c r="S228" s="219"/>
      <c r="T228" s="221">
        <f>SUM(T229:T250)</f>
        <v>29.817599999999999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22" t="s">
        <v>86</v>
      </c>
      <c r="AT228" s="223" t="s">
        <v>80</v>
      </c>
      <c r="AU228" s="223" t="s">
        <v>86</v>
      </c>
      <c r="AY228" s="222" t="s">
        <v>142</v>
      </c>
      <c r="BK228" s="224">
        <f>SUM(BK229:BK250)</f>
        <v>0</v>
      </c>
    </row>
    <row r="229" s="2" customFormat="1" ht="24.15" customHeight="1">
      <c r="A229" s="38"/>
      <c r="B229" s="39"/>
      <c r="C229" s="227" t="s">
        <v>376</v>
      </c>
      <c r="D229" s="227" t="s">
        <v>144</v>
      </c>
      <c r="E229" s="228" t="s">
        <v>377</v>
      </c>
      <c r="F229" s="229" t="s">
        <v>378</v>
      </c>
      <c r="G229" s="230" t="s">
        <v>192</v>
      </c>
      <c r="H229" s="231">
        <v>1</v>
      </c>
      <c r="I229" s="232"/>
      <c r="J229" s="233">
        <f>ROUND(I229*H229,2)</f>
        <v>0</v>
      </c>
      <c r="K229" s="234"/>
      <c r="L229" s="44"/>
      <c r="M229" s="235" t="s">
        <v>1</v>
      </c>
      <c r="N229" s="236" t="s">
        <v>46</v>
      </c>
      <c r="O229" s="91"/>
      <c r="P229" s="237">
        <f>O229*H229</f>
        <v>0</v>
      </c>
      <c r="Q229" s="237">
        <v>0.10095</v>
      </c>
      <c r="R229" s="237">
        <f>Q229*H229</f>
        <v>0.10095</v>
      </c>
      <c r="S229" s="237">
        <v>0</v>
      </c>
      <c r="T229" s="23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9" t="s">
        <v>104</v>
      </c>
      <c r="AT229" s="239" t="s">
        <v>144</v>
      </c>
      <c r="AU229" s="239" t="s">
        <v>90</v>
      </c>
      <c r="AY229" s="17" t="s">
        <v>142</v>
      </c>
      <c r="BE229" s="240">
        <f>IF(N229="základní",J229,0)</f>
        <v>0</v>
      </c>
      <c r="BF229" s="240">
        <f>IF(N229="snížená",J229,0)</f>
        <v>0</v>
      </c>
      <c r="BG229" s="240">
        <f>IF(N229="zákl. přenesená",J229,0)</f>
        <v>0</v>
      </c>
      <c r="BH229" s="240">
        <f>IF(N229="sníž. přenesená",J229,0)</f>
        <v>0</v>
      </c>
      <c r="BI229" s="240">
        <f>IF(N229="nulová",J229,0)</f>
        <v>0</v>
      </c>
      <c r="BJ229" s="17" t="s">
        <v>86</v>
      </c>
      <c r="BK229" s="240">
        <f>ROUND(I229*H229,2)</f>
        <v>0</v>
      </c>
      <c r="BL229" s="17" t="s">
        <v>104</v>
      </c>
      <c r="BM229" s="239" t="s">
        <v>379</v>
      </c>
    </row>
    <row r="230" s="13" customFormat="1">
      <c r="A230" s="13"/>
      <c r="B230" s="241"/>
      <c r="C230" s="242"/>
      <c r="D230" s="243" t="s">
        <v>149</v>
      </c>
      <c r="E230" s="244" t="s">
        <v>1</v>
      </c>
      <c r="F230" s="245" t="s">
        <v>380</v>
      </c>
      <c r="G230" s="242"/>
      <c r="H230" s="246">
        <v>1</v>
      </c>
      <c r="I230" s="247"/>
      <c r="J230" s="242"/>
      <c r="K230" s="242"/>
      <c r="L230" s="248"/>
      <c r="M230" s="249"/>
      <c r="N230" s="250"/>
      <c r="O230" s="250"/>
      <c r="P230" s="250"/>
      <c r="Q230" s="250"/>
      <c r="R230" s="250"/>
      <c r="S230" s="250"/>
      <c r="T230" s="25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2" t="s">
        <v>149</v>
      </c>
      <c r="AU230" s="252" t="s">
        <v>90</v>
      </c>
      <c r="AV230" s="13" t="s">
        <v>90</v>
      </c>
      <c r="AW230" s="13" t="s">
        <v>37</v>
      </c>
      <c r="AX230" s="13" t="s">
        <v>86</v>
      </c>
      <c r="AY230" s="252" t="s">
        <v>142</v>
      </c>
    </row>
    <row r="231" s="2" customFormat="1" ht="16.5" customHeight="1">
      <c r="A231" s="38"/>
      <c r="B231" s="39"/>
      <c r="C231" s="264" t="s">
        <v>381</v>
      </c>
      <c r="D231" s="264" t="s">
        <v>201</v>
      </c>
      <c r="E231" s="265" t="s">
        <v>382</v>
      </c>
      <c r="F231" s="266" t="s">
        <v>383</v>
      </c>
      <c r="G231" s="267" t="s">
        <v>192</v>
      </c>
      <c r="H231" s="268">
        <v>1</v>
      </c>
      <c r="I231" s="269"/>
      <c r="J231" s="270">
        <f>ROUND(I231*H231,2)</f>
        <v>0</v>
      </c>
      <c r="K231" s="271"/>
      <c r="L231" s="272"/>
      <c r="M231" s="273" t="s">
        <v>1</v>
      </c>
      <c r="N231" s="274" t="s">
        <v>46</v>
      </c>
      <c r="O231" s="91"/>
      <c r="P231" s="237">
        <f>O231*H231</f>
        <v>0</v>
      </c>
      <c r="Q231" s="237">
        <v>0.028000000000000001</v>
      </c>
      <c r="R231" s="237">
        <f>Q231*H231</f>
        <v>0.028000000000000001</v>
      </c>
      <c r="S231" s="237">
        <v>0</v>
      </c>
      <c r="T231" s="238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9" t="s">
        <v>182</v>
      </c>
      <c r="AT231" s="239" t="s">
        <v>201</v>
      </c>
      <c r="AU231" s="239" t="s">
        <v>90</v>
      </c>
      <c r="AY231" s="17" t="s">
        <v>142</v>
      </c>
      <c r="BE231" s="240">
        <f>IF(N231="základní",J231,0)</f>
        <v>0</v>
      </c>
      <c r="BF231" s="240">
        <f>IF(N231="snížená",J231,0)</f>
        <v>0</v>
      </c>
      <c r="BG231" s="240">
        <f>IF(N231="zákl. přenesená",J231,0)</f>
        <v>0</v>
      </c>
      <c r="BH231" s="240">
        <f>IF(N231="sníž. přenesená",J231,0)</f>
        <v>0</v>
      </c>
      <c r="BI231" s="240">
        <f>IF(N231="nulová",J231,0)</f>
        <v>0</v>
      </c>
      <c r="BJ231" s="17" t="s">
        <v>86</v>
      </c>
      <c r="BK231" s="240">
        <f>ROUND(I231*H231,2)</f>
        <v>0</v>
      </c>
      <c r="BL231" s="17" t="s">
        <v>104</v>
      </c>
      <c r="BM231" s="239" t="s">
        <v>384</v>
      </c>
    </row>
    <row r="232" s="2" customFormat="1" ht="24.15" customHeight="1">
      <c r="A232" s="38"/>
      <c r="B232" s="39"/>
      <c r="C232" s="227" t="s">
        <v>385</v>
      </c>
      <c r="D232" s="227" t="s">
        <v>144</v>
      </c>
      <c r="E232" s="228" t="s">
        <v>386</v>
      </c>
      <c r="F232" s="229" t="s">
        <v>387</v>
      </c>
      <c r="G232" s="230" t="s">
        <v>192</v>
      </c>
      <c r="H232" s="231">
        <v>3.5</v>
      </c>
      <c r="I232" s="232"/>
      <c r="J232" s="233">
        <f>ROUND(I232*H232,2)</f>
        <v>0</v>
      </c>
      <c r="K232" s="234"/>
      <c r="L232" s="44"/>
      <c r="M232" s="235" t="s">
        <v>1</v>
      </c>
      <c r="N232" s="236" t="s">
        <v>46</v>
      </c>
      <c r="O232" s="91"/>
      <c r="P232" s="237">
        <f>O232*H232</f>
        <v>0</v>
      </c>
      <c r="Q232" s="237">
        <v>0.24737000000000001</v>
      </c>
      <c r="R232" s="237">
        <f>Q232*H232</f>
        <v>0.86579499999999998</v>
      </c>
      <c r="S232" s="237">
        <v>0</v>
      </c>
      <c r="T232" s="23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9" t="s">
        <v>104</v>
      </c>
      <c r="AT232" s="239" t="s">
        <v>144</v>
      </c>
      <c r="AU232" s="239" t="s">
        <v>90</v>
      </c>
      <c r="AY232" s="17" t="s">
        <v>142</v>
      </c>
      <c r="BE232" s="240">
        <f>IF(N232="základní",J232,0)</f>
        <v>0</v>
      </c>
      <c r="BF232" s="240">
        <f>IF(N232="snížená",J232,0)</f>
        <v>0</v>
      </c>
      <c r="BG232" s="240">
        <f>IF(N232="zákl. přenesená",J232,0)</f>
        <v>0</v>
      </c>
      <c r="BH232" s="240">
        <f>IF(N232="sníž. přenesená",J232,0)</f>
        <v>0</v>
      </c>
      <c r="BI232" s="240">
        <f>IF(N232="nulová",J232,0)</f>
        <v>0</v>
      </c>
      <c r="BJ232" s="17" t="s">
        <v>86</v>
      </c>
      <c r="BK232" s="240">
        <f>ROUND(I232*H232,2)</f>
        <v>0</v>
      </c>
      <c r="BL232" s="17" t="s">
        <v>104</v>
      </c>
      <c r="BM232" s="239" t="s">
        <v>388</v>
      </c>
    </row>
    <row r="233" s="2" customFormat="1" ht="24.15" customHeight="1">
      <c r="A233" s="38"/>
      <c r="B233" s="39"/>
      <c r="C233" s="227" t="s">
        <v>389</v>
      </c>
      <c r="D233" s="227" t="s">
        <v>144</v>
      </c>
      <c r="E233" s="228" t="s">
        <v>390</v>
      </c>
      <c r="F233" s="229" t="s">
        <v>391</v>
      </c>
      <c r="G233" s="230" t="s">
        <v>268</v>
      </c>
      <c r="H233" s="231">
        <v>1</v>
      </c>
      <c r="I233" s="232"/>
      <c r="J233" s="233">
        <f>ROUND(I233*H233,2)</f>
        <v>0</v>
      </c>
      <c r="K233" s="234"/>
      <c r="L233" s="44"/>
      <c r="M233" s="235" t="s">
        <v>1</v>
      </c>
      <c r="N233" s="236" t="s">
        <v>46</v>
      </c>
      <c r="O233" s="91"/>
      <c r="P233" s="237">
        <f>O233*H233</f>
        <v>0</v>
      </c>
      <c r="Q233" s="237">
        <v>0.19503999999999999</v>
      </c>
      <c r="R233" s="237">
        <f>Q233*H233</f>
        <v>0.19503999999999999</v>
      </c>
      <c r="S233" s="237">
        <v>0</v>
      </c>
      <c r="T233" s="23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9" t="s">
        <v>104</v>
      </c>
      <c r="AT233" s="239" t="s">
        <v>144</v>
      </c>
      <c r="AU233" s="239" t="s">
        <v>90</v>
      </c>
      <c r="AY233" s="17" t="s">
        <v>142</v>
      </c>
      <c r="BE233" s="240">
        <f>IF(N233="základní",J233,0)</f>
        <v>0</v>
      </c>
      <c r="BF233" s="240">
        <f>IF(N233="snížená",J233,0)</f>
        <v>0</v>
      </c>
      <c r="BG233" s="240">
        <f>IF(N233="zákl. přenesená",J233,0)</f>
        <v>0</v>
      </c>
      <c r="BH233" s="240">
        <f>IF(N233="sníž. přenesená",J233,0)</f>
        <v>0</v>
      </c>
      <c r="BI233" s="240">
        <f>IF(N233="nulová",J233,0)</f>
        <v>0</v>
      </c>
      <c r="BJ233" s="17" t="s">
        <v>86</v>
      </c>
      <c r="BK233" s="240">
        <f>ROUND(I233*H233,2)</f>
        <v>0</v>
      </c>
      <c r="BL233" s="17" t="s">
        <v>104</v>
      </c>
      <c r="BM233" s="239" t="s">
        <v>392</v>
      </c>
    </row>
    <row r="234" s="2" customFormat="1" ht="21.75" customHeight="1">
      <c r="A234" s="38"/>
      <c r="B234" s="39"/>
      <c r="C234" s="227" t="s">
        <v>393</v>
      </c>
      <c r="D234" s="227" t="s">
        <v>144</v>
      </c>
      <c r="E234" s="228" t="s">
        <v>394</v>
      </c>
      <c r="F234" s="229" t="s">
        <v>395</v>
      </c>
      <c r="G234" s="230" t="s">
        <v>147</v>
      </c>
      <c r="H234" s="231">
        <v>18</v>
      </c>
      <c r="I234" s="232"/>
      <c r="J234" s="233">
        <f>ROUND(I234*H234,2)</f>
        <v>0</v>
      </c>
      <c r="K234" s="234"/>
      <c r="L234" s="44"/>
      <c r="M234" s="235" t="s">
        <v>1</v>
      </c>
      <c r="N234" s="236" t="s">
        <v>46</v>
      </c>
      <c r="O234" s="91"/>
      <c r="P234" s="237">
        <f>O234*H234</f>
        <v>0</v>
      </c>
      <c r="Q234" s="237">
        <v>0</v>
      </c>
      <c r="R234" s="237">
        <f>Q234*H234</f>
        <v>0</v>
      </c>
      <c r="S234" s="237">
        <v>0</v>
      </c>
      <c r="T234" s="23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9" t="s">
        <v>104</v>
      </c>
      <c r="AT234" s="239" t="s">
        <v>144</v>
      </c>
      <c r="AU234" s="239" t="s">
        <v>90</v>
      </c>
      <c r="AY234" s="17" t="s">
        <v>142</v>
      </c>
      <c r="BE234" s="240">
        <f>IF(N234="základní",J234,0)</f>
        <v>0</v>
      </c>
      <c r="BF234" s="240">
        <f>IF(N234="snížená",J234,0)</f>
        <v>0</v>
      </c>
      <c r="BG234" s="240">
        <f>IF(N234="zákl. přenesená",J234,0)</f>
        <v>0</v>
      </c>
      <c r="BH234" s="240">
        <f>IF(N234="sníž. přenesená",J234,0)</f>
        <v>0</v>
      </c>
      <c r="BI234" s="240">
        <f>IF(N234="nulová",J234,0)</f>
        <v>0</v>
      </c>
      <c r="BJ234" s="17" t="s">
        <v>86</v>
      </c>
      <c r="BK234" s="240">
        <f>ROUND(I234*H234,2)</f>
        <v>0</v>
      </c>
      <c r="BL234" s="17" t="s">
        <v>104</v>
      </c>
      <c r="BM234" s="239" t="s">
        <v>396</v>
      </c>
    </row>
    <row r="235" s="2" customFormat="1" ht="16.5" customHeight="1">
      <c r="A235" s="38"/>
      <c r="B235" s="39"/>
      <c r="C235" s="227" t="s">
        <v>397</v>
      </c>
      <c r="D235" s="227" t="s">
        <v>144</v>
      </c>
      <c r="E235" s="228" t="s">
        <v>398</v>
      </c>
      <c r="F235" s="229" t="s">
        <v>399</v>
      </c>
      <c r="G235" s="230" t="s">
        <v>159</v>
      </c>
      <c r="H235" s="231">
        <v>6.4000000000000004</v>
      </c>
      <c r="I235" s="232"/>
      <c r="J235" s="233">
        <f>ROUND(I235*H235,2)</f>
        <v>0</v>
      </c>
      <c r="K235" s="234"/>
      <c r="L235" s="44"/>
      <c r="M235" s="235" t="s">
        <v>1</v>
      </c>
      <c r="N235" s="236" t="s">
        <v>46</v>
      </c>
      <c r="O235" s="91"/>
      <c r="P235" s="237">
        <f>O235*H235</f>
        <v>0</v>
      </c>
      <c r="Q235" s="237">
        <v>0</v>
      </c>
      <c r="R235" s="237">
        <f>Q235*H235</f>
        <v>0</v>
      </c>
      <c r="S235" s="237">
        <v>2.3999999999999999</v>
      </c>
      <c r="T235" s="238">
        <f>S235*H235</f>
        <v>15.359999999999999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9" t="s">
        <v>104</v>
      </c>
      <c r="AT235" s="239" t="s">
        <v>144</v>
      </c>
      <c r="AU235" s="239" t="s">
        <v>90</v>
      </c>
      <c r="AY235" s="17" t="s">
        <v>142</v>
      </c>
      <c r="BE235" s="240">
        <f>IF(N235="základní",J235,0)</f>
        <v>0</v>
      </c>
      <c r="BF235" s="240">
        <f>IF(N235="snížená",J235,0)</f>
        <v>0</v>
      </c>
      <c r="BG235" s="240">
        <f>IF(N235="zákl. přenesená",J235,0)</f>
        <v>0</v>
      </c>
      <c r="BH235" s="240">
        <f>IF(N235="sníž. přenesená",J235,0)</f>
        <v>0</v>
      </c>
      <c r="BI235" s="240">
        <f>IF(N235="nulová",J235,0)</f>
        <v>0</v>
      </c>
      <c r="BJ235" s="17" t="s">
        <v>86</v>
      </c>
      <c r="BK235" s="240">
        <f>ROUND(I235*H235,2)</f>
        <v>0</v>
      </c>
      <c r="BL235" s="17" t="s">
        <v>104</v>
      </c>
      <c r="BM235" s="239" t="s">
        <v>400</v>
      </c>
    </row>
    <row r="236" s="13" customFormat="1">
      <c r="A236" s="13"/>
      <c r="B236" s="241"/>
      <c r="C236" s="242"/>
      <c r="D236" s="243" t="s">
        <v>149</v>
      </c>
      <c r="E236" s="244" t="s">
        <v>1</v>
      </c>
      <c r="F236" s="245" t="s">
        <v>401</v>
      </c>
      <c r="G236" s="242"/>
      <c r="H236" s="246">
        <v>6.4000000000000004</v>
      </c>
      <c r="I236" s="247"/>
      <c r="J236" s="242"/>
      <c r="K236" s="242"/>
      <c r="L236" s="248"/>
      <c r="M236" s="249"/>
      <c r="N236" s="250"/>
      <c r="O236" s="250"/>
      <c r="P236" s="250"/>
      <c r="Q236" s="250"/>
      <c r="R236" s="250"/>
      <c r="S236" s="250"/>
      <c r="T236" s="25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2" t="s">
        <v>149</v>
      </c>
      <c r="AU236" s="252" t="s">
        <v>90</v>
      </c>
      <c r="AV236" s="13" t="s">
        <v>90</v>
      </c>
      <c r="AW236" s="13" t="s">
        <v>37</v>
      </c>
      <c r="AX236" s="13" t="s">
        <v>86</v>
      </c>
      <c r="AY236" s="252" t="s">
        <v>142</v>
      </c>
    </row>
    <row r="237" s="2" customFormat="1" ht="24.15" customHeight="1">
      <c r="A237" s="38"/>
      <c r="B237" s="39"/>
      <c r="C237" s="227" t="s">
        <v>402</v>
      </c>
      <c r="D237" s="227" t="s">
        <v>144</v>
      </c>
      <c r="E237" s="228" t="s">
        <v>403</v>
      </c>
      <c r="F237" s="229" t="s">
        <v>404</v>
      </c>
      <c r="G237" s="230" t="s">
        <v>159</v>
      </c>
      <c r="H237" s="231">
        <v>3.5</v>
      </c>
      <c r="I237" s="232"/>
      <c r="J237" s="233">
        <f>ROUND(I237*H237,2)</f>
        <v>0</v>
      </c>
      <c r="K237" s="234"/>
      <c r="L237" s="44"/>
      <c r="M237" s="235" t="s">
        <v>1</v>
      </c>
      <c r="N237" s="236" t="s">
        <v>46</v>
      </c>
      <c r="O237" s="91"/>
      <c r="P237" s="237">
        <f>O237*H237</f>
        <v>0</v>
      </c>
      <c r="Q237" s="237">
        <v>0</v>
      </c>
      <c r="R237" s="237">
        <f>Q237*H237</f>
        <v>0</v>
      </c>
      <c r="S237" s="237">
        <v>2.5</v>
      </c>
      <c r="T237" s="238">
        <f>S237*H237</f>
        <v>8.75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9" t="s">
        <v>104</v>
      </c>
      <c r="AT237" s="239" t="s">
        <v>144</v>
      </c>
      <c r="AU237" s="239" t="s">
        <v>90</v>
      </c>
      <c r="AY237" s="17" t="s">
        <v>142</v>
      </c>
      <c r="BE237" s="240">
        <f>IF(N237="základní",J237,0)</f>
        <v>0</v>
      </c>
      <c r="BF237" s="240">
        <f>IF(N237="snížená",J237,0)</f>
        <v>0</v>
      </c>
      <c r="BG237" s="240">
        <f>IF(N237="zákl. přenesená",J237,0)</f>
        <v>0</v>
      </c>
      <c r="BH237" s="240">
        <f>IF(N237="sníž. přenesená",J237,0)</f>
        <v>0</v>
      </c>
      <c r="BI237" s="240">
        <f>IF(N237="nulová",J237,0)</f>
        <v>0</v>
      </c>
      <c r="BJ237" s="17" t="s">
        <v>86</v>
      </c>
      <c r="BK237" s="240">
        <f>ROUND(I237*H237,2)</f>
        <v>0</v>
      </c>
      <c r="BL237" s="17" t="s">
        <v>104</v>
      </c>
      <c r="BM237" s="239" t="s">
        <v>405</v>
      </c>
    </row>
    <row r="238" s="13" customFormat="1">
      <c r="A238" s="13"/>
      <c r="B238" s="241"/>
      <c r="C238" s="242"/>
      <c r="D238" s="243" t="s">
        <v>149</v>
      </c>
      <c r="E238" s="244" t="s">
        <v>1</v>
      </c>
      <c r="F238" s="245" t="s">
        <v>406</v>
      </c>
      <c r="G238" s="242"/>
      <c r="H238" s="246">
        <v>3</v>
      </c>
      <c r="I238" s="247"/>
      <c r="J238" s="242"/>
      <c r="K238" s="242"/>
      <c r="L238" s="248"/>
      <c r="M238" s="249"/>
      <c r="N238" s="250"/>
      <c r="O238" s="250"/>
      <c r="P238" s="250"/>
      <c r="Q238" s="250"/>
      <c r="R238" s="250"/>
      <c r="S238" s="250"/>
      <c r="T238" s="25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2" t="s">
        <v>149</v>
      </c>
      <c r="AU238" s="252" t="s">
        <v>90</v>
      </c>
      <c r="AV238" s="13" t="s">
        <v>90</v>
      </c>
      <c r="AW238" s="13" t="s">
        <v>37</v>
      </c>
      <c r="AX238" s="13" t="s">
        <v>81</v>
      </c>
      <c r="AY238" s="252" t="s">
        <v>142</v>
      </c>
    </row>
    <row r="239" s="13" customFormat="1">
      <c r="A239" s="13"/>
      <c r="B239" s="241"/>
      <c r="C239" s="242"/>
      <c r="D239" s="243" t="s">
        <v>149</v>
      </c>
      <c r="E239" s="244" t="s">
        <v>1</v>
      </c>
      <c r="F239" s="245" t="s">
        <v>407</v>
      </c>
      <c r="G239" s="242"/>
      <c r="H239" s="246">
        <v>0.5</v>
      </c>
      <c r="I239" s="247"/>
      <c r="J239" s="242"/>
      <c r="K239" s="242"/>
      <c r="L239" s="248"/>
      <c r="M239" s="249"/>
      <c r="N239" s="250"/>
      <c r="O239" s="250"/>
      <c r="P239" s="250"/>
      <c r="Q239" s="250"/>
      <c r="R239" s="250"/>
      <c r="S239" s="250"/>
      <c r="T239" s="25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2" t="s">
        <v>149</v>
      </c>
      <c r="AU239" s="252" t="s">
        <v>90</v>
      </c>
      <c r="AV239" s="13" t="s">
        <v>90</v>
      </c>
      <c r="AW239" s="13" t="s">
        <v>37</v>
      </c>
      <c r="AX239" s="13" t="s">
        <v>81</v>
      </c>
      <c r="AY239" s="252" t="s">
        <v>142</v>
      </c>
    </row>
    <row r="240" s="14" customFormat="1">
      <c r="A240" s="14"/>
      <c r="B240" s="253"/>
      <c r="C240" s="254"/>
      <c r="D240" s="243" t="s">
        <v>149</v>
      </c>
      <c r="E240" s="255" t="s">
        <v>1</v>
      </c>
      <c r="F240" s="256" t="s">
        <v>156</v>
      </c>
      <c r="G240" s="254"/>
      <c r="H240" s="257">
        <v>3.5</v>
      </c>
      <c r="I240" s="258"/>
      <c r="J240" s="254"/>
      <c r="K240" s="254"/>
      <c r="L240" s="259"/>
      <c r="M240" s="260"/>
      <c r="N240" s="261"/>
      <c r="O240" s="261"/>
      <c r="P240" s="261"/>
      <c r="Q240" s="261"/>
      <c r="R240" s="261"/>
      <c r="S240" s="261"/>
      <c r="T240" s="26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3" t="s">
        <v>149</v>
      </c>
      <c r="AU240" s="263" t="s">
        <v>90</v>
      </c>
      <c r="AV240" s="14" t="s">
        <v>104</v>
      </c>
      <c r="AW240" s="14" t="s">
        <v>37</v>
      </c>
      <c r="AX240" s="14" t="s">
        <v>86</v>
      </c>
      <c r="AY240" s="263" t="s">
        <v>142</v>
      </c>
    </row>
    <row r="241" s="2" customFormat="1" ht="24.15" customHeight="1">
      <c r="A241" s="38"/>
      <c r="B241" s="39"/>
      <c r="C241" s="227" t="s">
        <v>408</v>
      </c>
      <c r="D241" s="227" t="s">
        <v>144</v>
      </c>
      <c r="E241" s="228" t="s">
        <v>409</v>
      </c>
      <c r="F241" s="229" t="s">
        <v>410</v>
      </c>
      <c r="G241" s="230" t="s">
        <v>192</v>
      </c>
      <c r="H241" s="231">
        <v>31.199999999999999</v>
      </c>
      <c r="I241" s="232"/>
      <c r="J241" s="233">
        <f>ROUND(I241*H241,2)</f>
        <v>0</v>
      </c>
      <c r="K241" s="234"/>
      <c r="L241" s="44"/>
      <c r="M241" s="235" t="s">
        <v>1</v>
      </c>
      <c r="N241" s="236" t="s">
        <v>46</v>
      </c>
      <c r="O241" s="91"/>
      <c r="P241" s="237">
        <f>O241*H241</f>
        <v>0</v>
      </c>
      <c r="Q241" s="237">
        <v>0</v>
      </c>
      <c r="R241" s="237">
        <f>Q241*H241</f>
        <v>0</v>
      </c>
      <c r="S241" s="237">
        <v>0.070000000000000007</v>
      </c>
      <c r="T241" s="238">
        <f>S241*H241</f>
        <v>2.1840000000000002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9" t="s">
        <v>104</v>
      </c>
      <c r="AT241" s="239" t="s">
        <v>144</v>
      </c>
      <c r="AU241" s="239" t="s">
        <v>90</v>
      </c>
      <c r="AY241" s="17" t="s">
        <v>142</v>
      </c>
      <c r="BE241" s="240">
        <f>IF(N241="základní",J241,0)</f>
        <v>0</v>
      </c>
      <c r="BF241" s="240">
        <f>IF(N241="snížená",J241,0)</f>
        <v>0</v>
      </c>
      <c r="BG241" s="240">
        <f>IF(N241="zákl. přenesená",J241,0)</f>
        <v>0</v>
      </c>
      <c r="BH241" s="240">
        <f>IF(N241="sníž. přenesená",J241,0)</f>
        <v>0</v>
      </c>
      <c r="BI241" s="240">
        <f>IF(N241="nulová",J241,0)</f>
        <v>0</v>
      </c>
      <c r="BJ241" s="17" t="s">
        <v>86</v>
      </c>
      <c r="BK241" s="240">
        <f>ROUND(I241*H241,2)</f>
        <v>0</v>
      </c>
      <c r="BL241" s="17" t="s">
        <v>104</v>
      </c>
      <c r="BM241" s="239" t="s">
        <v>411</v>
      </c>
    </row>
    <row r="242" s="13" customFormat="1">
      <c r="A242" s="13"/>
      <c r="B242" s="241"/>
      <c r="C242" s="242"/>
      <c r="D242" s="243" t="s">
        <v>149</v>
      </c>
      <c r="E242" s="244" t="s">
        <v>1</v>
      </c>
      <c r="F242" s="245" t="s">
        <v>412</v>
      </c>
      <c r="G242" s="242"/>
      <c r="H242" s="246">
        <v>31.199999999999999</v>
      </c>
      <c r="I242" s="247"/>
      <c r="J242" s="242"/>
      <c r="K242" s="242"/>
      <c r="L242" s="248"/>
      <c r="M242" s="249"/>
      <c r="N242" s="250"/>
      <c r="O242" s="250"/>
      <c r="P242" s="250"/>
      <c r="Q242" s="250"/>
      <c r="R242" s="250"/>
      <c r="S242" s="250"/>
      <c r="T242" s="25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2" t="s">
        <v>149</v>
      </c>
      <c r="AU242" s="252" t="s">
        <v>90</v>
      </c>
      <c r="AV242" s="13" t="s">
        <v>90</v>
      </c>
      <c r="AW242" s="13" t="s">
        <v>37</v>
      </c>
      <c r="AX242" s="13" t="s">
        <v>86</v>
      </c>
      <c r="AY242" s="252" t="s">
        <v>142</v>
      </c>
    </row>
    <row r="243" s="2" customFormat="1" ht="24.15" customHeight="1">
      <c r="A243" s="38"/>
      <c r="B243" s="39"/>
      <c r="C243" s="227" t="s">
        <v>413</v>
      </c>
      <c r="D243" s="227" t="s">
        <v>144</v>
      </c>
      <c r="E243" s="228" t="s">
        <v>414</v>
      </c>
      <c r="F243" s="229" t="s">
        <v>415</v>
      </c>
      <c r="G243" s="230" t="s">
        <v>268</v>
      </c>
      <c r="H243" s="231">
        <v>10</v>
      </c>
      <c r="I243" s="232"/>
      <c r="J243" s="233">
        <f>ROUND(I243*H243,2)</f>
        <v>0</v>
      </c>
      <c r="K243" s="234"/>
      <c r="L243" s="44"/>
      <c r="M243" s="235" t="s">
        <v>1</v>
      </c>
      <c r="N243" s="236" t="s">
        <v>46</v>
      </c>
      <c r="O243" s="91"/>
      <c r="P243" s="237">
        <f>O243*H243</f>
        <v>0</v>
      </c>
      <c r="Q243" s="237">
        <v>0</v>
      </c>
      <c r="R243" s="237">
        <f>Q243*H243</f>
        <v>0</v>
      </c>
      <c r="S243" s="237">
        <v>0.16500000000000001</v>
      </c>
      <c r="T243" s="238">
        <f>S243*H243</f>
        <v>1.6500000000000001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9" t="s">
        <v>104</v>
      </c>
      <c r="AT243" s="239" t="s">
        <v>144</v>
      </c>
      <c r="AU243" s="239" t="s">
        <v>90</v>
      </c>
      <c r="AY243" s="17" t="s">
        <v>142</v>
      </c>
      <c r="BE243" s="240">
        <f>IF(N243="základní",J243,0)</f>
        <v>0</v>
      </c>
      <c r="BF243" s="240">
        <f>IF(N243="snížená",J243,0)</f>
        <v>0</v>
      </c>
      <c r="BG243" s="240">
        <f>IF(N243="zákl. přenesená",J243,0)</f>
        <v>0</v>
      </c>
      <c r="BH243" s="240">
        <f>IF(N243="sníž. přenesená",J243,0)</f>
        <v>0</v>
      </c>
      <c r="BI243" s="240">
        <f>IF(N243="nulová",J243,0)</f>
        <v>0</v>
      </c>
      <c r="BJ243" s="17" t="s">
        <v>86</v>
      </c>
      <c r="BK243" s="240">
        <f>ROUND(I243*H243,2)</f>
        <v>0</v>
      </c>
      <c r="BL243" s="17" t="s">
        <v>104</v>
      </c>
      <c r="BM243" s="239" t="s">
        <v>416</v>
      </c>
    </row>
    <row r="244" s="13" customFormat="1">
      <c r="A244" s="13"/>
      <c r="B244" s="241"/>
      <c r="C244" s="242"/>
      <c r="D244" s="243" t="s">
        <v>149</v>
      </c>
      <c r="E244" s="244" t="s">
        <v>1</v>
      </c>
      <c r="F244" s="245" t="s">
        <v>417</v>
      </c>
      <c r="G244" s="242"/>
      <c r="H244" s="246">
        <v>10</v>
      </c>
      <c r="I244" s="247"/>
      <c r="J244" s="242"/>
      <c r="K244" s="242"/>
      <c r="L244" s="248"/>
      <c r="M244" s="249"/>
      <c r="N244" s="250"/>
      <c r="O244" s="250"/>
      <c r="P244" s="250"/>
      <c r="Q244" s="250"/>
      <c r="R244" s="250"/>
      <c r="S244" s="250"/>
      <c r="T244" s="25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2" t="s">
        <v>149</v>
      </c>
      <c r="AU244" s="252" t="s">
        <v>90</v>
      </c>
      <c r="AV244" s="13" t="s">
        <v>90</v>
      </c>
      <c r="AW244" s="13" t="s">
        <v>37</v>
      </c>
      <c r="AX244" s="13" t="s">
        <v>86</v>
      </c>
      <c r="AY244" s="252" t="s">
        <v>142</v>
      </c>
    </row>
    <row r="245" s="2" customFormat="1" ht="24.15" customHeight="1">
      <c r="A245" s="38"/>
      <c r="B245" s="39"/>
      <c r="C245" s="227" t="s">
        <v>418</v>
      </c>
      <c r="D245" s="227" t="s">
        <v>144</v>
      </c>
      <c r="E245" s="228" t="s">
        <v>419</v>
      </c>
      <c r="F245" s="229" t="s">
        <v>420</v>
      </c>
      <c r="G245" s="230" t="s">
        <v>192</v>
      </c>
      <c r="H245" s="231">
        <v>20</v>
      </c>
      <c r="I245" s="232"/>
      <c r="J245" s="233">
        <f>ROUND(I245*H245,2)</f>
        <v>0</v>
      </c>
      <c r="K245" s="234"/>
      <c r="L245" s="44"/>
      <c r="M245" s="235" t="s">
        <v>1</v>
      </c>
      <c r="N245" s="236" t="s">
        <v>46</v>
      </c>
      <c r="O245" s="91"/>
      <c r="P245" s="237">
        <f>O245*H245</f>
        <v>0</v>
      </c>
      <c r="Q245" s="237">
        <v>0</v>
      </c>
      <c r="R245" s="237">
        <f>Q245*H245</f>
        <v>0</v>
      </c>
      <c r="S245" s="237">
        <v>0.00198</v>
      </c>
      <c r="T245" s="238">
        <f>S245*H245</f>
        <v>0.039599999999999996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9" t="s">
        <v>104</v>
      </c>
      <c r="AT245" s="239" t="s">
        <v>144</v>
      </c>
      <c r="AU245" s="239" t="s">
        <v>90</v>
      </c>
      <c r="AY245" s="17" t="s">
        <v>142</v>
      </c>
      <c r="BE245" s="240">
        <f>IF(N245="základní",J245,0)</f>
        <v>0</v>
      </c>
      <c r="BF245" s="240">
        <f>IF(N245="snížená",J245,0)</f>
        <v>0</v>
      </c>
      <c r="BG245" s="240">
        <f>IF(N245="zákl. přenesená",J245,0)</f>
        <v>0</v>
      </c>
      <c r="BH245" s="240">
        <f>IF(N245="sníž. přenesená",J245,0)</f>
        <v>0</v>
      </c>
      <c r="BI245" s="240">
        <f>IF(N245="nulová",J245,0)</f>
        <v>0</v>
      </c>
      <c r="BJ245" s="17" t="s">
        <v>86</v>
      </c>
      <c r="BK245" s="240">
        <f>ROUND(I245*H245,2)</f>
        <v>0</v>
      </c>
      <c r="BL245" s="17" t="s">
        <v>104</v>
      </c>
      <c r="BM245" s="239" t="s">
        <v>421</v>
      </c>
    </row>
    <row r="246" s="13" customFormat="1">
      <c r="A246" s="13"/>
      <c r="B246" s="241"/>
      <c r="C246" s="242"/>
      <c r="D246" s="243" t="s">
        <v>149</v>
      </c>
      <c r="E246" s="244" t="s">
        <v>1</v>
      </c>
      <c r="F246" s="245" t="s">
        <v>422</v>
      </c>
      <c r="G246" s="242"/>
      <c r="H246" s="246">
        <v>20</v>
      </c>
      <c r="I246" s="247"/>
      <c r="J246" s="242"/>
      <c r="K246" s="242"/>
      <c r="L246" s="248"/>
      <c r="M246" s="249"/>
      <c r="N246" s="250"/>
      <c r="O246" s="250"/>
      <c r="P246" s="250"/>
      <c r="Q246" s="250"/>
      <c r="R246" s="250"/>
      <c r="S246" s="250"/>
      <c r="T246" s="25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2" t="s">
        <v>149</v>
      </c>
      <c r="AU246" s="252" t="s">
        <v>90</v>
      </c>
      <c r="AV246" s="13" t="s">
        <v>90</v>
      </c>
      <c r="AW246" s="13" t="s">
        <v>37</v>
      </c>
      <c r="AX246" s="13" t="s">
        <v>86</v>
      </c>
      <c r="AY246" s="252" t="s">
        <v>142</v>
      </c>
    </row>
    <row r="247" s="2" customFormat="1" ht="24.15" customHeight="1">
      <c r="A247" s="38"/>
      <c r="B247" s="39"/>
      <c r="C247" s="227" t="s">
        <v>423</v>
      </c>
      <c r="D247" s="227" t="s">
        <v>144</v>
      </c>
      <c r="E247" s="228" t="s">
        <v>424</v>
      </c>
      <c r="F247" s="229" t="s">
        <v>425</v>
      </c>
      <c r="G247" s="230" t="s">
        <v>268</v>
      </c>
      <c r="H247" s="231">
        <v>7</v>
      </c>
      <c r="I247" s="232"/>
      <c r="J247" s="233">
        <f>ROUND(I247*H247,2)</f>
        <v>0</v>
      </c>
      <c r="K247" s="234"/>
      <c r="L247" s="44"/>
      <c r="M247" s="235" t="s">
        <v>1</v>
      </c>
      <c r="N247" s="236" t="s">
        <v>46</v>
      </c>
      <c r="O247" s="91"/>
      <c r="P247" s="237">
        <f>O247*H247</f>
        <v>0</v>
      </c>
      <c r="Q247" s="237">
        <v>0</v>
      </c>
      <c r="R247" s="237">
        <f>Q247*H247</f>
        <v>0</v>
      </c>
      <c r="S247" s="237">
        <v>0.26200000000000001</v>
      </c>
      <c r="T247" s="238">
        <f>S247*H247</f>
        <v>1.8340000000000001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9" t="s">
        <v>104</v>
      </c>
      <c r="AT247" s="239" t="s">
        <v>144</v>
      </c>
      <c r="AU247" s="239" t="s">
        <v>90</v>
      </c>
      <c r="AY247" s="17" t="s">
        <v>142</v>
      </c>
      <c r="BE247" s="240">
        <f>IF(N247="základní",J247,0)</f>
        <v>0</v>
      </c>
      <c r="BF247" s="240">
        <f>IF(N247="snížená",J247,0)</f>
        <v>0</v>
      </c>
      <c r="BG247" s="240">
        <f>IF(N247="zákl. přenesená",J247,0)</f>
        <v>0</v>
      </c>
      <c r="BH247" s="240">
        <f>IF(N247="sníž. přenesená",J247,0)</f>
        <v>0</v>
      </c>
      <c r="BI247" s="240">
        <f>IF(N247="nulová",J247,0)</f>
        <v>0</v>
      </c>
      <c r="BJ247" s="17" t="s">
        <v>86</v>
      </c>
      <c r="BK247" s="240">
        <f>ROUND(I247*H247,2)</f>
        <v>0</v>
      </c>
      <c r="BL247" s="17" t="s">
        <v>104</v>
      </c>
      <c r="BM247" s="239" t="s">
        <v>426</v>
      </c>
    </row>
    <row r="248" s="13" customFormat="1">
      <c r="A248" s="13"/>
      <c r="B248" s="241"/>
      <c r="C248" s="242"/>
      <c r="D248" s="243" t="s">
        <v>149</v>
      </c>
      <c r="E248" s="244" t="s">
        <v>1</v>
      </c>
      <c r="F248" s="245" t="s">
        <v>427</v>
      </c>
      <c r="G248" s="242"/>
      <c r="H248" s="246">
        <v>7</v>
      </c>
      <c r="I248" s="247"/>
      <c r="J248" s="242"/>
      <c r="K248" s="242"/>
      <c r="L248" s="248"/>
      <c r="M248" s="249"/>
      <c r="N248" s="250"/>
      <c r="O248" s="250"/>
      <c r="P248" s="250"/>
      <c r="Q248" s="250"/>
      <c r="R248" s="250"/>
      <c r="S248" s="250"/>
      <c r="T248" s="25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2" t="s">
        <v>149</v>
      </c>
      <c r="AU248" s="252" t="s">
        <v>90</v>
      </c>
      <c r="AV248" s="13" t="s">
        <v>90</v>
      </c>
      <c r="AW248" s="13" t="s">
        <v>37</v>
      </c>
      <c r="AX248" s="13" t="s">
        <v>86</v>
      </c>
      <c r="AY248" s="252" t="s">
        <v>142</v>
      </c>
    </row>
    <row r="249" s="2" customFormat="1" ht="21.75" customHeight="1">
      <c r="A249" s="38"/>
      <c r="B249" s="39"/>
      <c r="C249" s="227" t="s">
        <v>428</v>
      </c>
      <c r="D249" s="227" t="s">
        <v>144</v>
      </c>
      <c r="E249" s="228" t="s">
        <v>429</v>
      </c>
      <c r="F249" s="229" t="s">
        <v>430</v>
      </c>
      <c r="G249" s="230" t="s">
        <v>192</v>
      </c>
      <c r="H249" s="231">
        <v>0.5</v>
      </c>
      <c r="I249" s="232"/>
      <c r="J249" s="233">
        <f>ROUND(I249*H249,2)</f>
        <v>0</v>
      </c>
      <c r="K249" s="234"/>
      <c r="L249" s="44"/>
      <c r="M249" s="235" t="s">
        <v>1</v>
      </c>
      <c r="N249" s="236" t="s">
        <v>46</v>
      </c>
      <c r="O249" s="91"/>
      <c r="P249" s="237">
        <f>O249*H249</f>
        <v>0</v>
      </c>
      <c r="Q249" s="237">
        <v>9.0000000000000006E-05</v>
      </c>
      <c r="R249" s="237">
        <f>Q249*H249</f>
        <v>4.5000000000000003E-05</v>
      </c>
      <c r="S249" s="237">
        <v>0</v>
      </c>
      <c r="T249" s="23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9" t="s">
        <v>104</v>
      </c>
      <c r="AT249" s="239" t="s">
        <v>144</v>
      </c>
      <c r="AU249" s="239" t="s">
        <v>90</v>
      </c>
      <c r="AY249" s="17" t="s">
        <v>142</v>
      </c>
      <c r="BE249" s="240">
        <f>IF(N249="základní",J249,0)</f>
        <v>0</v>
      </c>
      <c r="BF249" s="240">
        <f>IF(N249="snížená",J249,0)</f>
        <v>0</v>
      </c>
      <c r="BG249" s="240">
        <f>IF(N249="zákl. přenesená",J249,0)</f>
        <v>0</v>
      </c>
      <c r="BH249" s="240">
        <f>IF(N249="sníž. přenesená",J249,0)</f>
        <v>0</v>
      </c>
      <c r="BI249" s="240">
        <f>IF(N249="nulová",J249,0)</f>
        <v>0</v>
      </c>
      <c r="BJ249" s="17" t="s">
        <v>86</v>
      </c>
      <c r="BK249" s="240">
        <f>ROUND(I249*H249,2)</f>
        <v>0</v>
      </c>
      <c r="BL249" s="17" t="s">
        <v>104</v>
      </c>
      <c r="BM249" s="239" t="s">
        <v>431</v>
      </c>
    </row>
    <row r="250" s="13" customFormat="1">
      <c r="A250" s="13"/>
      <c r="B250" s="241"/>
      <c r="C250" s="242"/>
      <c r="D250" s="243" t="s">
        <v>149</v>
      </c>
      <c r="E250" s="244" t="s">
        <v>1</v>
      </c>
      <c r="F250" s="245" t="s">
        <v>432</v>
      </c>
      <c r="G250" s="242"/>
      <c r="H250" s="246">
        <v>0.5</v>
      </c>
      <c r="I250" s="247"/>
      <c r="J250" s="242"/>
      <c r="K250" s="242"/>
      <c r="L250" s="248"/>
      <c r="M250" s="249"/>
      <c r="N250" s="250"/>
      <c r="O250" s="250"/>
      <c r="P250" s="250"/>
      <c r="Q250" s="250"/>
      <c r="R250" s="250"/>
      <c r="S250" s="250"/>
      <c r="T250" s="25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2" t="s">
        <v>149</v>
      </c>
      <c r="AU250" s="252" t="s">
        <v>90</v>
      </c>
      <c r="AV250" s="13" t="s">
        <v>90</v>
      </c>
      <c r="AW250" s="13" t="s">
        <v>37</v>
      </c>
      <c r="AX250" s="13" t="s">
        <v>86</v>
      </c>
      <c r="AY250" s="252" t="s">
        <v>142</v>
      </c>
    </row>
    <row r="251" s="12" customFormat="1" ht="22.8" customHeight="1">
      <c r="A251" s="12"/>
      <c r="B251" s="211"/>
      <c r="C251" s="212"/>
      <c r="D251" s="213" t="s">
        <v>80</v>
      </c>
      <c r="E251" s="225" t="s">
        <v>433</v>
      </c>
      <c r="F251" s="225" t="s">
        <v>434</v>
      </c>
      <c r="G251" s="212"/>
      <c r="H251" s="212"/>
      <c r="I251" s="215"/>
      <c r="J251" s="226">
        <f>BK251</f>
        <v>0</v>
      </c>
      <c r="K251" s="212"/>
      <c r="L251" s="217"/>
      <c r="M251" s="218"/>
      <c r="N251" s="219"/>
      <c r="O251" s="219"/>
      <c r="P251" s="220">
        <f>SUM(P252:P259)</f>
        <v>0</v>
      </c>
      <c r="Q251" s="219"/>
      <c r="R251" s="220">
        <f>SUM(R252:R259)</f>
        <v>0</v>
      </c>
      <c r="S251" s="219"/>
      <c r="T251" s="221">
        <f>SUM(T252:T259)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22" t="s">
        <v>86</v>
      </c>
      <c r="AT251" s="223" t="s">
        <v>80</v>
      </c>
      <c r="AU251" s="223" t="s">
        <v>86</v>
      </c>
      <c r="AY251" s="222" t="s">
        <v>142</v>
      </c>
      <c r="BK251" s="224">
        <f>SUM(BK252:BK259)</f>
        <v>0</v>
      </c>
    </row>
    <row r="252" s="2" customFormat="1" ht="33" customHeight="1">
      <c r="A252" s="38"/>
      <c r="B252" s="39"/>
      <c r="C252" s="227" t="s">
        <v>435</v>
      </c>
      <c r="D252" s="227" t="s">
        <v>144</v>
      </c>
      <c r="E252" s="228" t="s">
        <v>436</v>
      </c>
      <c r="F252" s="229" t="s">
        <v>437</v>
      </c>
      <c r="G252" s="230" t="s">
        <v>174</v>
      </c>
      <c r="H252" s="231">
        <v>38.790999999999997</v>
      </c>
      <c r="I252" s="232"/>
      <c r="J252" s="233">
        <f>ROUND(I252*H252,2)</f>
        <v>0</v>
      </c>
      <c r="K252" s="234"/>
      <c r="L252" s="44"/>
      <c r="M252" s="235" t="s">
        <v>1</v>
      </c>
      <c r="N252" s="236" t="s">
        <v>46</v>
      </c>
      <c r="O252" s="91"/>
      <c r="P252" s="237">
        <f>O252*H252</f>
        <v>0</v>
      </c>
      <c r="Q252" s="237">
        <v>0</v>
      </c>
      <c r="R252" s="237">
        <f>Q252*H252</f>
        <v>0</v>
      </c>
      <c r="S252" s="237">
        <v>0</v>
      </c>
      <c r="T252" s="23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9" t="s">
        <v>104</v>
      </c>
      <c r="AT252" s="239" t="s">
        <v>144</v>
      </c>
      <c r="AU252" s="239" t="s">
        <v>90</v>
      </c>
      <c r="AY252" s="17" t="s">
        <v>142</v>
      </c>
      <c r="BE252" s="240">
        <f>IF(N252="základní",J252,0)</f>
        <v>0</v>
      </c>
      <c r="BF252" s="240">
        <f>IF(N252="snížená",J252,0)</f>
        <v>0</v>
      </c>
      <c r="BG252" s="240">
        <f>IF(N252="zákl. přenesená",J252,0)</f>
        <v>0</v>
      </c>
      <c r="BH252" s="240">
        <f>IF(N252="sníž. přenesená",J252,0)</f>
        <v>0</v>
      </c>
      <c r="BI252" s="240">
        <f>IF(N252="nulová",J252,0)</f>
        <v>0</v>
      </c>
      <c r="BJ252" s="17" t="s">
        <v>86</v>
      </c>
      <c r="BK252" s="240">
        <f>ROUND(I252*H252,2)</f>
        <v>0</v>
      </c>
      <c r="BL252" s="17" t="s">
        <v>104</v>
      </c>
      <c r="BM252" s="239" t="s">
        <v>438</v>
      </c>
    </row>
    <row r="253" s="2" customFormat="1" ht="24.15" customHeight="1">
      <c r="A253" s="38"/>
      <c r="B253" s="39"/>
      <c r="C253" s="227" t="s">
        <v>439</v>
      </c>
      <c r="D253" s="227" t="s">
        <v>144</v>
      </c>
      <c r="E253" s="228" t="s">
        <v>440</v>
      </c>
      <c r="F253" s="229" t="s">
        <v>441</v>
      </c>
      <c r="G253" s="230" t="s">
        <v>174</v>
      </c>
      <c r="H253" s="231">
        <v>38.790999999999997</v>
      </c>
      <c r="I253" s="232"/>
      <c r="J253" s="233">
        <f>ROUND(I253*H253,2)</f>
        <v>0</v>
      </c>
      <c r="K253" s="234"/>
      <c r="L253" s="44"/>
      <c r="M253" s="235" t="s">
        <v>1</v>
      </c>
      <c r="N253" s="236" t="s">
        <v>46</v>
      </c>
      <c r="O253" s="91"/>
      <c r="P253" s="237">
        <f>O253*H253</f>
        <v>0</v>
      </c>
      <c r="Q253" s="237">
        <v>0</v>
      </c>
      <c r="R253" s="237">
        <f>Q253*H253</f>
        <v>0</v>
      </c>
      <c r="S253" s="237">
        <v>0</v>
      </c>
      <c r="T253" s="238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9" t="s">
        <v>104</v>
      </c>
      <c r="AT253" s="239" t="s">
        <v>144</v>
      </c>
      <c r="AU253" s="239" t="s">
        <v>90</v>
      </c>
      <c r="AY253" s="17" t="s">
        <v>142</v>
      </c>
      <c r="BE253" s="240">
        <f>IF(N253="základní",J253,0)</f>
        <v>0</v>
      </c>
      <c r="BF253" s="240">
        <f>IF(N253="snížená",J253,0)</f>
        <v>0</v>
      </c>
      <c r="BG253" s="240">
        <f>IF(N253="zákl. přenesená",J253,0)</f>
        <v>0</v>
      </c>
      <c r="BH253" s="240">
        <f>IF(N253="sníž. přenesená",J253,0)</f>
        <v>0</v>
      </c>
      <c r="BI253" s="240">
        <f>IF(N253="nulová",J253,0)</f>
        <v>0</v>
      </c>
      <c r="BJ253" s="17" t="s">
        <v>86</v>
      </c>
      <c r="BK253" s="240">
        <f>ROUND(I253*H253,2)</f>
        <v>0</v>
      </c>
      <c r="BL253" s="17" t="s">
        <v>104</v>
      </c>
      <c r="BM253" s="239" t="s">
        <v>442</v>
      </c>
    </row>
    <row r="254" s="2" customFormat="1" ht="24.15" customHeight="1">
      <c r="A254" s="38"/>
      <c r="B254" s="39"/>
      <c r="C254" s="227" t="s">
        <v>443</v>
      </c>
      <c r="D254" s="227" t="s">
        <v>144</v>
      </c>
      <c r="E254" s="228" t="s">
        <v>444</v>
      </c>
      <c r="F254" s="229" t="s">
        <v>445</v>
      </c>
      <c r="G254" s="230" t="s">
        <v>174</v>
      </c>
      <c r="H254" s="231">
        <v>387.91000000000002</v>
      </c>
      <c r="I254" s="232"/>
      <c r="J254" s="233">
        <f>ROUND(I254*H254,2)</f>
        <v>0</v>
      </c>
      <c r="K254" s="234"/>
      <c r="L254" s="44"/>
      <c r="M254" s="235" t="s">
        <v>1</v>
      </c>
      <c r="N254" s="236" t="s">
        <v>46</v>
      </c>
      <c r="O254" s="91"/>
      <c r="P254" s="237">
        <f>O254*H254</f>
        <v>0</v>
      </c>
      <c r="Q254" s="237">
        <v>0</v>
      </c>
      <c r="R254" s="237">
        <f>Q254*H254</f>
        <v>0</v>
      </c>
      <c r="S254" s="237">
        <v>0</v>
      </c>
      <c r="T254" s="238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9" t="s">
        <v>104</v>
      </c>
      <c r="AT254" s="239" t="s">
        <v>144</v>
      </c>
      <c r="AU254" s="239" t="s">
        <v>90</v>
      </c>
      <c r="AY254" s="17" t="s">
        <v>142</v>
      </c>
      <c r="BE254" s="240">
        <f>IF(N254="základní",J254,0)</f>
        <v>0</v>
      </c>
      <c r="BF254" s="240">
        <f>IF(N254="snížená",J254,0)</f>
        <v>0</v>
      </c>
      <c r="BG254" s="240">
        <f>IF(N254="zákl. přenesená",J254,0)</f>
        <v>0</v>
      </c>
      <c r="BH254" s="240">
        <f>IF(N254="sníž. přenesená",J254,0)</f>
        <v>0</v>
      </c>
      <c r="BI254" s="240">
        <f>IF(N254="nulová",J254,0)</f>
        <v>0</v>
      </c>
      <c r="BJ254" s="17" t="s">
        <v>86</v>
      </c>
      <c r="BK254" s="240">
        <f>ROUND(I254*H254,2)</f>
        <v>0</v>
      </c>
      <c r="BL254" s="17" t="s">
        <v>104</v>
      </c>
      <c r="BM254" s="239" t="s">
        <v>446</v>
      </c>
    </row>
    <row r="255" s="13" customFormat="1">
      <c r="A255" s="13"/>
      <c r="B255" s="241"/>
      <c r="C255" s="242"/>
      <c r="D255" s="243" t="s">
        <v>149</v>
      </c>
      <c r="E255" s="244" t="s">
        <v>1</v>
      </c>
      <c r="F255" s="245" t="s">
        <v>447</v>
      </c>
      <c r="G255" s="242"/>
      <c r="H255" s="246">
        <v>387.91000000000002</v>
      </c>
      <c r="I255" s="247"/>
      <c r="J255" s="242"/>
      <c r="K255" s="242"/>
      <c r="L255" s="248"/>
      <c r="M255" s="249"/>
      <c r="N255" s="250"/>
      <c r="O255" s="250"/>
      <c r="P255" s="250"/>
      <c r="Q255" s="250"/>
      <c r="R255" s="250"/>
      <c r="S255" s="250"/>
      <c r="T255" s="25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2" t="s">
        <v>149</v>
      </c>
      <c r="AU255" s="252" t="s">
        <v>90</v>
      </c>
      <c r="AV255" s="13" t="s">
        <v>90</v>
      </c>
      <c r="AW255" s="13" t="s">
        <v>37</v>
      </c>
      <c r="AX255" s="13" t="s">
        <v>86</v>
      </c>
      <c r="AY255" s="252" t="s">
        <v>142</v>
      </c>
    </row>
    <row r="256" s="2" customFormat="1" ht="33" customHeight="1">
      <c r="A256" s="38"/>
      <c r="B256" s="39"/>
      <c r="C256" s="227" t="s">
        <v>448</v>
      </c>
      <c r="D256" s="227" t="s">
        <v>144</v>
      </c>
      <c r="E256" s="228" t="s">
        <v>449</v>
      </c>
      <c r="F256" s="229" t="s">
        <v>450</v>
      </c>
      <c r="G256" s="230" t="s">
        <v>174</v>
      </c>
      <c r="H256" s="231">
        <v>6.1260000000000003</v>
      </c>
      <c r="I256" s="232"/>
      <c r="J256" s="233">
        <f>ROUND(I256*H256,2)</f>
        <v>0</v>
      </c>
      <c r="K256" s="234"/>
      <c r="L256" s="44"/>
      <c r="M256" s="235" t="s">
        <v>1</v>
      </c>
      <c r="N256" s="236" t="s">
        <v>46</v>
      </c>
      <c r="O256" s="91"/>
      <c r="P256" s="237">
        <f>O256*H256</f>
        <v>0</v>
      </c>
      <c r="Q256" s="237">
        <v>0</v>
      </c>
      <c r="R256" s="237">
        <f>Q256*H256</f>
        <v>0</v>
      </c>
      <c r="S256" s="237">
        <v>0</v>
      </c>
      <c r="T256" s="238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9" t="s">
        <v>104</v>
      </c>
      <c r="AT256" s="239" t="s">
        <v>144</v>
      </c>
      <c r="AU256" s="239" t="s">
        <v>90</v>
      </c>
      <c r="AY256" s="17" t="s">
        <v>142</v>
      </c>
      <c r="BE256" s="240">
        <f>IF(N256="základní",J256,0)</f>
        <v>0</v>
      </c>
      <c r="BF256" s="240">
        <f>IF(N256="snížená",J256,0)</f>
        <v>0</v>
      </c>
      <c r="BG256" s="240">
        <f>IF(N256="zákl. přenesená",J256,0)</f>
        <v>0</v>
      </c>
      <c r="BH256" s="240">
        <f>IF(N256="sníž. přenesená",J256,0)</f>
        <v>0</v>
      </c>
      <c r="BI256" s="240">
        <f>IF(N256="nulová",J256,0)</f>
        <v>0</v>
      </c>
      <c r="BJ256" s="17" t="s">
        <v>86</v>
      </c>
      <c r="BK256" s="240">
        <f>ROUND(I256*H256,2)</f>
        <v>0</v>
      </c>
      <c r="BL256" s="17" t="s">
        <v>104</v>
      </c>
      <c r="BM256" s="239" t="s">
        <v>451</v>
      </c>
    </row>
    <row r="257" s="2" customFormat="1" ht="37.8" customHeight="1">
      <c r="A257" s="38"/>
      <c r="B257" s="39"/>
      <c r="C257" s="227" t="s">
        <v>452</v>
      </c>
      <c r="D257" s="227" t="s">
        <v>144</v>
      </c>
      <c r="E257" s="228" t="s">
        <v>453</v>
      </c>
      <c r="F257" s="229" t="s">
        <v>454</v>
      </c>
      <c r="G257" s="230" t="s">
        <v>174</v>
      </c>
      <c r="H257" s="231">
        <v>15.359999999999999</v>
      </c>
      <c r="I257" s="232"/>
      <c r="J257" s="233">
        <f>ROUND(I257*H257,2)</f>
        <v>0</v>
      </c>
      <c r="K257" s="234"/>
      <c r="L257" s="44"/>
      <c r="M257" s="235" t="s">
        <v>1</v>
      </c>
      <c r="N257" s="236" t="s">
        <v>46</v>
      </c>
      <c r="O257" s="91"/>
      <c r="P257" s="237">
        <f>O257*H257</f>
        <v>0</v>
      </c>
      <c r="Q257" s="237">
        <v>0</v>
      </c>
      <c r="R257" s="237">
        <f>Q257*H257</f>
        <v>0</v>
      </c>
      <c r="S257" s="237">
        <v>0</v>
      </c>
      <c r="T257" s="23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9" t="s">
        <v>104</v>
      </c>
      <c r="AT257" s="239" t="s">
        <v>144</v>
      </c>
      <c r="AU257" s="239" t="s">
        <v>90</v>
      </c>
      <c r="AY257" s="17" t="s">
        <v>142</v>
      </c>
      <c r="BE257" s="240">
        <f>IF(N257="základní",J257,0)</f>
        <v>0</v>
      </c>
      <c r="BF257" s="240">
        <f>IF(N257="snížená",J257,0)</f>
        <v>0</v>
      </c>
      <c r="BG257" s="240">
        <f>IF(N257="zákl. přenesená",J257,0)</f>
        <v>0</v>
      </c>
      <c r="BH257" s="240">
        <f>IF(N257="sníž. přenesená",J257,0)</f>
        <v>0</v>
      </c>
      <c r="BI257" s="240">
        <f>IF(N257="nulová",J257,0)</f>
        <v>0</v>
      </c>
      <c r="BJ257" s="17" t="s">
        <v>86</v>
      </c>
      <c r="BK257" s="240">
        <f>ROUND(I257*H257,2)</f>
        <v>0</v>
      </c>
      <c r="BL257" s="17" t="s">
        <v>104</v>
      </c>
      <c r="BM257" s="239" t="s">
        <v>455</v>
      </c>
    </row>
    <row r="258" s="2" customFormat="1" ht="49.05" customHeight="1">
      <c r="A258" s="38"/>
      <c r="B258" s="39"/>
      <c r="C258" s="227" t="s">
        <v>456</v>
      </c>
      <c r="D258" s="227" t="s">
        <v>144</v>
      </c>
      <c r="E258" s="228" t="s">
        <v>457</v>
      </c>
      <c r="F258" s="229" t="s">
        <v>458</v>
      </c>
      <c r="G258" s="230" t="s">
        <v>174</v>
      </c>
      <c r="H258" s="231">
        <v>5.0110000000000001</v>
      </c>
      <c r="I258" s="232"/>
      <c r="J258" s="233">
        <f>ROUND(I258*H258,2)</f>
        <v>0</v>
      </c>
      <c r="K258" s="234"/>
      <c r="L258" s="44"/>
      <c r="M258" s="235" t="s">
        <v>1</v>
      </c>
      <c r="N258" s="236" t="s">
        <v>46</v>
      </c>
      <c r="O258" s="91"/>
      <c r="P258" s="237">
        <f>O258*H258</f>
        <v>0</v>
      </c>
      <c r="Q258" s="237">
        <v>0</v>
      </c>
      <c r="R258" s="237">
        <f>Q258*H258</f>
        <v>0</v>
      </c>
      <c r="S258" s="237">
        <v>0</v>
      </c>
      <c r="T258" s="238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9" t="s">
        <v>104</v>
      </c>
      <c r="AT258" s="239" t="s">
        <v>144</v>
      </c>
      <c r="AU258" s="239" t="s">
        <v>90</v>
      </c>
      <c r="AY258" s="17" t="s">
        <v>142</v>
      </c>
      <c r="BE258" s="240">
        <f>IF(N258="základní",J258,0)</f>
        <v>0</v>
      </c>
      <c r="BF258" s="240">
        <f>IF(N258="snížená",J258,0)</f>
        <v>0</v>
      </c>
      <c r="BG258" s="240">
        <f>IF(N258="zákl. přenesená",J258,0)</f>
        <v>0</v>
      </c>
      <c r="BH258" s="240">
        <f>IF(N258="sníž. přenesená",J258,0)</f>
        <v>0</v>
      </c>
      <c r="BI258" s="240">
        <f>IF(N258="nulová",J258,0)</f>
        <v>0</v>
      </c>
      <c r="BJ258" s="17" t="s">
        <v>86</v>
      </c>
      <c r="BK258" s="240">
        <f>ROUND(I258*H258,2)</f>
        <v>0</v>
      </c>
      <c r="BL258" s="17" t="s">
        <v>104</v>
      </c>
      <c r="BM258" s="239" t="s">
        <v>459</v>
      </c>
    </row>
    <row r="259" s="2" customFormat="1" ht="24.15" customHeight="1">
      <c r="A259" s="38"/>
      <c r="B259" s="39"/>
      <c r="C259" s="227" t="s">
        <v>460</v>
      </c>
      <c r="D259" s="227" t="s">
        <v>144</v>
      </c>
      <c r="E259" s="228" t="s">
        <v>461</v>
      </c>
      <c r="F259" s="229" t="s">
        <v>462</v>
      </c>
      <c r="G259" s="230" t="s">
        <v>174</v>
      </c>
      <c r="H259" s="231">
        <v>10.584</v>
      </c>
      <c r="I259" s="232"/>
      <c r="J259" s="233">
        <f>ROUND(I259*H259,2)</f>
        <v>0</v>
      </c>
      <c r="K259" s="234"/>
      <c r="L259" s="44"/>
      <c r="M259" s="235" t="s">
        <v>1</v>
      </c>
      <c r="N259" s="236" t="s">
        <v>46</v>
      </c>
      <c r="O259" s="91"/>
      <c r="P259" s="237">
        <f>O259*H259</f>
        <v>0</v>
      </c>
      <c r="Q259" s="237">
        <v>0</v>
      </c>
      <c r="R259" s="237">
        <f>Q259*H259</f>
        <v>0</v>
      </c>
      <c r="S259" s="237">
        <v>0</v>
      </c>
      <c r="T259" s="238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9" t="s">
        <v>104</v>
      </c>
      <c r="AT259" s="239" t="s">
        <v>144</v>
      </c>
      <c r="AU259" s="239" t="s">
        <v>90</v>
      </c>
      <c r="AY259" s="17" t="s">
        <v>142</v>
      </c>
      <c r="BE259" s="240">
        <f>IF(N259="základní",J259,0)</f>
        <v>0</v>
      </c>
      <c r="BF259" s="240">
        <f>IF(N259="snížená",J259,0)</f>
        <v>0</v>
      </c>
      <c r="BG259" s="240">
        <f>IF(N259="zákl. přenesená",J259,0)</f>
        <v>0</v>
      </c>
      <c r="BH259" s="240">
        <f>IF(N259="sníž. přenesená",J259,0)</f>
        <v>0</v>
      </c>
      <c r="BI259" s="240">
        <f>IF(N259="nulová",J259,0)</f>
        <v>0</v>
      </c>
      <c r="BJ259" s="17" t="s">
        <v>86</v>
      </c>
      <c r="BK259" s="240">
        <f>ROUND(I259*H259,2)</f>
        <v>0</v>
      </c>
      <c r="BL259" s="17" t="s">
        <v>104</v>
      </c>
      <c r="BM259" s="239" t="s">
        <v>463</v>
      </c>
    </row>
    <row r="260" s="12" customFormat="1" ht="22.8" customHeight="1">
      <c r="A260" s="12"/>
      <c r="B260" s="211"/>
      <c r="C260" s="212"/>
      <c r="D260" s="213" t="s">
        <v>80</v>
      </c>
      <c r="E260" s="225" t="s">
        <v>464</v>
      </c>
      <c r="F260" s="225" t="s">
        <v>465</v>
      </c>
      <c r="G260" s="212"/>
      <c r="H260" s="212"/>
      <c r="I260" s="215"/>
      <c r="J260" s="226">
        <f>BK260</f>
        <v>0</v>
      </c>
      <c r="K260" s="212"/>
      <c r="L260" s="217"/>
      <c r="M260" s="218"/>
      <c r="N260" s="219"/>
      <c r="O260" s="219"/>
      <c r="P260" s="220">
        <f>P261</f>
        <v>0</v>
      </c>
      <c r="Q260" s="219"/>
      <c r="R260" s="220">
        <f>R261</f>
        <v>0</v>
      </c>
      <c r="S260" s="219"/>
      <c r="T260" s="221">
        <f>T261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22" t="s">
        <v>86</v>
      </c>
      <c r="AT260" s="223" t="s">
        <v>80</v>
      </c>
      <c r="AU260" s="223" t="s">
        <v>86</v>
      </c>
      <c r="AY260" s="222" t="s">
        <v>142</v>
      </c>
      <c r="BK260" s="224">
        <f>BK261</f>
        <v>0</v>
      </c>
    </row>
    <row r="261" s="2" customFormat="1" ht="33" customHeight="1">
      <c r="A261" s="38"/>
      <c r="B261" s="39"/>
      <c r="C261" s="227" t="s">
        <v>466</v>
      </c>
      <c r="D261" s="227" t="s">
        <v>144</v>
      </c>
      <c r="E261" s="228" t="s">
        <v>467</v>
      </c>
      <c r="F261" s="229" t="s">
        <v>468</v>
      </c>
      <c r="G261" s="230" t="s">
        <v>174</v>
      </c>
      <c r="H261" s="231">
        <v>121.825</v>
      </c>
      <c r="I261" s="232"/>
      <c r="J261" s="233">
        <f>ROUND(I261*H261,2)</f>
        <v>0</v>
      </c>
      <c r="K261" s="234"/>
      <c r="L261" s="44"/>
      <c r="M261" s="235" t="s">
        <v>1</v>
      </c>
      <c r="N261" s="236" t="s">
        <v>46</v>
      </c>
      <c r="O261" s="91"/>
      <c r="P261" s="237">
        <f>O261*H261</f>
        <v>0</v>
      </c>
      <c r="Q261" s="237">
        <v>0</v>
      </c>
      <c r="R261" s="237">
        <f>Q261*H261</f>
        <v>0</v>
      </c>
      <c r="S261" s="237">
        <v>0</v>
      </c>
      <c r="T261" s="238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9" t="s">
        <v>104</v>
      </c>
      <c r="AT261" s="239" t="s">
        <v>144</v>
      </c>
      <c r="AU261" s="239" t="s">
        <v>90</v>
      </c>
      <c r="AY261" s="17" t="s">
        <v>142</v>
      </c>
      <c r="BE261" s="240">
        <f>IF(N261="základní",J261,0)</f>
        <v>0</v>
      </c>
      <c r="BF261" s="240">
        <f>IF(N261="snížená",J261,0)</f>
        <v>0</v>
      </c>
      <c r="BG261" s="240">
        <f>IF(N261="zákl. přenesená",J261,0)</f>
        <v>0</v>
      </c>
      <c r="BH261" s="240">
        <f>IF(N261="sníž. přenesená",J261,0)</f>
        <v>0</v>
      </c>
      <c r="BI261" s="240">
        <f>IF(N261="nulová",J261,0)</f>
        <v>0</v>
      </c>
      <c r="BJ261" s="17" t="s">
        <v>86</v>
      </c>
      <c r="BK261" s="240">
        <f>ROUND(I261*H261,2)</f>
        <v>0</v>
      </c>
      <c r="BL261" s="17" t="s">
        <v>104</v>
      </c>
      <c r="BM261" s="239" t="s">
        <v>469</v>
      </c>
    </row>
    <row r="262" s="12" customFormat="1" ht="25.92" customHeight="1">
      <c r="A262" s="12"/>
      <c r="B262" s="211"/>
      <c r="C262" s="212"/>
      <c r="D262" s="213" t="s">
        <v>80</v>
      </c>
      <c r="E262" s="214" t="s">
        <v>470</v>
      </c>
      <c r="F262" s="214" t="s">
        <v>471</v>
      </c>
      <c r="G262" s="212"/>
      <c r="H262" s="212"/>
      <c r="I262" s="215"/>
      <c r="J262" s="216">
        <f>BK262</f>
        <v>0</v>
      </c>
      <c r="K262" s="212"/>
      <c r="L262" s="217"/>
      <c r="M262" s="218"/>
      <c r="N262" s="219"/>
      <c r="O262" s="219"/>
      <c r="P262" s="220">
        <f>P263</f>
        <v>0</v>
      </c>
      <c r="Q262" s="219"/>
      <c r="R262" s="220">
        <f>R263</f>
        <v>0</v>
      </c>
      <c r="S262" s="219"/>
      <c r="T262" s="221">
        <f>T263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22" t="s">
        <v>90</v>
      </c>
      <c r="AT262" s="223" t="s">
        <v>80</v>
      </c>
      <c r="AU262" s="223" t="s">
        <v>81</v>
      </c>
      <c r="AY262" s="222" t="s">
        <v>142</v>
      </c>
      <c r="BK262" s="224">
        <f>BK263</f>
        <v>0</v>
      </c>
    </row>
    <row r="263" s="12" customFormat="1" ht="22.8" customHeight="1">
      <c r="A263" s="12"/>
      <c r="B263" s="211"/>
      <c r="C263" s="212"/>
      <c r="D263" s="213" t="s">
        <v>80</v>
      </c>
      <c r="E263" s="225" t="s">
        <v>472</v>
      </c>
      <c r="F263" s="225" t="s">
        <v>473</v>
      </c>
      <c r="G263" s="212"/>
      <c r="H263" s="212"/>
      <c r="I263" s="215"/>
      <c r="J263" s="226">
        <f>BK263</f>
        <v>0</v>
      </c>
      <c r="K263" s="212"/>
      <c r="L263" s="217"/>
      <c r="M263" s="218"/>
      <c r="N263" s="219"/>
      <c r="O263" s="219"/>
      <c r="P263" s="220">
        <f>SUM(P264:P265)</f>
        <v>0</v>
      </c>
      <c r="Q263" s="219"/>
      <c r="R263" s="220">
        <f>SUM(R264:R265)</f>
        <v>0</v>
      </c>
      <c r="S263" s="219"/>
      <c r="T263" s="221">
        <f>SUM(T264:T265)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22" t="s">
        <v>90</v>
      </c>
      <c r="AT263" s="223" t="s">
        <v>80</v>
      </c>
      <c r="AU263" s="223" t="s">
        <v>86</v>
      </c>
      <c r="AY263" s="222" t="s">
        <v>142</v>
      </c>
      <c r="BK263" s="224">
        <f>SUM(BK264:BK265)</f>
        <v>0</v>
      </c>
    </row>
    <row r="264" s="2" customFormat="1" ht="16.5" customHeight="1">
      <c r="A264" s="38"/>
      <c r="B264" s="39"/>
      <c r="C264" s="227" t="s">
        <v>474</v>
      </c>
      <c r="D264" s="227" t="s">
        <v>144</v>
      </c>
      <c r="E264" s="228" t="s">
        <v>475</v>
      </c>
      <c r="F264" s="229" t="s">
        <v>476</v>
      </c>
      <c r="G264" s="230" t="s">
        <v>477</v>
      </c>
      <c r="H264" s="231">
        <v>86.739999999999995</v>
      </c>
      <c r="I264" s="232"/>
      <c r="J264" s="233">
        <f>ROUND(I264*H264,2)</f>
        <v>0</v>
      </c>
      <c r="K264" s="234"/>
      <c r="L264" s="44"/>
      <c r="M264" s="235" t="s">
        <v>1</v>
      </c>
      <c r="N264" s="236" t="s">
        <v>46</v>
      </c>
      <c r="O264" s="91"/>
      <c r="P264" s="237">
        <f>O264*H264</f>
        <v>0</v>
      </c>
      <c r="Q264" s="237">
        <v>0</v>
      </c>
      <c r="R264" s="237">
        <f>Q264*H264</f>
        <v>0</v>
      </c>
      <c r="S264" s="237">
        <v>0</v>
      </c>
      <c r="T264" s="238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9" t="s">
        <v>225</v>
      </c>
      <c r="AT264" s="239" t="s">
        <v>144</v>
      </c>
      <c r="AU264" s="239" t="s">
        <v>90</v>
      </c>
      <c r="AY264" s="17" t="s">
        <v>142</v>
      </c>
      <c r="BE264" s="240">
        <f>IF(N264="základní",J264,0)</f>
        <v>0</v>
      </c>
      <c r="BF264" s="240">
        <f>IF(N264="snížená",J264,0)</f>
        <v>0</v>
      </c>
      <c r="BG264" s="240">
        <f>IF(N264="zákl. přenesená",J264,0)</f>
        <v>0</v>
      </c>
      <c r="BH264" s="240">
        <f>IF(N264="sníž. přenesená",J264,0)</f>
        <v>0</v>
      </c>
      <c r="BI264" s="240">
        <f>IF(N264="nulová",J264,0)</f>
        <v>0</v>
      </c>
      <c r="BJ264" s="17" t="s">
        <v>86</v>
      </c>
      <c r="BK264" s="240">
        <f>ROUND(I264*H264,2)</f>
        <v>0</v>
      </c>
      <c r="BL264" s="17" t="s">
        <v>225</v>
      </c>
      <c r="BM264" s="239" t="s">
        <v>478</v>
      </c>
    </row>
    <row r="265" s="13" customFormat="1">
      <c r="A265" s="13"/>
      <c r="B265" s="241"/>
      <c r="C265" s="242"/>
      <c r="D265" s="243" t="s">
        <v>149</v>
      </c>
      <c r="E265" s="244" t="s">
        <v>1</v>
      </c>
      <c r="F265" s="245" t="s">
        <v>479</v>
      </c>
      <c r="G265" s="242"/>
      <c r="H265" s="246">
        <v>86.739999999999995</v>
      </c>
      <c r="I265" s="247"/>
      <c r="J265" s="242"/>
      <c r="K265" s="242"/>
      <c r="L265" s="248"/>
      <c r="M265" s="285"/>
      <c r="N265" s="286"/>
      <c r="O265" s="286"/>
      <c r="P265" s="286"/>
      <c r="Q265" s="286"/>
      <c r="R265" s="286"/>
      <c r="S265" s="286"/>
      <c r="T265" s="287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2" t="s">
        <v>149</v>
      </c>
      <c r="AU265" s="252" t="s">
        <v>90</v>
      </c>
      <c r="AV265" s="13" t="s">
        <v>90</v>
      </c>
      <c r="AW265" s="13" t="s">
        <v>37</v>
      </c>
      <c r="AX265" s="13" t="s">
        <v>86</v>
      </c>
      <c r="AY265" s="252" t="s">
        <v>142</v>
      </c>
    </row>
    <row r="266" s="2" customFormat="1" ht="6.96" customHeight="1">
      <c r="A266" s="38"/>
      <c r="B266" s="66"/>
      <c r="C266" s="67"/>
      <c r="D266" s="67"/>
      <c r="E266" s="67"/>
      <c r="F266" s="67"/>
      <c r="G266" s="67"/>
      <c r="H266" s="67"/>
      <c r="I266" s="67"/>
      <c r="J266" s="67"/>
      <c r="K266" s="67"/>
      <c r="L266" s="44"/>
      <c r="M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</row>
  </sheetData>
  <sheetProtection sheet="1" autoFilter="0" formatColumns="0" formatRows="0" objects="1" scenarios="1" spinCount="100000" saltValue="mRDU4G1S+UYMPo4qwhWoepcNQ9xoSTWxC5U/7Vjp+hP8LMlfLhcbfipbKk5hixp5L1MwEj/Kc6pdWPq3IQG0IA==" hashValue="pZtQ6wjWteB+2s/UYSvYu3YgSPsHVkUwjWR4Z+PHqekGIBODOGZrmzbqbK9wiHS2Qzf7ebDrnS552/xzoHbxig==" algorithmName="SHA-512" password="CC35"/>
  <autoFilter ref="C127:K265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97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90</v>
      </c>
    </row>
    <row r="4" s="1" customFormat="1" ht="24.96" customHeight="1">
      <c r="B4" s="20"/>
      <c r="D4" s="148" t="s">
        <v>107</v>
      </c>
      <c r="L4" s="20"/>
      <c r="M4" s="149" t="s">
        <v>11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17</v>
      </c>
      <c r="L6" s="20"/>
    </row>
    <row r="7" s="1" customFormat="1" ht="26.25" customHeight="1">
      <c r="B7" s="20"/>
      <c r="E7" s="151" t="str">
        <f>'Rekapitulace stavby'!K6</f>
        <v>Rekonstrukce schodiště na pozemcích p.č. 190/1 a190/2 v Doksech</v>
      </c>
      <c r="F7" s="150"/>
      <c r="G7" s="150"/>
      <c r="H7" s="150"/>
      <c r="L7" s="20"/>
    </row>
    <row r="8" s="1" customFormat="1" ht="12" customHeight="1">
      <c r="B8" s="20"/>
      <c r="D8" s="150" t="s">
        <v>108</v>
      </c>
      <c r="L8" s="20"/>
    </row>
    <row r="9" s="2" customFormat="1" ht="16.5" customHeight="1">
      <c r="A9" s="38"/>
      <c r="B9" s="44"/>
      <c r="C9" s="38"/>
      <c r="D9" s="38"/>
      <c r="E9" s="151" t="s">
        <v>480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481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482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19</v>
      </c>
      <c r="E13" s="38"/>
      <c r="F13" s="141" t="s">
        <v>1</v>
      </c>
      <c r="G13" s="38"/>
      <c r="H13" s="38"/>
      <c r="I13" s="150" t="s">
        <v>20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21</v>
      </c>
      <c r="E14" s="38"/>
      <c r="F14" s="141" t="s">
        <v>483</v>
      </c>
      <c r="G14" s="38"/>
      <c r="H14" s="38"/>
      <c r="I14" s="150" t="s">
        <v>23</v>
      </c>
      <c r="J14" s="153" t="str">
        <f>'Rekapitulace stavby'!AN8</f>
        <v>2. 1. 2025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25</v>
      </c>
      <c r="E16" s="38"/>
      <c r="F16" s="38"/>
      <c r="G16" s="38"/>
      <c r="H16" s="38"/>
      <c r="I16" s="150" t="s">
        <v>26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483</v>
      </c>
      <c r="F17" s="38"/>
      <c r="G17" s="38"/>
      <c r="H17" s="38"/>
      <c r="I17" s="150" t="s">
        <v>29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31</v>
      </c>
      <c r="E19" s="38"/>
      <c r="F19" s="38"/>
      <c r="G19" s="38"/>
      <c r="H19" s="38"/>
      <c r="I19" s="150" t="s">
        <v>26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29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33</v>
      </c>
      <c r="E22" s="38"/>
      <c r="F22" s="38"/>
      <c r="G22" s="38"/>
      <c r="H22" s="38"/>
      <c r="I22" s="150" t="s">
        <v>26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484</v>
      </c>
      <c r="F23" s="38"/>
      <c r="G23" s="38"/>
      <c r="H23" s="38"/>
      <c r="I23" s="150" t="s">
        <v>29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38</v>
      </c>
      <c r="E25" s="38"/>
      <c r="F25" s="38"/>
      <c r="G25" s="38"/>
      <c r="H25" s="38"/>
      <c r="I25" s="150" t="s">
        <v>26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483</v>
      </c>
      <c r="F26" s="38"/>
      <c r="G26" s="38"/>
      <c r="H26" s="38"/>
      <c r="I26" s="150" t="s">
        <v>29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40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41</v>
      </c>
      <c r="E32" s="38"/>
      <c r="F32" s="38"/>
      <c r="G32" s="38"/>
      <c r="H32" s="38"/>
      <c r="I32" s="38"/>
      <c r="J32" s="160">
        <f>ROUND(J130,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43</v>
      </c>
      <c r="G34" s="38"/>
      <c r="H34" s="38"/>
      <c r="I34" s="161" t="s">
        <v>42</v>
      </c>
      <c r="J34" s="161" t="s">
        <v>44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45</v>
      </c>
      <c r="E35" s="150" t="s">
        <v>46</v>
      </c>
      <c r="F35" s="163">
        <f>ROUND((SUM(BE130:BE206)),  2)</f>
        <v>0</v>
      </c>
      <c r="G35" s="38"/>
      <c r="H35" s="38"/>
      <c r="I35" s="164">
        <v>0.20999999999999999</v>
      </c>
      <c r="J35" s="163">
        <f>ROUND(((SUM(BE130:BE206))*I35),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47</v>
      </c>
      <c r="F36" s="163">
        <f>ROUND((SUM(BF130:BF206)),  2)</f>
        <v>0</v>
      </c>
      <c r="G36" s="38"/>
      <c r="H36" s="38"/>
      <c r="I36" s="164">
        <v>0.12</v>
      </c>
      <c r="J36" s="163">
        <f>ROUND(((SUM(BF130:BF206))*I36),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48</v>
      </c>
      <c r="F37" s="163">
        <f>ROUND((SUM(BG130:BG206)),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49</v>
      </c>
      <c r="F38" s="163">
        <f>ROUND((SUM(BH130:BH206)),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50</v>
      </c>
      <c r="F39" s="163">
        <f>ROUND((SUM(BI130:BI206)),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51</v>
      </c>
      <c r="E41" s="167"/>
      <c r="F41" s="167"/>
      <c r="G41" s="168" t="s">
        <v>52</v>
      </c>
      <c r="H41" s="169" t="s">
        <v>53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54</v>
      </c>
      <c r="E50" s="173"/>
      <c r="F50" s="173"/>
      <c r="G50" s="172" t="s">
        <v>55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56</v>
      </c>
      <c r="E61" s="175"/>
      <c r="F61" s="176" t="s">
        <v>57</v>
      </c>
      <c r="G61" s="174" t="s">
        <v>56</v>
      </c>
      <c r="H61" s="175"/>
      <c r="I61" s="175"/>
      <c r="J61" s="177" t="s">
        <v>57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58</v>
      </c>
      <c r="E65" s="178"/>
      <c r="F65" s="178"/>
      <c r="G65" s="172" t="s">
        <v>59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56</v>
      </c>
      <c r="E76" s="175"/>
      <c r="F76" s="176" t="s">
        <v>57</v>
      </c>
      <c r="G76" s="174" t="s">
        <v>56</v>
      </c>
      <c r="H76" s="175"/>
      <c r="I76" s="175"/>
      <c r="J76" s="177" t="s">
        <v>57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17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Rekonstrukce schodiště na pozemcích p.č. 190/1 a190/2 v Doksech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108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480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481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D15a - SO 04 – Přeložka dešťové kanalizace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21</v>
      </c>
      <c r="D91" s="40"/>
      <c r="E91" s="40"/>
      <c r="F91" s="27" t="str">
        <f>F14</f>
        <v xml:space="preserve"> </v>
      </c>
      <c r="G91" s="40"/>
      <c r="H91" s="40"/>
      <c r="I91" s="32" t="s">
        <v>23</v>
      </c>
      <c r="J91" s="79" t="str">
        <f>IF(J14="","",J14)</f>
        <v>2. 1. 2025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25</v>
      </c>
      <c r="D93" s="40"/>
      <c r="E93" s="40"/>
      <c r="F93" s="27" t="str">
        <f>E17</f>
        <v xml:space="preserve"> </v>
      </c>
      <c r="G93" s="40"/>
      <c r="H93" s="40"/>
      <c r="I93" s="32" t="s">
        <v>33</v>
      </c>
      <c r="J93" s="36" t="str">
        <f>E23</f>
        <v xml:space="preserve"> Hana Hrochová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31</v>
      </c>
      <c r="D94" s="40"/>
      <c r="E94" s="40"/>
      <c r="F94" s="27" t="str">
        <f>IF(E20="","",E20)</f>
        <v>Vyplň údaj</v>
      </c>
      <c r="G94" s="40"/>
      <c r="H94" s="40"/>
      <c r="I94" s="32" t="s">
        <v>38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111</v>
      </c>
      <c r="D96" s="185"/>
      <c r="E96" s="185"/>
      <c r="F96" s="185"/>
      <c r="G96" s="185"/>
      <c r="H96" s="185"/>
      <c r="I96" s="185"/>
      <c r="J96" s="186" t="s">
        <v>112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113</v>
      </c>
      <c r="D98" s="40"/>
      <c r="E98" s="40"/>
      <c r="F98" s="40"/>
      <c r="G98" s="40"/>
      <c r="H98" s="40"/>
      <c r="I98" s="40"/>
      <c r="J98" s="110">
        <f>J130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114</v>
      </c>
    </row>
    <row r="99" s="9" customFormat="1" ht="24.96" customHeight="1">
      <c r="A99" s="9"/>
      <c r="B99" s="188"/>
      <c r="C99" s="189"/>
      <c r="D99" s="190" t="s">
        <v>115</v>
      </c>
      <c r="E99" s="191"/>
      <c r="F99" s="191"/>
      <c r="G99" s="191"/>
      <c r="H99" s="191"/>
      <c r="I99" s="191"/>
      <c r="J99" s="192">
        <f>J131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116</v>
      </c>
      <c r="E100" s="196"/>
      <c r="F100" s="196"/>
      <c r="G100" s="196"/>
      <c r="H100" s="196"/>
      <c r="I100" s="196"/>
      <c r="J100" s="197">
        <f>J132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119</v>
      </c>
      <c r="E101" s="196"/>
      <c r="F101" s="196"/>
      <c r="G101" s="196"/>
      <c r="H101" s="196"/>
      <c r="I101" s="196"/>
      <c r="J101" s="197">
        <f>J149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120</v>
      </c>
      <c r="E102" s="196"/>
      <c r="F102" s="196"/>
      <c r="G102" s="196"/>
      <c r="H102" s="196"/>
      <c r="I102" s="196"/>
      <c r="J102" s="197">
        <f>J152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485</v>
      </c>
      <c r="E103" s="196"/>
      <c r="F103" s="196"/>
      <c r="G103" s="196"/>
      <c r="H103" s="196"/>
      <c r="I103" s="196"/>
      <c r="J103" s="197">
        <f>J160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122</v>
      </c>
      <c r="E104" s="196"/>
      <c r="F104" s="196"/>
      <c r="G104" s="196"/>
      <c r="H104" s="196"/>
      <c r="I104" s="196"/>
      <c r="J104" s="197">
        <f>J185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123</v>
      </c>
      <c r="E105" s="196"/>
      <c r="F105" s="196"/>
      <c r="G105" s="196"/>
      <c r="H105" s="196"/>
      <c r="I105" s="196"/>
      <c r="J105" s="197">
        <f>J188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4"/>
      <c r="C106" s="133"/>
      <c r="D106" s="195" t="s">
        <v>124</v>
      </c>
      <c r="E106" s="196"/>
      <c r="F106" s="196"/>
      <c r="G106" s="196"/>
      <c r="H106" s="196"/>
      <c r="I106" s="196"/>
      <c r="J106" s="197">
        <f>J196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8"/>
      <c r="C107" s="189"/>
      <c r="D107" s="190" t="s">
        <v>486</v>
      </c>
      <c r="E107" s="191"/>
      <c r="F107" s="191"/>
      <c r="G107" s="191"/>
      <c r="H107" s="191"/>
      <c r="I107" s="191"/>
      <c r="J107" s="192">
        <f>J198</f>
        <v>0</v>
      </c>
      <c r="K107" s="189"/>
      <c r="L107" s="19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4"/>
      <c r="C108" s="133"/>
      <c r="D108" s="195" t="s">
        <v>487</v>
      </c>
      <c r="E108" s="196"/>
      <c r="F108" s="196"/>
      <c r="G108" s="196"/>
      <c r="H108" s="196"/>
      <c r="I108" s="196"/>
      <c r="J108" s="197">
        <f>J199</f>
        <v>0</v>
      </c>
      <c r="K108" s="133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127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17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6.25" customHeight="1">
      <c r="A118" s="38"/>
      <c r="B118" s="39"/>
      <c r="C118" s="40"/>
      <c r="D118" s="40"/>
      <c r="E118" s="183" t="str">
        <f>E7</f>
        <v>Rekonstrukce schodiště na pozemcích p.č. 190/1 a190/2 v Doksech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" customFormat="1" ht="12" customHeight="1">
      <c r="B119" s="21"/>
      <c r="C119" s="32" t="s">
        <v>108</v>
      </c>
      <c r="D119" s="22"/>
      <c r="E119" s="22"/>
      <c r="F119" s="22"/>
      <c r="G119" s="22"/>
      <c r="H119" s="22"/>
      <c r="I119" s="22"/>
      <c r="J119" s="22"/>
      <c r="K119" s="22"/>
      <c r="L119" s="20"/>
    </row>
    <row r="120" s="2" customFormat="1" ht="16.5" customHeight="1">
      <c r="A120" s="38"/>
      <c r="B120" s="39"/>
      <c r="C120" s="40"/>
      <c r="D120" s="40"/>
      <c r="E120" s="183" t="s">
        <v>480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481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76" t="str">
        <f>E11</f>
        <v>D15a - SO 04 – Přeložka dešťové kanalizace</v>
      </c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21</v>
      </c>
      <c r="D124" s="40"/>
      <c r="E124" s="40"/>
      <c r="F124" s="27" t="str">
        <f>F14</f>
        <v xml:space="preserve"> </v>
      </c>
      <c r="G124" s="40"/>
      <c r="H124" s="40"/>
      <c r="I124" s="32" t="s">
        <v>23</v>
      </c>
      <c r="J124" s="79" t="str">
        <f>IF(J14="","",J14)</f>
        <v>2. 1. 2025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25</v>
      </c>
      <c r="D126" s="40"/>
      <c r="E126" s="40"/>
      <c r="F126" s="27" t="str">
        <f>E17</f>
        <v xml:space="preserve"> </v>
      </c>
      <c r="G126" s="40"/>
      <c r="H126" s="40"/>
      <c r="I126" s="32" t="s">
        <v>33</v>
      </c>
      <c r="J126" s="36" t="str">
        <f>E23</f>
        <v xml:space="preserve"> Hana Hrochová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31</v>
      </c>
      <c r="D127" s="40"/>
      <c r="E127" s="40"/>
      <c r="F127" s="27" t="str">
        <f>IF(E20="","",E20)</f>
        <v>Vyplň údaj</v>
      </c>
      <c r="G127" s="40"/>
      <c r="H127" s="40"/>
      <c r="I127" s="32" t="s">
        <v>38</v>
      </c>
      <c r="J127" s="36" t="str">
        <f>E26</f>
        <v xml:space="preserve"> 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199"/>
      <c r="B129" s="200"/>
      <c r="C129" s="201" t="s">
        <v>128</v>
      </c>
      <c r="D129" s="202" t="s">
        <v>66</v>
      </c>
      <c r="E129" s="202" t="s">
        <v>62</v>
      </c>
      <c r="F129" s="202" t="s">
        <v>63</v>
      </c>
      <c r="G129" s="202" t="s">
        <v>129</v>
      </c>
      <c r="H129" s="202" t="s">
        <v>130</v>
      </c>
      <c r="I129" s="202" t="s">
        <v>131</v>
      </c>
      <c r="J129" s="203" t="s">
        <v>112</v>
      </c>
      <c r="K129" s="204" t="s">
        <v>132</v>
      </c>
      <c r="L129" s="205"/>
      <c r="M129" s="100" t="s">
        <v>1</v>
      </c>
      <c r="N129" s="101" t="s">
        <v>45</v>
      </c>
      <c r="O129" s="101" t="s">
        <v>133</v>
      </c>
      <c r="P129" s="101" t="s">
        <v>134</v>
      </c>
      <c r="Q129" s="101" t="s">
        <v>135</v>
      </c>
      <c r="R129" s="101" t="s">
        <v>136</v>
      </c>
      <c r="S129" s="101" t="s">
        <v>137</v>
      </c>
      <c r="T129" s="102" t="s">
        <v>138</v>
      </c>
      <c r="U129" s="199"/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/>
    </row>
    <row r="130" s="2" customFormat="1" ht="22.8" customHeight="1">
      <c r="A130" s="38"/>
      <c r="B130" s="39"/>
      <c r="C130" s="107" t="s">
        <v>139</v>
      </c>
      <c r="D130" s="40"/>
      <c r="E130" s="40"/>
      <c r="F130" s="40"/>
      <c r="G130" s="40"/>
      <c r="H130" s="40"/>
      <c r="I130" s="40"/>
      <c r="J130" s="206">
        <f>BK130</f>
        <v>0</v>
      </c>
      <c r="K130" s="40"/>
      <c r="L130" s="44"/>
      <c r="M130" s="103"/>
      <c r="N130" s="207"/>
      <c r="O130" s="104"/>
      <c r="P130" s="208">
        <f>P131+P198</f>
        <v>0</v>
      </c>
      <c r="Q130" s="104"/>
      <c r="R130" s="208">
        <f>R131+R198</f>
        <v>364.24819100000002</v>
      </c>
      <c r="S130" s="104"/>
      <c r="T130" s="209">
        <f>T131+T198</f>
        <v>101.0847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80</v>
      </c>
      <c r="AU130" s="17" t="s">
        <v>114</v>
      </c>
      <c r="BK130" s="210">
        <f>BK131+BK198</f>
        <v>0</v>
      </c>
    </row>
    <row r="131" s="12" customFormat="1" ht="25.92" customHeight="1">
      <c r="A131" s="12"/>
      <c r="B131" s="211"/>
      <c r="C131" s="212"/>
      <c r="D131" s="213" t="s">
        <v>80</v>
      </c>
      <c r="E131" s="214" t="s">
        <v>140</v>
      </c>
      <c r="F131" s="214" t="s">
        <v>141</v>
      </c>
      <c r="G131" s="212"/>
      <c r="H131" s="212"/>
      <c r="I131" s="215"/>
      <c r="J131" s="216">
        <f>BK131</f>
        <v>0</v>
      </c>
      <c r="K131" s="212"/>
      <c r="L131" s="217"/>
      <c r="M131" s="218"/>
      <c r="N131" s="219"/>
      <c r="O131" s="219"/>
      <c r="P131" s="220">
        <f>P132+P149+P152+P160+P185+P188+P196</f>
        <v>0</v>
      </c>
      <c r="Q131" s="219"/>
      <c r="R131" s="220">
        <f>R132+R149+R152+R160+R185+R188+R196</f>
        <v>364.24819100000002</v>
      </c>
      <c r="S131" s="219"/>
      <c r="T131" s="221">
        <f>T132+T149+T152+T160+T185+T188+T196</f>
        <v>101.0847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2" t="s">
        <v>86</v>
      </c>
      <c r="AT131" s="223" t="s">
        <v>80</v>
      </c>
      <c r="AU131" s="223" t="s">
        <v>81</v>
      </c>
      <c r="AY131" s="222" t="s">
        <v>142</v>
      </c>
      <c r="BK131" s="224">
        <f>BK132+BK149+BK152+BK160+BK185+BK188+BK196</f>
        <v>0</v>
      </c>
    </row>
    <row r="132" s="12" customFormat="1" ht="22.8" customHeight="1">
      <c r="A132" s="12"/>
      <c r="B132" s="211"/>
      <c r="C132" s="212"/>
      <c r="D132" s="213" t="s">
        <v>80</v>
      </c>
      <c r="E132" s="225" t="s">
        <v>86</v>
      </c>
      <c r="F132" s="225" t="s">
        <v>143</v>
      </c>
      <c r="G132" s="212"/>
      <c r="H132" s="212"/>
      <c r="I132" s="215"/>
      <c r="J132" s="226">
        <f>BK132</f>
        <v>0</v>
      </c>
      <c r="K132" s="212"/>
      <c r="L132" s="217"/>
      <c r="M132" s="218"/>
      <c r="N132" s="219"/>
      <c r="O132" s="219"/>
      <c r="P132" s="220">
        <f>SUM(P133:P148)</f>
        <v>0</v>
      </c>
      <c r="Q132" s="219"/>
      <c r="R132" s="220">
        <f>SUM(R133:R148)</f>
        <v>149.87058400000001</v>
      </c>
      <c r="S132" s="219"/>
      <c r="T132" s="221">
        <f>SUM(T133:T148)</f>
        <v>101.0735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86</v>
      </c>
      <c r="AT132" s="223" t="s">
        <v>80</v>
      </c>
      <c r="AU132" s="223" t="s">
        <v>86</v>
      </c>
      <c r="AY132" s="222" t="s">
        <v>142</v>
      </c>
      <c r="BK132" s="224">
        <f>SUM(BK133:BK148)</f>
        <v>0</v>
      </c>
    </row>
    <row r="133" s="2" customFormat="1" ht="62.7" customHeight="1">
      <c r="A133" s="38"/>
      <c r="B133" s="39"/>
      <c r="C133" s="227" t="s">
        <v>86</v>
      </c>
      <c r="D133" s="227" t="s">
        <v>144</v>
      </c>
      <c r="E133" s="228" t="s">
        <v>488</v>
      </c>
      <c r="F133" s="229" t="s">
        <v>489</v>
      </c>
      <c r="G133" s="230" t="s">
        <v>147</v>
      </c>
      <c r="H133" s="231">
        <v>93.5</v>
      </c>
      <c r="I133" s="232"/>
      <c r="J133" s="233">
        <f>ROUND(I133*H133,2)</f>
        <v>0</v>
      </c>
      <c r="K133" s="234"/>
      <c r="L133" s="44"/>
      <c r="M133" s="235" t="s">
        <v>1</v>
      </c>
      <c r="N133" s="236" t="s">
        <v>46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0.32500000000000001</v>
      </c>
      <c r="T133" s="238">
        <f>S133*H133</f>
        <v>30.387499999999999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104</v>
      </c>
      <c r="AT133" s="239" t="s">
        <v>144</v>
      </c>
      <c r="AU133" s="239" t="s">
        <v>90</v>
      </c>
      <c r="AY133" s="17" t="s">
        <v>142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86</v>
      </c>
      <c r="BK133" s="240">
        <f>ROUND(I133*H133,2)</f>
        <v>0</v>
      </c>
      <c r="BL133" s="17" t="s">
        <v>104</v>
      </c>
      <c r="BM133" s="239" t="s">
        <v>490</v>
      </c>
    </row>
    <row r="134" s="2" customFormat="1" ht="62.7" customHeight="1">
      <c r="A134" s="38"/>
      <c r="B134" s="39"/>
      <c r="C134" s="227" t="s">
        <v>90</v>
      </c>
      <c r="D134" s="227" t="s">
        <v>144</v>
      </c>
      <c r="E134" s="228" t="s">
        <v>491</v>
      </c>
      <c r="F134" s="229" t="s">
        <v>492</v>
      </c>
      <c r="G134" s="230" t="s">
        <v>147</v>
      </c>
      <c r="H134" s="231">
        <v>93.5</v>
      </c>
      <c r="I134" s="232"/>
      <c r="J134" s="233">
        <f>ROUND(I134*H134,2)</f>
        <v>0</v>
      </c>
      <c r="K134" s="234"/>
      <c r="L134" s="44"/>
      <c r="M134" s="235" t="s">
        <v>1</v>
      </c>
      <c r="N134" s="236" t="s">
        <v>46</v>
      </c>
      <c r="O134" s="91"/>
      <c r="P134" s="237">
        <f>O134*H134</f>
        <v>0</v>
      </c>
      <c r="Q134" s="237">
        <v>0</v>
      </c>
      <c r="R134" s="237">
        <f>Q134*H134</f>
        <v>0</v>
      </c>
      <c r="S134" s="237">
        <v>0.316</v>
      </c>
      <c r="T134" s="238">
        <f>S134*H134</f>
        <v>29.545999999999999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9" t="s">
        <v>104</v>
      </c>
      <c r="AT134" s="239" t="s">
        <v>144</v>
      </c>
      <c r="AU134" s="239" t="s">
        <v>90</v>
      </c>
      <c r="AY134" s="17" t="s">
        <v>142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7" t="s">
        <v>86</v>
      </c>
      <c r="BK134" s="240">
        <f>ROUND(I134*H134,2)</f>
        <v>0</v>
      </c>
      <c r="BL134" s="17" t="s">
        <v>104</v>
      </c>
      <c r="BM134" s="239" t="s">
        <v>493</v>
      </c>
    </row>
    <row r="135" s="2" customFormat="1" ht="66.75" customHeight="1">
      <c r="A135" s="38"/>
      <c r="B135" s="39"/>
      <c r="C135" s="227" t="s">
        <v>101</v>
      </c>
      <c r="D135" s="227" t="s">
        <v>144</v>
      </c>
      <c r="E135" s="228" t="s">
        <v>494</v>
      </c>
      <c r="F135" s="229" t="s">
        <v>495</v>
      </c>
      <c r="G135" s="230" t="s">
        <v>147</v>
      </c>
      <c r="H135" s="231">
        <v>93.5</v>
      </c>
      <c r="I135" s="232"/>
      <c r="J135" s="233">
        <f>ROUND(I135*H135,2)</f>
        <v>0</v>
      </c>
      <c r="K135" s="234"/>
      <c r="L135" s="44"/>
      <c r="M135" s="235" t="s">
        <v>1</v>
      </c>
      <c r="N135" s="236" t="s">
        <v>46</v>
      </c>
      <c r="O135" s="91"/>
      <c r="P135" s="237">
        <f>O135*H135</f>
        <v>0</v>
      </c>
      <c r="Q135" s="237">
        <v>0</v>
      </c>
      <c r="R135" s="237">
        <f>Q135*H135</f>
        <v>0</v>
      </c>
      <c r="S135" s="237">
        <v>0.44</v>
      </c>
      <c r="T135" s="238">
        <f>S135*H135</f>
        <v>41.140000000000001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104</v>
      </c>
      <c r="AT135" s="239" t="s">
        <v>144</v>
      </c>
      <c r="AU135" s="239" t="s">
        <v>90</v>
      </c>
      <c r="AY135" s="17" t="s">
        <v>142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7" t="s">
        <v>86</v>
      </c>
      <c r="BK135" s="240">
        <f>ROUND(I135*H135,2)</f>
        <v>0</v>
      </c>
      <c r="BL135" s="17" t="s">
        <v>104</v>
      </c>
      <c r="BM135" s="239" t="s">
        <v>496</v>
      </c>
    </row>
    <row r="136" s="2" customFormat="1" ht="44.25" customHeight="1">
      <c r="A136" s="38"/>
      <c r="B136" s="39"/>
      <c r="C136" s="227" t="s">
        <v>104</v>
      </c>
      <c r="D136" s="227" t="s">
        <v>144</v>
      </c>
      <c r="E136" s="228" t="s">
        <v>497</v>
      </c>
      <c r="F136" s="229" t="s">
        <v>498</v>
      </c>
      <c r="G136" s="230" t="s">
        <v>159</v>
      </c>
      <c r="H136" s="231">
        <v>337.60000000000002</v>
      </c>
      <c r="I136" s="232"/>
      <c r="J136" s="233">
        <f>ROUND(I136*H136,2)</f>
        <v>0</v>
      </c>
      <c r="K136" s="234"/>
      <c r="L136" s="44"/>
      <c r="M136" s="235" t="s">
        <v>1</v>
      </c>
      <c r="N136" s="236" t="s">
        <v>46</v>
      </c>
      <c r="O136" s="91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9" t="s">
        <v>104</v>
      </c>
      <c r="AT136" s="239" t="s">
        <v>144</v>
      </c>
      <c r="AU136" s="239" t="s">
        <v>90</v>
      </c>
      <c r="AY136" s="17" t="s">
        <v>142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7" t="s">
        <v>86</v>
      </c>
      <c r="BK136" s="240">
        <f>ROUND(I136*H136,2)</f>
        <v>0</v>
      </c>
      <c r="BL136" s="17" t="s">
        <v>104</v>
      </c>
      <c r="BM136" s="239" t="s">
        <v>499</v>
      </c>
    </row>
    <row r="137" s="2" customFormat="1" ht="33" customHeight="1">
      <c r="A137" s="38"/>
      <c r="B137" s="39"/>
      <c r="C137" s="227" t="s">
        <v>166</v>
      </c>
      <c r="D137" s="227" t="s">
        <v>144</v>
      </c>
      <c r="E137" s="228" t="s">
        <v>500</v>
      </c>
      <c r="F137" s="229" t="s">
        <v>501</v>
      </c>
      <c r="G137" s="230" t="s">
        <v>147</v>
      </c>
      <c r="H137" s="231">
        <v>397.19999999999999</v>
      </c>
      <c r="I137" s="232"/>
      <c r="J137" s="233">
        <f>ROUND(I137*H137,2)</f>
        <v>0</v>
      </c>
      <c r="K137" s="234"/>
      <c r="L137" s="44"/>
      <c r="M137" s="235" t="s">
        <v>1</v>
      </c>
      <c r="N137" s="236" t="s">
        <v>46</v>
      </c>
      <c r="O137" s="91"/>
      <c r="P137" s="237">
        <f>O137*H137</f>
        <v>0</v>
      </c>
      <c r="Q137" s="237">
        <v>0.0062199999999999998</v>
      </c>
      <c r="R137" s="237">
        <f>Q137*H137</f>
        <v>2.4705839999999997</v>
      </c>
      <c r="S137" s="237">
        <v>0</v>
      </c>
      <c r="T137" s="23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9" t="s">
        <v>104</v>
      </c>
      <c r="AT137" s="239" t="s">
        <v>144</v>
      </c>
      <c r="AU137" s="239" t="s">
        <v>90</v>
      </c>
      <c r="AY137" s="17" t="s">
        <v>142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7" t="s">
        <v>86</v>
      </c>
      <c r="BK137" s="240">
        <f>ROUND(I137*H137,2)</f>
        <v>0</v>
      </c>
      <c r="BL137" s="17" t="s">
        <v>104</v>
      </c>
      <c r="BM137" s="239" t="s">
        <v>502</v>
      </c>
    </row>
    <row r="138" s="2" customFormat="1" ht="44.25" customHeight="1">
      <c r="A138" s="38"/>
      <c r="B138" s="39"/>
      <c r="C138" s="227" t="s">
        <v>171</v>
      </c>
      <c r="D138" s="227" t="s">
        <v>144</v>
      </c>
      <c r="E138" s="228" t="s">
        <v>503</v>
      </c>
      <c r="F138" s="229" t="s">
        <v>504</v>
      </c>
      <c r="G138" s="230" t="s">
        <v>147</v>
      </c>
      <c r="H138" s="231">
        <v>397.19999999999999</v>
      </c>
      <c r="I138" s="232"/>
      <c r="J138" s="233">
        <f>ROUND(I138*H138,2)</f>
        <v>0</v>
      </c>
      <c r="K138" s="234"/>
      <c r="L138" s="44"/>
      <c r="M138" s="235" t="s">
        <v>1</v>
      </c>
      <c r="N138" s="236" t="s">
        <v>46</v>
      </c>
      <c r="O138" s="91"/>
      <c r="P138" s="237">
        <f>O138*H138</f>
        <v>0</v>
      </c>
      <c r="Q138" s="237">
        <v>0</v>
      </c>
      <c r="R138" s="237">
        <f>Q138*H138</f>
        <v>0</v>
      </c>
      <c r="S138" s="237">
        <v>0</v>
      </c>
      <c r="T138" s="23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9" t="s">
        <v>104</v>
      </c>
      <c r="AT138" s="239" t="s">
        <v>144</v>
      </c>
      <c r="AU138" s="239" t="s">
        <v>90</v>
      </c>
      <c r="AY138" s="17" t="s">
        <v>142</v>
      </c>
      <c r="BE138" s="240">
        <f>IF(N138="základní",J138,0)</f>
        <v>0</v>
      </c>
      <c r="BF138" s="240">
        <f>IF(N138="snížená",J138,0)</f>
        <v>0</v>
      </c>
      <c r="BG138" s="240">
        <f>IF(N138="zákl. přenesená",J138,0)</f>
        <v>0</v>
      </c>
      <c r="BH138" s="240">
        <f>IF(N138="sníž. přenesená",J138,0)</f>
        <v>0</v>
      </c>
      <c r="BI138" s="240">
        <f>IF(N138="nulová",J138,0)</f>
        <v>0</v>
      </c>
      <c r="BJ138" s="17" t="s">
        <v>86</v>
      </c>
      <c r="BK138" s="240">
        <f>ROUND(I138*H138,2)</f>
        <v>0</v>
      </c>
      <c r="BL138" s="17" t="s">
        <v>104</v>
      </c>
      <c r="BM138" s="239" t="s">
        <v>505</v>
      </c>
    </row>
    <row r="139" s="2" customFormat="1" ht="66.75" customHeight="1">
      <c r="A139" s="38"/>
      <c r="B139" s="39"/>
      <c r="C139" s="227" t="s">
        <v>177</v>
      </c>
      <c r="D139" s="227" t="s">
        <v>144</v>
      </c>
      <c r="E139" s="228" t="s">
        <v>506</v>
      </c>
      <c r="F139" s="229" t="s">
        <v>507</v>
      </c>
      <c r="G139" s="230" t="s">
        <v>159</v>
      </c>
      <c r="H139" s="231">
        <v>337.60000000000002</v>
      </c>
      <c r="I139" s="232"/>
      <c r="J139" s="233">
        <f>ROUND(I139*H139,2)</f>
        <v>0</v>
      </c>
      <c r="K139" s="234"/>
      <c r="L139" s="44"/>
      <c r="M139" s="235" t="s">
        <v>1</v>
      </c>
      <c r="N139" s="236" t="s">
        <v>46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104</v>
      </c>
      <c r="AT139" s="239" t="s">
        <v>144</v>
      </c>
      <c r="AU139" s="239" t="s">
        <v>90</v>
      </c>
      <c r="AY139" s="17" t="s">
        <v>142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86</v>
      </c>
      <c r="BK139" s="240">
        <f>ROUND(I139*H139,2)</f>
        <v>0</v>
      </c>
      <c r="BL139" s="17" t="s">
        <v>104</v>
      </c>
      <c r="BM139" s="239" t="s">
        <v>508</v>
      </c>
    </row>
    <row r="140" s="2" customFormat="1" ht="62.7" customHeight="1">
      <c r="A140" s="38"/>
      <c r="B140" s="39"/>
      <c r="C140" s="227" t="s">
        <v>182</v>
      </c>
      <c r="D140" s="227" t="s">
        <v>144</v>
      </c>
      <c r="E140" s="228" t="s">
        <v>509</v>
      </c>
      <c r="F140" s="229" t="s">
        <v>510</v>
      </c>
      <c r="G140" s="230" t="s">
        <v>159</v>
      </c>
      <c r="H140" s="231">
        <v>244</v>
      </c>
      <c r="I140" s="232"/>
      <c r="J140" s="233">
        <f>ROUND(I140*H140,2)</f>
        <v>0</v>
      </c>
      <c r="K140" s="234"/>
      <c r="L140" s="44"/>
      <c r="M140" s="235" t="s">
        <v>1</v>
      </c>
      <c r="N140" s="236" t="s">
        <v>46</v>
      </c>
      <c r="O140" s="91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9" t="s">
        <v>104</v>
      </c>
      <c r="AT140" s="239" t="s">
        <v>144</v>
      </c>
      <c r="AU140" s="239" t="s">
        <v>90</v>
      </c>
      <c r="AY140" s="17" t="s">
        <v>142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7" t="s">
        <v>86</v>
      </c>
      <c r="BK140" s="240">
        <f>ROUND(I140*H140,2)</f>
        <v>0</v>
      </c>
      <c r="BL140" s="17" t="s">
        <v>104</v>
      </c>
      <c r="BM140" s="239" t="s">
        <v>511</v>
      </c>
    </row>
    <row r="141" s="2" customFormat="1" ht="62.7" customHeight="1">
      <c r="A141" s="38"/>
      <c r="B141" s="39"/>
      <c r="C141" s="227" t="s">
        <v>189</v>
      </c>
      <c r="D141" s="227" t="s">
        <v>144</v>
      </c>
      <c r="E141" s="228" t="s">
        <v>512</v>
      </c>
      <c r="F141" s="229" t="s">
        <v>513</v>
      </c>
      <c r="G141" s="230" t="s">
        <v>159</v>
      </c>
      <c r="H141" s="231">
        <v>93.599999999999994</v>
      </c>
      <c r="I141" s="232"/>
      <c r="J141" s="233">
        <f>ROUND(I141*H141,2)</f>
        <v>0</v>
      </c>
      <c r="K141" s="234"/>
      <c r="L141" s="44"/>
      <c r="M141" s="235" t="s">
        <v>1</v>
      </c>
      <c r="N141" s="236" t="s">
        <v>46</v>
      </c>
      <c r="O141" s="91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9" t="s">
        <v>104</v>
      </c>
      <c r="AT141" s="239" t="s">
        <v>144</v>
      </c>
      <c r="AU141" s="239" t="s">
        <v>90</v>
      </c>
      <c r="AY141" s="17" t="s">
        <v>142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7" t="s">
        <v>86</v>
      </c>
      <c r="BK141" s="240">
        <f>ROUND(I141*H141,2)</f>
        <v>0</v>
      </c>
      <c r="BL141" s="17" t="s">
        <v>104</v>
      </c>
      <c r="BM141" s="239" t="s">
        <v>514</v>
      </c>
    </row>
    <row r="142" s="2" customFormat="1" ht="66.75" customHeight="1">
      <c r="A142" s="38"/>
      <c r="B142" s="39"/>
      <c r="C142" s="227" t="s">
        <v>195</v>
      </c>
      <c r="D142" s="227" t="s">
        <v>144</v>
      </c>
      <c r="E142" s="228" t="s">
        <v>515</v>
      </c>
      <c r="F142" s="229" t="s">
        <v>516</v>
      </c>
      <c r="G142" s="230" t="s">
        <v>159</v>
      </c>
      <c r="H142" s="231">
        <v>1872</v>
      </c>
      <c r="I142" s="232"/>
      <c r="J142" s="233">
        <f>ROUND(I142*H142,2)</f>
        <v>0</v>
      </c>
      <c r="K142" s="234"/>
      <c r="L142" s="44"/>
      <c r="M142" s="235" t="s">
        <v>1</v>
      </c>
      <c r="N142" s="236" t="s">
        <v>46</v>
      </c>
      <c r="O142" s="91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104</v>
      </c>
      <c r="AT142" s="239" t="s">
        <v>144</v>
      </c>
      <c r="AU142" s="239" t="s">
        <v>90</v>
      </c>
      <c r="AY142" s="17" t="s">
        <v>142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7" t="s">
        <v>86</v>
      </c>
      <c r="BK142" s="240">
        <f>ROUND(I142*H142,2)</f>
        <v>0</v>
      </c>
      <c r="BL142" s="17" t="s">
        <v>104</v>
      </c>
      <c r="BM142" s="239" t="s">
        <v>517</v>
      </c>
    </row>
    <row r="143" s="13" customFormat="1">
      <c r="A143" s="13"/>
      <c r="B143" s="241"/>
      <c r="C143" s="242"/>
      <c r="D143" s="243" t="s">
        <v>149</v>
      </c>
      <c r="E143" s="244" t="s">
        <v>1</v>
      </c>
      <c r="F143" s="245" t="s">
        <v>518</v>
      </c>
      <c r="G143" s="242"/>
      <c r="H143" s="246">
        <v>1872</v>
      </c>
      <c r="I143" s="247"/>
      <c r="J143" s="242"/>
      <c r="K143" s="242"/>
      <c r="L143" s="248"/>
      <c r="M143" s="249"/>
      <c r="N143" s="250"/>
      <c r="O143" s="250"/>
      <c r="P143" s="250"/>
      <c r="Q143" s="250"/>
      <c r="R143" s="250"/>
      <c r="S143" s="250"/>
      <c r="T143" s="25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2" t="s">
        <v>149</v>
      </c>
      <c r="AU143" s="252" t="s">
        <v>90</v>
      </c>
      <c r="AV143" s="13" t="s">
        <v>90</v>
      </c>
      <c r="AW143" s="13" t="s">
        <v>37</v>
      </c>
      <c r="AX143" s="13" t="s">
        <v>86</v>
      </c>
      <c r="AY143" s="252" t="s">
        <v>142</v>
      </c>
    </row>
    <row r="144" s="2" customFormat="1" ht="37.8" customHeight="1">
      <c r="A144" s="38"/>
      <c r="B144" s="39"/>
      <c r="C144" s="227" t="s">
        <v>200</v>
      </c>
      <c r="D144" s="227" t="s">
        <v>144</v>
      </c>
      <c r="E144" s="228" t="s">
        <v>178</v>
      </c>
      <c r="F144" s="229" t="s">
        <v>519</v>
      </c>
      <c r="G144" s="230" t="s">
        <v>159</v>
      </c>
      <c r="H144" s="231">
        <v>93.599999999999994</v>
      </c>
      <c r="I144" s="232"/>
      <c r="J144" s="233">
        <f>ROUND(I144*H144,2)</f>
        <v>0</v>
      </c>
      <c r="K144" s="234"/>
      <c r="L144" s="44"/>
      <c r="M144" s="235" t="s">
        <v>1</v>
      </c>
      <c r="N144" s="236" t="s">
        <v>46</v>
      </c>
      <c r="O144" s="91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9" t="s">
        <v>104</v>
      </c>
      <c r="AT144" s="239" t="s">
        <v>144</v>
      </c>
      <c r="AU144" s="239" t="s">
        <v>90</v>
      </c>
      <c r="AY144" s="17" t="s">
        <v>142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7" t="s">
        <v>86</v>
      </c>
      <c r="BK144" s="240">
        <f>ROUND(I144*H144,2)</f>
        <v>0</v>
      </c>
      <c r="BL144" s="17" t="s">
        <v>104</v>
      </c>
      <c r="BM144" s="239" t="s">
        <v>520</v>
      </c>
    </row>
    <row r="145" s="2" customFormat="1" ht="44.25" customHeight="1">
      <c r="A145" s="38"/>
      <c r="B145" s="39"/>
      <c r="C145" s="227" t="s">
        <v>9</v>
      </c>
      <c r="D145" s="227" t="s">
        <v>144</v>
      </c>
      <c r="E145" s="228" t="s">
        <v>521</v>
      </c>
      <c r="F145" s="229" t="s">
        <v>522</v>
      </c>
      <c r="G145" s="230" t="s">
        <v>159</v>
      </c>
      <c r="H145" s="231">
        <v>244</v>
      </c>
      <c r="I145" s="232"/>
      <c r="J145" s="233">
        <f>ROUND(I145*H145,2)</f>
        <v>0</v>
      </c>
      <c r="K145" s="234"/>
      <c r="L145" s="44"/>
      <c r="M145" s="235" t="s">
        <v>1</v>
      </c>
      <c r="N145" s="236" t="s">
        <v>46</v>
      </c>
      <c r="O145" s="91"/>
      <c r="P145" s="237">
        <f>O145*H145</f>
        <v>0</v>
      </c>
      <c r="Q145" s="237">
        <v>0</v>
      </c>
      <c r="R145" s="237">
        <f>Q145*H145</f>
        <v>0</v>
      </c>
      <c r="S145" s="237">
        <v>0</v>
      </c>
      <c r="T145" s="23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9" t="s">
        <v>104</v>
      </c>
      <c r="AT145" s="239" t="s">
        <v>144</v>
      </c>
      <c r="AU145" s="239" t="s">
        <v>90</v>
      </c>
      <c r="AY145" s="17" t="s">
        <v>142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7" t="s">
        <v>86</v>
      </c>
      <c r="BK145" s="240">
        <f>ROUND(I145*H145,2)</f>
        <v>0</v>
      </c>
      <c r="BL145" s="17" t="s">
        <v>104</v>
      </c>
      <c r="BM145" s="239" t="s">
        <v>523</v>
      </c>
    </row>
    <row r="146" s="2" customFormat="1" ht="66.75" customHeight="1">
      <c r="A146" s="38"/>
      <c r="B146" s="39"/>
      <c r="C146" s="227" t="s">
        <v>211</v>
      </c>
      <c r="D146" s="227" t="s">
        <v>144</v>
      </c>
      <c r="E146" s="228" t="s">
        <v>524</v>
      </c>
      <c r="F146" s="229" t="s">
        <v>525</v>
      </c>
      <c r="G146" s="230" t="s">
        <v>159</v>
      </c>
      <c r="H146" s="231">
        <v>73.700000000000003</v>
      </c>
      <c r="I146" s="232"/>
      <c r="J146" s="233">
        <f>ROUND(I146*H146,2)</f>
        <v>0</v>
      </c>
      <c r="K146" s="234"/>
      <c r="L146" s="44"/>
      <c r="M146" s="235" t="s">
        <v>1</v>
      </c>
      <c r="N146" s="236" t="s">
        <v>46</v>
      </c>
      <c r="O146" s="91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9" t="s">
        <v>104</v>
      </c>
      <c r="AT146" s="239" t="s">
        <v>144</v>
      </c>
      <c r="AU146" s="239" t="s">
        <v>90</v>
      </c>
      <c r="AY146" s="17" t="s">
        <v>142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7" t="s">
        <v>86</v>
      </c>
      <c r="BK146" s="240">
        <f>ROUND(I146*H146,2)</f>
        <v>0</v>
      </c>
      <c r="BL146" s="17" t="s">
        <v>104</v>
      </c>
      <c r="BM146" s="239" t="s">
        <v>526</v>
      </c>
    </row>
    <row r="147" s="2" customFormat="1" ht="16.5" customHeight="1">
      <c r="A147" s="38"/>
      <c r="B147" s="39"/>
      <c r="C147" s="264" t="s">
        <v>216</v>
      </c>
      <c r="D147" s="264" t="s">
        <v>201</v>
      </c>
      <c r="E147" s="265" t="s">
        <v>527</v>
      </c>
      <c r="F147" s="266" t="s">
        <v>528</v>
      </c>
      <c r="G147" s="267" t="s">
        <v>174</v>
      </c>
      <c r="H147" s="268">
        <v>147.40000000000001</v>
      </c>
      <c r="I147" s="269"/>
      <c r="J147" s="270">
        <f>ROUND(I147*H147,2)</f>
        <v>0</v>
      </c>
      <c r="K147" s="271"/>
      <c r="L147" s="272"/>
      <c r="M147" s="273" t="s">
        <v>1</v>
      </c>
      <c r="N147" s="274" t="s">
        <v>46</v>
      </c>
      <c r="O147" s="91"/>
      <c r="P147" s="237">
        <f>O147*H147</f>
        <v>0</v>
      </c>
      <c r="Q147" s="237">
        <v>1</v>
      </c>
      <c r="R147" s="237">
        <f>Q147*H147</f>
        <v>147.40000000000001</v>
      </c>
      <c r="S147" s="237">
        <v>0</v>
      </c>
      <c r="T147" s="23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9" t="s">
        <v>182</v>
      </c>
      <c r="AT147" s="239" t="s">
        <v>201</v>
      </c>
      <c r="AU147" s="239" t="s">
        <v>90</v>
      </c>
      <c r="AY147" s="17" t="s">
        <v>142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7" t="s">
        <v>86</v>
      </c>
      <c r="BK147" s="240">
        <f>ROUND(I147*H147,2)</f>
        <v>0</v>
      </c>
      <c r="BL147" s="17" t="s">
        <v>104</v>
      </c>
      <c r="BM147" s="239" t="s">
        <v>529</v>
      </c>
    </row>
    <row r="148" s="13" customFormat="1">
      <c r="A148" s="13"/>
      <c r="B148" s="241"/>
      <c r="C148" s="242"/>
      <c r="D148" s="243" t="s">
        <v>149</v>
      </c>
      <c r="E148" s="244" t="s">
        <v>1</v>
      </c>
      <c r="F148" s="245" t="s">
        <v>530</v>
      </c>
      <c r="G148" s="242"/>
      <c r="H148" s="246">
        <v>147.40000000000001</v>
      </c>
      <c r="I148" s="247"/>
      <c r="J148" s="242"/>
      <c r="K148" s="242"/>
      <c r="L148" s="248"/>
      <c r="M148" s="249"/>
      <c r="N148" s="250"/>
      <c r="O148" s="250"/>
      <c r="P148" s="250"/>
      <c r="Q148" s="250"/>
      <c r="R148" s="250"/>
      <c r="S148" s="250"/>
      <c r="T148" s="25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2" t="s">
        <v>149</v>
      </c>
      <c r="AU148" s="252" t="s">
        <v>90</v>
      </c>
      <c r="AV148" s="13" t="s">
        <v>90</v>
      </c>
      <c r="AW148" s="13" t="s">
        <v>37</v>
      </c>
      <c r="AX148" s="13" t="s">
        <v>86</v>
      </c>
      <c r="AY148" s="252" t="s">
        <v>142</v>
      </c>
    </row>
    <row r="149" s="12" customFormat="1" ht="22.8" customHeight="1">
      <c r="A149" s="12"/>
      <c r="B149" s="211"/>
      <c r="C149" s="212"/>
      <c r="D149" s="213" t="s">
        <v>80</v>
      </c>
      <c r="E149" s="225" t="s">
        <v>104</v>
      </c>
      <c r="F149" s="225" t="s">
        <v>305</v>
      </c>
      <c r="G149" s="212"/>
      <c r="H149" s="212"/>
      <c r="I149" s="215"/>
      <c r="J149" s="226">
        <f>BK149</f>
        <v>0</v>
      </c>
      <c r="K149" s="212"/>
      <c r="L149" s="217"/>
      <c r="M149" s="218"/>
      <c r="N149" s="219"/>
      <c r="O149" s="219"/>
      <c r="P149" s="220">
        <f>SUM(P150:P151)</f>
        <v>0</v>
      </c>
      <c r="Q149" s="219"/>
      <c r="R149" s="220">
        <f>SUM(R150:R151)</f>
        <v>39.026268000000002</v>
      </c>
      <c r="S149" s="219"/>
      <c r="T149" s="221">
        <f>SUM(T150:T151)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2" t="s">
        <v>86</v>
      </c>
      <c r="AT149" s="223" t="s">
        <v>80</v>
      </c>
      <c r="AU149" s="223" t="s">
        <v>86</v>
      </c>
      <c r="AY149" s="222" t="s">
        <v>142</v>
      </c>
      <c r="BK149" s="224">
        <f>SUM(BK150:BK151)</f>
        <v>0</v>
      </c>
    </row>
    <row r="150" s="2" customFormat="1" ht="33" customHeight="1">
      <c r="A150" s="38"/>
      <c r="B150" s="39"/>
      <c r="C150" s="227" t="s">
        <v>220</v>
      </c>
      <c r="D150" s="227" t="s">
        <v>144</v>
      </c>
      <c r="E150" s="228" t="s">
        <v>531</v>
      </c>
      <c r="F150" s="229" t="s">
        <v>532</v>
      </c>
      <c r="G150" s="230" t="s">
        <v>159</v>
      </c>
      <c r="H150" s="231">
        <v>19.899999999999999</v>
      </c>
      <c r="I150" s="232"/>
      <c r="J150" s="233">
        <f>ROUND(I150*H150,2)</f>
        <v>0</v>
      </c>
      <c r="K150" s="234"/>
      <c r="L150" s="44"/>
      <c r="M150" s="235" t="s">
        <v>1</v>
      </c>
      <c r="N150" s="236" t="s">
        <v>46</v>
      </c>
      <c r="O150" s="91"/>
      <c r="P150" s="237">
        <f>O150*H150</f>
        <v>0</v>
      </c>
      <c r="Q150" s="237">
        <v>1.8907700000000001</v>
      </c>
      <c r="R150" s="237">
        <f>Q150*H150</f>
        <v>37.626322999999999</v>
      </c>
      <c r="S150" s="237">
        <v>0</v>
      </c>
      <c r="T150" s="23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9" t="s">
        <v>104</v>
      </c>
      <c r="AT150" s="239" t="s">
        <v>144</v>
      </c>
      <c r="AU150" s="239" t="s">
        <v>90</v>
      </c>
      <c r="AY150" s="17" t="s">
        <v>142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7" t="s">
        <v>86</v>
      </c>
      <c r="BK150" s="240">
        <f>ROUND(I150*H150,2)</f>
        <v>0</v>
      </c>
      <c r="BL150" s="17" t="s">
        <v>104</v>
      </c>
      <c r="BM150" s="239" t="s">
        <v>533</v>
      </c>
    </row>
    <row r="151" s="2" customFormat="1" ht="37.8" customHeight="1">
      <c r="A151" s="38"/>
      <c r="B151" s="39"/>
      <c r="C151" s="227" t="s">
        <v>225</v>
      </c>
      <c r="D151" s="227" t="s">
        <v>144</v>
      </c>
      <c r="E151" s="228" t="s">
        <v>534</v>
      </c>
      <c r="F151" s="229" t="s">
        <v>535</v>
      </c>
      <c r="G151" s="230" t="s">
        <v>159</v>
      </c>
      <c r="H151" s="231">
        <v>0.5</v>
      </c>
      <c r="I151" s="232"/>
      <c r="J151" s="233">
        <f>ROUND(I151*H151,2)</f>
        <v>0</v>
      </c>
      <c r="K151" s="234"/>
      <c r="L151" s="44"/>
      <c r="M151" s="235" t="s">
        <v>1</v>
      </c>
      <c r="N151" s="236" t="s">
        <v>46</v>
      </c>
      <c r="O151" s="91"/>
      <c r="P151" s="237">
        <f>O151*H151</f>
        <v>0</v>
      </c>
      <c r="Q151" s="237">
        <v>2.79989</v>
      </c>
      <c r="R151" s="237">
        <f>Q151*H151</f>
        <v>1.399945</v>
      </c>
      <c r="S151" s="237">
        <v>0</v>
      </c>
      <c r="T151" s="23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9" t="s">
        <v>104</v>
      </c>
      <c r="AT151" s="239" t="s">
        <v>144</v>
      </c>
      <c r="AU151" s="239" t="s">
        <v>90</v>
      </c>
      <c r="AY151" s="17" t="s">
        <v>142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7" t="s">
        <v>86</v>
      </c>
      <c r="BK151" s="240">
        <f>ROUND(I151*H151,2)</f>
        <v>0</v>
      </c>
      <c r="BL151" s="17" t="s">
        <v>104</v>
      </c>
      <c r="BM151" s="239" t="s">
        <v>536</v>
      </c>
    </row>
    <row r="152" s="12" customFormat="1" ht="22.8" customHeight="1">
      <c r="A152" s="12"/>
      <c r="B152" s="211"/>
      <c r="C152" s="212"/>
      <c r="D152" s="213" t="s">
        <v>80</v>
      </c>
      <c r="E152" s="225" t="s">
        <v>166</v>
      </c>
      <c r="F152" s="225" t="s">
        <v>315</v>
      </c>
      <c r="G152" s="212"/>
      <c r="H152" s="212"/>
      <c r="I152" s="215"/>
      <c r="J152" s="226">
        <f>BK152</f>
        <v>0</v>
      </c>
      <c r="K152" s="212"/>
      <c r="L152" s="217"/>
      <c r="M152" s="218"/>
      <c r="N152" s="219"/>
      <c r="O152" s="219"/>
      <c r="P152" s="220">
        <f>SUM(P153:P159)</f>
        <v>0</v>
      </c>
      <c r="Q152" s="219"/>
      <c r="R152" s="220">
        <f>SUM(R153:R159)</f>
        <v>99.552255000000017</v>
      </c>
      <c r="S152" s="219"/>
      <c r="T152" s="221">
        <f>SUM(T153:T159)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2" t="s">
        <v>86</v>
      </c>
      <c r="AT152" s="223" t="s">
        <v>80</v>
      </c>
      <c r="AU152" s="223" t="s">
        <v>86</v>
      </c>
      <c r="AY152" s="222" t="s">
        <v>142</v>
      </c>
      <c r="BK152" s="224">
        <f>SUM(BK153:BK159)</f>
        <v>0</v>
      </c>
    </row>
    <row r="153" s="2" customFormat="1" ht="33" customHeight="1">
      <c r="A153" s="38"/>
      <c r="B153" s="39"/>
      <c r="C153" s="227" t="s">
        <v>231</v>
      </c>
      <c r="D153" s="227" t="s">
        <v>144</v>
      </c>
      <c r="E153" s="228" t="s">
        <v>537</v>
      </c>
      <c r="F153" s="229" t="s">
        <v>538</v>
      </c>
      <c r="G153" s="230" t="s">
        <v>147</v>
      </c>
      <c r="H153" s="231">
        <v>93.5</v>
      </c>
      <c r="I153" s="232"/>
      <c r="J153" s="233">
        <f>ROUND(I153*H153,2)</f>
        <v>0</v>
      </c>
      <c r="K153" s="234"/>
      <c r="L153" s="44"/>
      <c r="M153" s="235" t="s">
        <v>1</v>
      </c>
      <c r="N153" s="236" t="s">
        <v>46</v>
      </c>
      <c r="O153" s="91"/>
      <c r="P153" s="237">
        <f>O153*H153</f>
        <v>0</v>
      </c>
      <c r="Q153" s="237">
        <v>0.46000000000000002</v>
      </c>
      <c r="R153" s="237">
        <f>Q153*H153</f>
        <v>43.010000000000005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104</v>
      </c>
      <c r="AT153" s="239" t="s">
        <v>144</v>
      </c>
      <c r="AU153" s="239" t="s">
        <v>90</v>
      </c>
      <c r="AY153" s="17" t="s">
        <v>142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7" t="s">
        <v>86</v>
      </c>
      <c r="BK153" s="240">
        <f>ROUND(I153*H153,2)</f>
        <v>0</v>
      </c>
      <c r="BL153" s="17" t="s">
        <v>104</v>
      </c>
      <c r="BM153" s="239" t="s">
        <v>539</v>
      </c>
    </row>
    <row r="154" s="2" customFormat="1" ht="49.05" customHeight="1">
      <c r="A154" s="38"/>
      <c r="B154" s="39"/>
      <c r="C154" s="227" t="s">
        <v>237</v>
      </c>
      <c r="D154" s="227" t="s">
        <v>144</v>
      </c>
      <c r="E154" s="228" t="s">
        <v>540</v>
      </c>
      <c r="F154" s="229" t="s">
        <v>541</v>
      </c>
      <c r="G154" s="230" t="s">
        <v>147</v>
      </c>
      <c r="H154" s="231">
        <v>93.5</v>
      </c>
      <c r="I154" s="232"/>
      <c r="J154" s="233">
        <f>ROUND(I154*H154,2)</f>
        <v>0</v>
      </c>
      <c r="K154" s="234"/>
      <c r="L154" s="44"/>
      <c r="M154" s="235" t="s">
        <v>1</v>
      </c>
      <c r="N154" s="236" t="s">
        <v>46</v>
      </c>
      <c r="O154" s="91"/>
      <c r="P154" s="237">
        <f>O154*H154</f>
        <v>0</v>
      </c>
      <c r="Q154" s="237">
        <v>0.18462999999999999</v>
      </c>
      <c r="R154" s="237">
        <f>Q154*H154</f>
        <v>17.262905</v>
      </c>
      <c r="S154" s="237">
        <v>0</v>
      </c>
      <c r="T154" s="23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9" t="s">
        <v>104</v>
      </c>
      <c r="AT154" s="239" t="s">
        <v>144</v>
      </c>
      <c r="AU154" s="239" t="s">
        <v>90</v>
      </c>
      <c r="AY154" s="17" t="s">
        <v>142</v>
      </c>
      <c r="BE154" s="240">
        <f>IF(N154="základní",J154,0)</f>
        <v>0</v>
      </c>
      <c r="BF154" s="240">
        <f>IF(N154="snížená",J154,0)</f>
        <v>0</v>
      </c>
      <c r="BG154" s="240">
        <f>IF(N154="zákl. přenesená",J154,0)</f>
        <v>0</v>
      </c>
      <c r="BH154" s="240">
        <f>IF(N154="sníž. přenesená",J154,0)</f>
        <v>0</v>
      </c>
      <c r="BI154" s="240">
        <f>IF(N154="nulová",J154,0)</f>
        <v>0</v>
      </c>
      <c r="BJ154" s="17" t="s">
        <v>86</v>
      </c>
      <c r="BK154" s="240">
        <f>ROUND(I154*H154,2)</f>
        <v>0</v>
      </c>
      <c r="BL154" s="17" t="s">
        <v>104</v>
      </c>
      <c r="BM154" s="239" t="s">
        <v>542</v>
      </c>
    </row>
    <row r="155" s="2" customFormat="1" ht="37.8" customHeight="1">
      <c r="A155" s="38"/>
      <c r="B155" s="39"/>
      <c r="C155" s="227" t="s">
        <v>242</v>
      </c>
      <c r="D155" s="227" t="s">
        <v>144</v>
      </c>
      <c r="E155" s="228" t="s">
        <v>543</v>
      </c>
      <c r="F155" s="229" t="s">
        <v>544</v>
      </c>
      <c r="G155" s="230" t="s">
        <v>147</v>
      </c>
      <c r="H155" s="231">
        <v>93.5</v>
      </c>
      <c r="I155" s="232"/>
      <c r="J155" s="233">
        <f>ROUND(I155*H155,2)</f>
        <v>0</v>
      </c>
      <c r="K155" s="234"/>
      <c r="L155" s="44"/>
      <c r="M155" s="235" t="s">
        <v>1</v>
      </c>
      <c r="N155" s="236" t="s">
        <v>46</v>
      </c>
      <c r="O155" s="91"/>
      <c r="P155" s="237">
        <f>O155*H155</f>
        <v>0</v>
      </c>
      <c r="Q155" s="237">
        <v>0.30651</v>
      </c>
      <c r="R155" s="237">
        <f>Q155*H155</f>
        <v>28.658685000000002</v>
      </c>
      <c r="S155" s="237">
        <v>0</v>
      </c>
      <c r="T155" s="23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9" t="s">
        <v>104</v>
      </c>
      <c r="AT155" s="239" t="s">
        <v>144</v>
      </c>
      <c r="AU155" s="239" t="s">
        <v>90</v>
      </c>
      <c r="AY155" s="17" t="s">
        <v>142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7" t="s">
        <v>86</v>
      </c>
      <c r="BK155" s="240">
        <f>ROUND(I155*H155,2)</f>
        <v>0</v>
      </c>
      <c r="BL155" s="17" t="s">
        <v>104</v>
      </c>
      <c r="BM155" s="239" t="s">
        <v>545</v>
      </c>
    </row>
    <row r="156" s="2" customFormat="1" ht="24.15" customHeight="1">
      <c r="A156" s="38"/>
      <c r="B156" s="39"/>
      <c r="C156" s="227" t="s">
        <v>247</v>
      </c>
      <c r="D156" s="227" t="s">
        <v>144</v>
      </c>
      <c r="E156" s="228" t="s">
        <v>546</v>
      </c>
      <c r="F156" s="229" t="s">
        <v>547</v>
      </c>
      <c r="G156" s="230" t="s">
        <v>147</v>
      </c>
      <c r="H156" s="231">
        <v>93.5</v>
      </c>
      <c r="I156" s="232"/>
      <c r="J156" s="233">
        <f>ROUND(I156*H156,2)</f>
        <v>0</v>
      </c>
      <c r="K156" s="234"/>
      <c r="L156" s="44"/>
      <c r="M156" s="235" t="s">
        <v>1</v>
      </c>
      <c r="N156" s="236" t="s">
        <v>46</v>
      </c>
      <c r="O156" s="91"/>
      <c r="P156" s="237">
        <f>O156*H156</f>
        <v>0</v>
      </c>
      <c r="Q156" s="237">
        <v>0.00034000000000000002</v>
      </c>
      <c r="R156" s="237">
        <f>Q156*H156</f>
        <v>0.031789999999999999</v>
      </c>
      <c r="S156" s="237">
        <v>0</v>
      </c>
      <c r="T156" s="23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9" t="s">
        <v>104</v>
      </c>
      <c r="AT156" s="239" t="s">
        <v>144</v>
      </c>
      <c r="AU156" s="239" t="s">
        <v>90</v>
      </c>
      <c r="AY156" s="17" t="s">
        <v>142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7" t="s">
        <v>86</v>
      </c>
      <c r="BK156" s="240">
        <f>ROUND(I156*H156,2)</f>
        <v>0</v>
      </c>
      <c r="BL156" s="17" t="s">
        <v>104</v>
      </c>
      <c r="BM156" s="239" t="s">
        <v>548</v>
      </c>
    </row>
    <row r="157" s="2" customFormat="1" ht="24.15" customHeight="1">
      <c r="A157" s="38"/>
      <c r="B157" s="39"/>
      <c r="C157" s="227" t="s">
        <v>7</v>
      </c>
      <c r="D157" s="227" t="s">
        <v>144</v>
      </c>
      <c r="E157" s="228" t="s">
        <v>549</v>
      </c>
      <c r="F157" s="229" t="s">
        <v>550</v>
      </c>
      <c r="G157" s="230" t="s">
        <v>147</v>
      </c>
      <c r="H157" s="231">
        <v>93.5</v>
      </c>
      <c r="I157" s="232"/>
      <c r="J157" s="233">
        <f>ROUND(I157*H157,2)</f>
        <v>0</v>
      </c>
      <c r="K157" s="234"/>
      <c r="L157" s="44"/>
      <c r="M157" s="235" t="s">
        <v>1</v>
      </c>
      <c r="N157" s="236" t="s">
        <v>46</v>
      </c>
      <c r="O157" s="91"/>
      <c r="P157" s="237">
        <f>O157*H157</f>
        <v>0</v>
      </c>
      <c r="Q157" s="237">
        <v>0.00051000000000000004</v>
      </c>
      <c r="R157" s="237">
        <f>Q157*H157</f>
        <v>0.047685000000000005</v>
      </c>
      <c r="S157" s="237">
        <v>0</v>
      </c>
      <c r="T157" s="23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9" t="s">
        <v>104</v>
      </c>
      <c r="AT157" s="239" t="s">
        <v>144</v>
      </c>
      <c r="AU157" s="239" t="s">
        <v>90</v>
      </c>
      <c r="AY157" s="17" t="s">
        <v>142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7" t="s">
        <v>86</v>
      </c>
      <c r="BK157" s="240">
        <f>ROUND(I157*H157,2)</f>
        <v>0</v>
      </c>
      <c r="BL157" s="17" t="s">
        <v>104</v>
      </c>
      <c r="BM157" s="239" t="s">
        <v>551</v>
      </c>
    </row>
    <row r="158" s="2" customFormat="1" ht="37.8" customHeight="1">
      <c r="A158" s="38"/>
      <c r="B158" s="39"/>
      <c r="C158" s="227" t="s">
        <v>255</v>
      </c>
      <c r="D158" s="227" t="s">
        <v>144</v>
      </c>
      <c r="E158" s="228" t="s">
        <v>552</v>
      </c>
      <c r="F158" s="229" t="s">
        <v>553</v>
      </c>
      <c r="G158" s="230" t="s">
        <v>147</v>
      </c>
      <c r="H158" s="231">
        <v>93.5</v>
      </c>
      <c r="I158" s="232"/>
      <c r="J158" s="233">
        <f>ROUND(I158*H158,2)</f>
        <v>0</v>
      </c>
      <c r="K158" s="234"/>
      <c r="L158" s="44"/>
      <c r="M158" s="235" t="s">
        <v>1</v>
      </c>
      <c r="N158" s="236" t="s">
        <v>46</v>
      </c>
      <c r="O158" s="91"/>
      <c r="P158" s="237">
        <f>O158*H158</f>
        <v>0</v>
      </c>
      <c r="Q158" s="237">
        <v>0.0090100000000000006</v>
      </c>
      <c r="R158" s="237">
        <f>Q158*H158</f>
        <v>0.84243500000000004</v>
      </c>
      <c r="S158" s="237">
        <v>0</v>
      </c>
      <c r="T158" s="23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9" t="s">
        <v>104</v>
      </c>
      <c r="AT158" s="239" t="s">
        <v>144</v>
      </c>
      <c r="AU158" s="239" t="s">
        <v>90</v>
      </c>
      <c r="AY158" s="17" t="s">
        <v>142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7" t="s">
        <v>86</v>
      </c>
      <c r="BK158" s="240">
        <f>ROUND(I158*H158,2)</f>
        <v>0</v>
      </c>
      <c r="BL158" s="17" t="s">
        <v>104</v>
      </c>
      <c r="BM158" s="239" t="s">
        <v>554</v>
      </c>
    </row>
    <row r="159" s="2" customFormat="1" ht="49.05" customHeight="1">
      <c r="A159" s="38"/>
      <c r="B159" s="39"/>
      <c r="C159" s="227" t="s">
        <v>261</v>
      </c>
      <c r="D159" s="227" t="s">
        <v>144</v>
      </c>
      <c r="E159" s="228" t="s">
        <v>555</v>
      </c>
      <c r="F159" s="229" t="s">
        <v>556</v>
      </c>
      <c r="G159" s="230" t="s">
        <v>147</v>
      </c>
      <c r="H159" s="231">
        <v>93.5</v>
      </c>
      <c r="I159" s="232"/>
      <c r="J159" s="233">
        <f>ROUND(I159*H159,2)</f>
        <v>0</v>
      </c>
      <c r="K159" s="234"/>
      <c r="L159" s="44"/>
      <c r="M159" s="235" t="s">
        <v>1</v>
      </c>
      <c r="N159" s="236" t="s">
        <v>46</v>
      </c>
      <c r="O159" s="91"/>
      <c r="P159" s="237">
        <f>O159*H159</f>
        <v>0</v>
      </c>
      <c r="Q159" s="237">
        <v>0.10373</v>
      </c>
      <c r="R159" s="237">
        <f>Q159*H159</f>
        <v>9.6987550000000002</v>
      </c>
      <c r="S159" s="237">
        <v>0</v>
      </c>
      <c r="T159" s="23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9" t="s">
        <v>104</v>
      </c>
      <c r="AT159" s="239" t="s">
        <v>144</v>
      </c>
      <c r="AU159" s="239" t="s">
        <v>90</v>
      </c>
      <c r="AY159" s="17" t="s">
        <v>142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7" t="s">
        <v>86</v>
      </c>
      <c r="BK159" s="240">
        <f>ROUND(I159*H159,2)</f>
        <v>0</v>
      </c>
      <c r="BL159" s="17" t="s">
        <v>104</v>
      </c>
      <c r="BM159" s="239" t="s">
        <v>557</v>
      </c>
    </row>
    <row r="160" s="12" customFormat="1" ht="22.8" customHeight="1">
      <c r="A160" s="12"/>
      <c r="B160" s="211"/>
      <c r="C160" s="212"/>
      <c r="D160" s="213" t="s">
        <v>80</v>
      </c>
      <c r="E160" s="225" t="s">
        <v>182</v>
      </c>
      <c r="F160" s="225" t="s">
        <v>558</v>
      </c>
      <c r="G160" s="212"/>
      <c r="H160" s="212"/>
      <c r="I160" s="215"/>
      <c r="J160" s="226">
        <f>BK160</f>
        <v>0</v>
      </c>
      <c r="K160" s="212"/>
      <c r="L160" s="217"/>
      <c r="M160" s="218"/>
      <c r="N160" s="219"/>
      <c r="O160" s="219"/>
      <c r="P160" s="220">
        <f>SUM(P161:P184)</f>
        <v>0</v>
      </c>
      <c r="Q160" s="219"/>
      <c r="R160" s="220">
        <f>SUM(R161:R184)</f>
        <v>75.798595999999989</v>
      </c>
      <c r="S160" s="219"/>
      <c r="T160" s="221">
        <f>SUM(T161:T184)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2" t="s">
        <v>86</v>
      </c>
      <c r="AT160" s="223" t="s">
        <v>80</v>
      </c>
      <c r="AU160" s="223" t="s">
        <v>86</v>
      </c>
      <c r="AY160" s="222" t="s">
        <v>142</v>
      </c>
      <c r="BK160" s="224">
        <f>SUM(BK161:BK184)</f>
        <v>0</v>
      </c>
    </row>
    <row r="161" s="2" customFormat="1" ht="44.25" customHeight="1">
      <c r="A161" s="38"/>
      <c r="B161" s="39"/>
      <c r="C161" s="227" t="s">
        <v>265</v>
      </c>
      <c r="D161" s="227" t="s">
        <v>144</v>
      </c>
      <c r="E161" s="228" t="s">
        <v>559</v>
      </c>
      <c r="F161" s="229" t="s">
        <v>560</v>
      </c>
      <c r="G161" s="230" t="s">
        <v>192</v>
      </c>
      <c r="H161" s="231">
        <v>72</v>
      </c>
      <c r="I161" s="232"/>
      <c r="J161" s="233">
        <f>ROUND(I161*H161,2)</f>
        <v>0</v>
      </c>
      <c r="K161" s="234"/>
      <c r="L161" s="44"/>
      <c r="M161" s="235" t="s">
        <v>1</v>
      </c>
      <c r="N161" s="236" t="s">
        <v>46</v>
      </c>
      <c r="O161" s="91"/>
      <c r="P161" s="237">
        <f>O161*H161</f>
        <v>0</v>
      </c>
      <c r="Q161" s="237">
        <v>0.00023000000000000001</v>
      </c>
      <c r="R161" s="237">
        <f>Q161*H161</f>
        <v>0.016560000000000002</v>
      </c>
      <c r="S161" s="237">
        <v>0</v>
      </c>
      <c r="T161" s="23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9" t="s">
        <v>104</v>
      </c>
      <c r="AT161" s="239" t="s">
        <v>144</v>
      </c>
      <c r="AU161" s="239" t="s">
        <v>90</v>
      </c>
      <c r="AY161" s="17" t="s">
        <v>142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7" t="s">
        <v>86</v>
      </c>
      <c r="BK161" s="240">
        <f>ROUND(I161*H161,2)</f>
        <v>0</v>
      </c>
      <c r="BL161" s="17" t="s">
        <v>104</v>
      </c>
      <c r="BM161" s="239" t="s">
        <v>561</v>
      </c>
    </row>
    <row r="162" s="2" customFormat="1" ht="24.15" customHeight="1">
      <c r="A162" s="38"/>
      <c r="B162" s="39"/>
      <c r="C162" s="264" t="s">
        <v>270</v>
      </c>
      <c r="D162" s="264" t="s">
        <v>201</v>
      </c>
      <c r="E162" s="265" t="s">
        <v>562</v>
      </c>
      <c r="F162" s="266" t="s">
        <v>563</v>
      </c>
      <c r="G162" s="267" t="s">
        <v>192</v>
      </c>
      <c r="H162" s="268">
        <v>72.719999999999999</v>
      </c>
      <c r="I162" s="269"/>
      <c r="J162" s="270">
        <f>ROUND(I162*H162,2)</f>
        <v>0</v>
      </c>
      <c r="K162" s="271"/>
      <c r="L162" s="272"/>
      <c r="M162" s="273" t="s">
        <v>1</v>
      </c>
      <c r="N162" s="274" t="s">
        <v>46</v>
      </c>
      <c r="O162" s="91"/>
      <c r="P162" s="237">
        <f>O162*H162</f>
        <v>0</v>
      </c>
      <c r="Q162" s="237">
        <v>0.79400000000000004</v>
      </c>
      <c r="R162" s="237">
        <f>Q162*H162</f>
        <v>57.73968</v>
      </c>
      <c r="S162" s="237">
        <v>0</v>
      </c>
      <c r="T162" s="23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9" t="s">
        <v>182</v>
      </c>
      <c r="AT162" s="239" t="s">
        <v>201</v>
      </c>
      <c r="AU162" s="239" t="s">
        <v>90</v>
      </c>
      <c r="AY162" s="17" t="s">
        <v>142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7" t="s">
        <v>86</v>
      </c>
      <c r="BK162" s="240">
        <f>ROUND(I162*H162,2)</f>
        <v>0</v>
      </c>
      <c r="BL162" s="17" t="s">
        <v>104</v>
      </c>
      <c r="BM162" s="239" t="s">
        <v>564</v>
      </c>
    </row>
    <row r="163" s="13" customFormat="1">
      <c r="A163" s="13"/>
      <c r="B163" s="241"/>
      <c r="C163" s="242"/>
      <c r="D163" s="243" t="s">
        <v>149</v>
      </c>
      <c r="E163" s="244" t="s">
        <v>1</v>
      </c>
      <c r="F163" s="245" t="s">
        <v>565</v>
      </c>
      <c r="G163" s="242"/>
      <c r="H163" s="246">
        <v>72.719999999999999</v>
      </c>
      <c r="I163" s="247"/>
      <c r="J163" s="242"/>
      <c r="K163" s="242"/>
      <c r="L163" s="248"/>
      <c r="M163" s="249"/>
      <c r="N163" s="250"/>
      <c r="O163" s="250"/>
      <c r="P163" s="250"/>
      <c r="Q163" s="250"/>
      <c r="R163" s="250"/>
      <c r="S163" s="250"/>
      <c r="T163" s="25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2" t="s">
        <v>149</v>
      </c>
      <c r="AU163" s="252" t="s">
        <v>90</v>
      </c>
      <c r="AV163" s="13" t="s">
        <v>90</v>
      </c>
      <c r="AW163" s="13" t="s">
        <v>37</v>
      </c>
      <c r="AX163" s="13" t="s">
        <v>86</v>
      </c>
      <c r="AY163" s="252" t="s">
        <v>142</v>
      </c>
    </row>
    <row r="164" s="2" customFormat="1" ht="24.15" customHeight="1">
      <c r="A164" s="38"/>
      <c r="B164" s="39"/>
      <c r="C164" s="227" t="s">
        <v>274</v>
      </c>
      <c r="D164" s="227" t="s">
        <v>144</v>
      </c>
      <c r="E164" s="228" t="s">
        <v>566</v>
      </c>
      <c r="F164" s="229" t="s">
        <v>567</v>
      </c>
      <c r="G164" s="230" t="s">
        <v>192</v>
      </c>
      <c r="H164" s="231">
        <v>6</v>
      </c>
      <c r="I164" s="232"/>
      <c r="J164" s="233">
        <f>ROUND(I164*H164,2)</f>
        <v>0</v>
      </c>
      <c r="K164" s="234"/>
      <c r="L164" s="44"/>
      <c r="M164" s="235" t="s">
        <v>1</v>
      </c>
      <c r="N164" s="236" t="s">
        <v>46</v>
      </c>
      <c r="O164" s="91"/>
      <c r="P164" s="237">
        <f>O164*H164</f>
        <v>0</v>
      </c>
      <c r="Q164" s="237">
        <v>1.0000000000000001E-05</v>
      </c>
      <c r="R164" s="237">
        <f>Q164*H164</f>
        <v>6.0000000000000008E-05</v>
      </c>
      <c r="S164" s="237">
        <v>0</v>
      </c>
      <c r="T164" s="23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9" t="s">
        <v>104</v>
      </c>
      <c r="AT164" s="239" t="s">
        <v>144</v>
      </c>
      <c r="AU164" s="239" t="s">
        <v>90</v>
      </c>
      <c r="AY164" s="17" t="s">
        <v>142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7" t="s">
        <v>86</v>
      </c>
      <c r="BK164" s="240">
        <f>ROUND(I164*H164,2)</f>
        <v>0</v>
      </c>
      <c r="BL164" s="17" t="s">
        <v>104</v>
      </c>
      <c r="BM164" s="239" t="s">
        <v>568</v>
      </c>
    </row>
    <row r="165" s="2" customFormat="1" ht="24.15" customHeight="1">
      <c r="A165" s="38"/>
      <c r="B165" s="39"/>
      <c r="C165" s="264" t="s">
        <v>279</v>
      </c>
      <c r="D165" s="264" t="s">
        <v>201</v>
      </c>
      <c r="E165" s="265" t="s">
        <v>569</v>
      </c>
      <c r="F165" s="266" t="s">
        <v>570</v>
      </c>
      <c r="G165" s="267" t="s">
        <v>192</v>
      </c>
      <c r="H165" s="268">
        <v>6.5999999999999996</v>
      </c>
      <c r="I165" s="269"/>
      <c r="J165" s="270">
        <f>ROUND(I165*H165,2)</f>
        <v>0</v>
      </c>
      <c r="K165" s="271"/>
      <c r="L165" s="272"/>
      <c r="M165" s="273" t="s">
        <v>1</v>
      </c>
      <c r="N165" s="274" t="s">
        <v>46</v>
      </c>
      <c r="O165" s="91"/>
      <c r="P165" s="237">
        <f>O165*H165</f>
        <v>0</v>
      </c>
      <c r="Q165" s="237">
        <v>0.0043099999999999996</v>
      </c>
      <c r="R165" s="237">
        <f>Q165*H165</f>
        <v>0.028445999999999996</v>
      </c>
      <c r="S165" s="237">
        <v>0</v>
      </c>
      <c r="T165" s="23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9" t="s">
        <v>182</v>
      </c>
      <c r="AT165" s="239" t="s">
        <v>201</v>
      </c>
      <c r="AU165" s="239" t="s">
        <v>90</v>
      </c>
      <c r="AY165" s="17" t="s">
        <v>142</v>
      </c>
      <c r="BE165" s="240">
        <f>IF(N165="základní",J165,0)</f>
        <v>0</v>
      </c>
      <c r="BF165" s="240">
        <f>IF(N165="snížená",J165,0)</f>
        <v>0</v>
      </c>
      <c r="BG165" s="240">
        <f>IF(N165="zákl. přenesená",J165,0)</f>
        <v>0</v>
      </c>
      <c r="BH165" s="240">
        <f>IF(N165="sníž. přenesená",J165,0)</f>
        <v>0</v>
      </c>
      <c r="BI165" s="240">
        <f>IF(N165="nulová",J165,0)</f>
        <v>0</v>
      </c>
      <c r="BJ165" s="17" t="s">
        <v>86</v>
      </c>
      <c r="BK165" s="240">
        <f>ROUND(I165*H165,2)</f>
        <v>0</v>
      </c>
      <c r="BL165" s="17" t="s">
        <v>104</v>
      </c>
      <c r="BM165" s="239" t="s">
        <v>571</v>
      </c>
    </row>
    <row r="166" s="13" customFormat="1">
      <c r="A166" s="13"/>
      <c r="B166" s="241"/>
      <c r="C166" s="242"/>
      <c r="D166" s="243" t="s">
        <v>149</v>
      </c>
      <c r="E166" s="244" t="s">
        <v>1</v>
      </c>
      <c r="F166" s="245" t="s">
        <v>572</v>
      </c>
      <c r="G166" s="242"/>
      <c r="H166" s="246">
        <v>6.5999999999999996</v>
      </c>
      <c r="I166" s="247"/>
      <c r="J166" s="242"/>
      <c r="K166" s="242"/>
      <c r="L166" s="248"/>
      <c r="M166" s="249"/>
      <c r="N166" s="250"/>
      <c r="O166" s="250"/>
      <c r="P166" s="250"/>
      <c r="Q166" s="250"/>
      <c r="R166" s="250"/>
      <c r="S166" s="250"/>
      <c r="T166" s="25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2" t="s">
        <v>149</v>
      </c>
      <c r="AU166" s="252" t="s">
        <v>90</v>
      </c>
      <c r="AV166" s="13" t="s">
        <v>90</v>
      </c>
      <c r="AW166" s="13" t="s">
        <v>37</v>
      </c>
      <c r="AX166" s="13" t="s">
        <v>86</v>
      </c>
      <c r="AY166" s="252" t="s">
        <v>142</v>
      </c>
    </row>
    <row r="167" s="2" customFormat="1" ht="21.75" customHeight="1">
      <c r="A167" s="38"/>
      <c r="B167" s="39"/>
      <c r="C167" s="227" t="s">
        <v>283</v>
      </c>
      <c r="D167" s="227" t="s">
        <v>144</v>
      </c>
      <c r="E167" s="228" t="s">
        <v>573</v>
      </c>
      <c r="F167" s="229" t="s">
        <v>574</v>
      </c>
      <c r="G167" s="230" t="s">
        <v>192</v>
      </c>
      <c r="H167" s="231">
        <v>6</v>
      </c>
      <c r="I167" s="232"/>
      <c r="J167" s="233">
        <f>ROUND(I167*H167,2)</f>
        <v>0</v>
      </c>
      <c r="K167" s="234"/>
      <c r="L167" s="44"/>
      <c r="M167" s="235" t="s">
        <v>1</v>
      </c>
      <c r="N167" s="236" t="s">
        <v>46</v>
      </c>
      <c r="O167" s="91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9" t="s">
        <v>104</v>
      </c>
      <c r="AT167" s="239" t="s">
        <v>144</v>
      </c>
      <c r="AU167" s="239" t="s">
        <v>90</v>
      </c>
      <c r="AY167" s="17" t="s">
        <v>142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7" t="s">
        <v>86</v>
      </c>
      <c r="BK167" s="240">
        <f>ROUND(I167*H167,2)</f>
        <v>0</v>
      </c>
      <c r="BL167" s="17" t="s">
        <v>104</v>
      </c>
      <c r="BM167" s="239" t="s">
        <v>575</v>
      </c>
    </row>
    <row r="168" s="2" customFormat="1" ht="24.15" customHeight="1">
      <c r="A168" s="38"/>
      <c r="B168" s="39"/>
      <c r="C168" s="227" t="s">
        <v>287</v>
      </c>
      <c r="D168" s="227" t="s">
        <v>144</v>
      </c>
      <c r="E168" s="228" t="s">
        <v>576</v>
      </c>
      <c r="F168" s="229" t="s">
        <v>577</v>
      </c>
      <c r="G168" s="230" t="s">
        <v>268</v>
      </c>
      <c r="H168" s="231">
        <v>2</v>
      </c>
      <c r="I168" s="232"/>
      <c r="J168" s="233">
        <f>ROUND(I168*H168,2)</f>
        <v>0</v>
      </c>
      <c r="K168" s="234"/>
      <c r="L168" s="44"/>
      <c r="M168" s="235" t="s">
        <v>1</v>
      </c>
      <c r="N168" s="236" t="s">
        <v>46</v>
      </c>
      <c r="O168" s="91"/>
      <c r="P168" s="237">
        <f>O168*H168</f>
        <v>0</v>
      </c>
      <c r="Q168" s="237">
        <v>0.45937</v>
      </c>
      <c r="R168" s="237">
        <f>Q168*H168</f>
        <v>0.91874</v>
      </c>
      <c r="S168" s="237">
        <v>0</v>
      </c>
      <c r="T168" s="23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9" t="s">
        <v>104</v>
      </c>
      <c r="AT168" s="239" t="s">
        <v>144</v>
      </c>
      <c r="AU168" s="239" t="s">
        <v>90</v>
      </c>
      <c r="AY168" s="17" t="s">
        <v>142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7" t="s">
        <v>86</v>
      </c>
      <c r="BK168" s="240">
        <f>ROUND(I168*H168,2)</f>
        <v>0</v>
      </c>
      <c r="BL168" s="17" t="s">
        <v>104</v>
      </c>
      <c r="BM168" s="239" t="s">
        <v>578</v>
      </c>
    </row>
    <row r="169" s="2" customFormat="1" ht="21.75" customHeight="1">
      <c r="A169" s="38"/>
      <c r="B169" s="39"/>
      <c r="C169" s="227" t="s">
        <v>291</v>
      </c>
      <c r="D169" s="227" t="s">
        <v>144</v>
      </c>
      <c r="E169" s="228" t="s">
        <v>579</v>
      </c>
      <c r="F169" s="229" t="s">
        <v>580</v>
      </c>
      <c r="G169" s="230" t="s">
        <v>192</v>
      </c>
      <c r="H169" s="231">
        <v>72</v>
      </c>
      <c r="I169" s="232"/>
      <c r="J169" s="233">
        <f>ROUND(I169*H169,2)</f>
        <v>0</v>
      </c>
      <c r="K169" s="234"/>
      <c r="L169" s="44"/>
      <c r="M169" s="235" t="s">
        <v>1</v>
      </c>
      <c r="N169" s="236" t="s">
        <v>46</v>
      </c>
      <c r="O169" s="91"/>
      <c r="P169" s="237">
        <f>O169*H169</f>
        <v>0</v>
      </c>
      <c r="Q169" s="237">
        <v>0</v>
      </c>
      <c r="R169" s="237">
        <f>Q169*H169</f>
        <v>0</v>
      </c>
      <c r="S169" s="237">
        <v>0</v>
      </c>
      <c r="T169" s="23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9" t="s">
        <v>104</v>
      </c>
      <c r="AT169" s="239" t="s">
        <v>144</v>
      </c>
      <c r="AU169" s="239" t="s">
        <v>90</v>
      </c>
      <c r="AY169" s="17" t="s">
        <v>142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7" t="s">
        <v>86</v>
      </c>
      <c r="BK169" s="240">
        <f>ROUND(I169*H169,2)</f>
        <v>0</v>
      </c>
      <c r="BL169" s="17" t="s">
        <v>104</v>
      </c>
      <c r="BM169" s="239" t="s">
        <v>581</v>
      </c>
    </row>
    <row r="170" s="2" customFormat="1" ht="33" customHeight="1">
      <c r="A170" s="38"/>
      <c r="B170" s="39"/>
      <c r="C170" s="227" t="s">
        <v>295</v>
      </c>
      <c r="D170" s="227" t="s">
        <v>144</v>
      </c>
      <c r="E170" s="228" t="s">
        <v>582</v>
      </c>
      <c r="F170" s="229" t="s">
        <v>583</v>
      </c>
      <c r="G170" s="230" t="s">
        <v>268</v>
      </c>
      <c r="H170" s="231">
        <v>6</v>
      </c>
      <c r="I170" s="232"/>
      <c r="J170" s="233">
        <f>ROUND(I170*H170,2)</f>
        <v>0</v>
      </c>
      <c r="K170" s="234"/>
      <c r="L170" s="44"/>
      <c r="M170" s="235" t="s">
        <v>1</v>
      </c>
      <c r="N170" s="236" t="s">
        <v>46</v>
      </c>
      <c r="O170" s="91"/>
      <c r="P170" s="237">
        <f>O170*H170</f>
        <v>0</v>
      </c>
      <c r="Q170" s="237">
        <v>0.47094000000000003</v>
      </c>
      <c r="R170" s="237">
        <f>Q170*H170</f>
        <v>2.8256399999999999</v>
      </c>
      <c r="S170" s="237">
        <v>0</v>
      </c>
      <c r="T170" s="23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9" t="s">
        <v>104</v>
      </c>
      <c r="AT170" s="239" t="s">
        <v>144</v>
      </c>
      <c r="AU170" s="239" t="s">
        <v>90</v>
      </c>
      <c r="AY170" s="17" t="s">
        <v>142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7" t="s">
        <v>86</v>
      </c>
      <c r="BK170" s="240">
        <f>ROUND(I170*H170,2)</f>
        <v>0</v>
      </c>
      <c r="BL170" s="17" t="s">
        <v>104</v>
      </c>
      <c r="BM170" s="239" t="s">
        <v>584</v>
      </c>
    </row>
    <row r="171" s="2" customFormat="1" ht="24.15" customHeight="1">
      <c r="A171" s="38"/>
      <c r="B171" s="39"/>
      <c r="C171" s="227" t="s">
        <v>299</v>
      </c>
      <c r="D171" s="227" t="s">
        <v>144</v>
      </c>
      <c r="E171" s="228" t="s">
        <v>585</v>
      </c>
      <c r="F171" s="229" t="s">
        <v>586</v>
      </c>
      <c r="G171" s="230" t="s">
        <v>268</v>
      </c>
      <c r="H171" s="231">
        <v>2</v>
      </c>
      <c r="I171" s="232"/>
      <c r="J171" s="233">
        <f>ROUND(I171*H171,2)</f>
        <v>0</v>
      </c>
      <c r="K171" s="234"/>
      <c r="L171" s="44"/>
      <c r="M171" s="235" t="s">
        <v>1</v>
      </c>
      <c r="N171" s="236" t="s">
        <v>46</v>
      </c>
      <c r="O171" s="91"/>
      <c r="P171" s="237">
        <f>O171*H171</f>
        <v>0</v>
      </c>
      <c r="Q171" s="237">
        <v>0.41948000000000002</v>
      </c>
      <c r="R171" s="237">
        <f>Q171*H171</f>
        <v>0.83896000000000004</v>
      </c>
      <c r="S171" s="237">
        <v>0</v>
      </c>
      <c r="T171" s="23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9" t="s">
        <v>104</v>
      </c>
      <c r="AT171" s="239" t="s">
        <v>144</v>
      </c>
      <c r="AU171" s="239" t="s">
        <v>90</v>
      </c>
      <c r="AY171" s="17" t="s">
        <v>142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7" t="s">
        <v>86</v>
      </c>
      <c r="BK171" s="240">
        <f>ROUND(I171*H171,2)</f>
        <v>0</v>
      </c>
      <c r="BL171" s="17" t="s">
        <v>104</v>
      </c>
      <c r="BM171" s="239" t="s">
        <v>587</v>
      </c>
    </row>
    <row r="172" s="2" customFormat="1" ht="21.75" customHeight="1">
      <c r="A172" s="38"/>
      <c r="B172" s="39"/>
      <c r="C172" s="264" t="s">
        <v>306</v>
      </c>
      <c r="D172" s="264" t="s">
        <v>201</v>
      </c>
      <c r="E172" s="265" t="s">
        <v>588</v>
      </c>
      <c r="F172" s="266" t="s">
        <v>589</v>
      </c>
      <c r="G172" s="267" t="s">
        <v>268</v>
      </c>
      <c r="H172" s="268">
        <v>2</v>
      </c>
      <c r="I172" s="269"/>
      <c r="J172" s="270">
        <f>ROUND(I172*H172,2)</f>
        <v>0</v>
      </c>
      <c r="K172" s="271"/>
      <c r="L172" s="272"/>
      <c r="M172" s="273" t="s">
        <v>1</v>
      </c>
      <c r="N172" s="274" t="s">
        <v>46</v>
      </c>
      <c r="O172" s="91"/>
      <c r="P172" s="237">
        <f>O172*H172</f>
        <v>0</v>
      </c>
      <c r="Q172" s="237">
        <v>1.8700000000000001</v>
      </c>
      <c r="R172" s="237">
        <f>Q172*H172</f>
        <v>3.7400000000000002</v>
      </c>
      <c r="S172" s="237">
        <v>0</v>
      </c>
      <c r="T172" s="23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9" t="s">
        <v>182</v>
      </c>
      <c r="AT172" s="239" t="s">
        <v>201</v>
      </c>
      <c r="AU172" s="239" t="s">
        <v>90</v>
      </c>
      <c r="AY172" s="17" t="s">
        <v>142</v>
      </c>
      <c r="BE172" s="240">
        <f>IF(N172="základní",J172,0)</f>
        <v>0</v>
      </c>
      <c r="BF172" s="240">
        <f>IF(N172="snížená",J172,0)</f>
        <v>0</v>
      </c>
      <c r="BG172" s="240">
        <f>IF(N172="zákl. přenesená",J172,0)</f>
        <v>0</v>
      </c>
      <c r="BH172" s="240">
        <f>IF(N172="sníž. přenesená",J172,0)</f>
        <v>0</v>
      </c>
      <c r="BI172" s="240">
        <f>IF(N172="nulová",J172,0)</f>
        <v>0</v>
      </c>
      <c r="BJ172" s="17" t="s">
        <v>86</v>
      </c>
      <c r="BK172" s="240">
        <f>ROUND(I172*H172,2)</f>
        <v>0</v>
      </c>
      <c r="BL172" s="17" t="s">
        <v>104</v>
      </c>
      <c r="BM172" s="239" t="s">
        <v>590</v>
      </c>
    </row>
    <row r="173" s="2" customFormat="1" ht="24.15" customHeight="1">
      <c r="A173" s="38"/>
      <c r="B173" s="39"/>
      <c r="C173" s="227" t="s">
        <v>311</v>
      </c>
      <c r="D173" s="227" t="s">
        <v>144</v>
      </c>
      <c r="E173" s="228" t="s">
        <v>591</v>
      </c>
      <c r="F173" s="229" t="s">
        <v>592</v>
      </c>
      <c r="G173" s="230" t="s">
        <v>268</v>
      </c>
      <c r="H173" s="231">
        <v>1</v>
      </c>
      <c r="I173" s="232"/>
      <c r="J173" s="233">
        <f>ROUND(I173*H173,2)</f>
        <v>0</v>
      </c>
      <c r="K173" s="234"/>
      <c r="L173" s="44"/>
      <c r="M173" s="235" t="s">
        <v>1</v>
      </c>
      <c r="N173" s="236" t="s">
        <v>46</v>
      </c>
      <c r="O173" s="91"/>
      <c r="P173" s="237">
        <f>O173*H173</f>
        <v>0</v>
      </c>
      <c r="Q173" s="237">
        <v>0.41948000000000002</v>
      </c>
      <c r="R173" s="237">
        <f>Q173*H173</f>
        <v>0.41948000000000002</v>
      </c>
      <c r="S173" s="237">
        <v>0</v>
      </c>
      <c r="T173" s="23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9" t="s">
        <v>104</v>
      </c>
      <c r="AT173" s="239" t="s">
        <v>144</v>
      </c>
      <c r="AU173" s="239" t="s">
        <v>90</v>
      </c>
      <c r="AY173" s="17" t="s">
        <v>142</v>
      </c>
      <c r="BE173" s="240">
        <f>IF(N173="základní",J173,0)</f>
        <v>0</v>
      </c>
      <c r="BF173" s="240">
        <f>IF(N173="snížená",J173,0)</f>
        <v>0</v>
      </c>
      <c r="BG173" s="240">
        <f>IF(N173="zákl. přenesená",J173,0)</f>
        <v>0</v>
      </c>
      <c r="BH173" s="240">
        <f>IF(N173="sníž. přenesená",J173,0)</f>
        <v>0</v>
      </c>
      <c r="BI173" s="240">
        <f>IF(N173="nulová",J173,0)</f>
        <v>0</v>
      </c>
      <c r="BJ173" s="17" t="s">
        <v>86</v>
      </c>
      <c r="BK173" s="240">
        <f>ROUND(I173*H173,2)</f>
        <v>0</v>
      </c>
      <c r="BL173" s="17" t="s">
        <v>104</v>
      </c>
      <c r="BM173" s="239" t="s">
        <v>593</v>
      </c>
    </row>
    <row r="174" s="2" customFormat="1" ht="21.75" customHeight="1">
      <c r="A174" s="38"/>
      <c r="B174" s="39"/>
      <c r="C174" s="264" t="s">
        <v>316</v>
      </c>
      <c r="D174" s="264" t="s">
        <v>201</v>
      </c>
      <c r="E174" s="265" t="s">
        <v>594</v>
      </c>
      <c r="F174" s="266" t="s">
        <v>595</v>
      </c>
      <c r="G174" s="267" t="s">
        <v>268</v>
      </c>
      <c r="H174" s="268">
        <v>1</v>
      </c>
      <c r="I174" s="269"/>
      <c r="J174" s="270">
        <f>ROUND(I174*H174,2)</f>
        <v>0</v>
      </c>
      <c r="K174" s="271"/>
      <c r="L174" s="272"/>
      <c r="M174" s="273" t="s">
        <v>1</v>
      </c>
      <c r="N174" s="274" t="s">
        <v>46</v>
      </c>
      <c r="O174" s="91"/>
      <c r="P174" s="237">
        <f>O174*H174</f>
        <v>0</v>
      </c>
      <c r="Q174" s="237">
        <v>2.1000000000000001</v>
      </c>
      <c r="R174" s="237">
        <f>Q174*H174</f>
        <v>2.1000000000000001</v>
      </c>
      <c r="S174" s="237">
        <v>0</v>
      </c>
      <c r="T174" s="23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9" t="s">
        <v>182</v>
      </c>
      <c r="AT174" s="239" t="s">
        <v>201</v>
      </c>
      <c r="AU174" s="239" t="s">
        <v>90</v>
      </c>
      <c r="AY174" s="17" t="s">
        <v>142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7" t="s">
        <v>86</v>
      </c>
      <c r="BK174" s="240">
        <f>ROUND(I174*H174,2)</f>
        <v>0</v>
      </c>
      <c r="BL174" s="17" t="s">
        <v>104</v>
      </c>
      <c r="BM174" s="239" t="s">
        <v>596</v>
      </c>
    </row>
    <row r="175" s="2" customFormat="1" ht="24.15" customHeight="1">
      <c r="A175" s="38"/>
      <c r="B175" s="39"/>
      <c r="C175" s="227" t="s">
        <v>321</v>
      </c>
      <c r="D175" s="227" t="s">
        <v>144</v>
      </c>
      <c r="E175" s="228" t="s">
        <v>597</v>
      </c>
      <c r="F175" s="229" t="s">
        <v>598</v>
      </c>
      <c r="G175" s="230" t="s">
        <v>268</v>
      </c>
      <c r="H175" s="231">
        <v>5</v>
      </c>
      <c r="I175" s="232"/>
      <c r="J175" s="233">
        <f>ROUND(I175*H175,2)</f>
        <v>0</v>
      </c>
      <c r="K175" s="234"/>
      <c r="L175" s="44"/>
      <c r="M175" s="235" t="s">
        <v>1</v>
      </c>
      <c r="N175" s="236" t="s">
        <v>46</v>
      </c>
      <c r="O175" s="91"/>
      <c r="P175" s="237">
        <f>O175*H175</f>
        <v>0</v>
      </c>
      <c r="Q175" s="237">
        <v>0.0098899999999999995</v>
      </c>
      <c r="R175" s="237">
        <f>Q175*H175</f>
        <v>0.049449999999999994</v>
      </c>
      <c r="S175" s="237">
        <v>0</v>
      </c>
      <c r="T175" s="23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9" t="s">
        <v>104</v>
      </c>
      <c r="AT175" s="239" t="s">
        <v>144</v>
      </c>
      <c r="AU175" s="239" t="s">
        <v>90</v>
      </c>
      <c r="AY175" s="17" t="s">
        <v>142</v>
      </c>
      <c r="BE175" s="240">
        <f>IF(N175="základní",J175,0)</f>
        <v>0</v>
      </c>
      <c r="BF175" s="240">
        <f>IF(N175="snížená",J175,0)</f>
        <v>0</v>
      </c>
      <c r="BG175" s="240">
        <f>IF(N175="zákl. přenesená",J175,0)</f>
        <v>0</v>
      </c>
      <c r="BH175" s="240">
        <f>IF(N175="sníž. přenesená",J175,0)</f>
        <v>0</v>
      </c>
      <c r="BI175" s="240">
        <f>IF(N175="nulová",J175,0)</f>
        <v>0</v>
      </c>
      <c r="BJ175" s="17" t="s">
        <v>86</v>
      </c>
      <c r="BK175" s="240">
        <f>ROUND(I175*H175,2)</f>
        <v>0</v>
      </c>
      <c r="BL175" s="17" t="s">
        <v>104</v>
      </c>
      <c r="BM175" s="239" t="s">
        <v>599</v>
      </c>
    </row>
    <row r="176" s="2" customFormat="1" ht="21.75" customHeight="1">
      <c r="A176" s="38"/>
      <c r="B176" s="39"/>
      <c r="C176" s="264" t="s">
        <v>325</v>
      </c>
      <c r="D176" s="264" t="s">
        <v>201</v>
      </c>
      <c r="E176" s="265" t="s">
        <v>600</v>
      </c>
      <c r="F176" s="266" t="s">
        <v>601</v>
      </c>
      <c r="G176" s="267" t="s">
        <v>268</v>
      </c>
      <c r="H176" s="268">
        <v>5</v>
      </c>
      <c r="I176" s="269"/>
      <c r="J176" s="270">
        <f>ROUND(I176*H176,2)</f>
        <v>0</v>
      </c>
      <c r="K176" s="271"/>
      <c r="L176" s="272"/>
      <c r="M176" s="273" t="s">
        <v>1</v>
      </c>
      <c r="N176" s="274" t="s">
        <v>46</v>
      </c>
      <c r="O176" s="91"/>
      <c r="P176" s="237">
        <f>O176*H176</f>
        <v>0</v>
      </c>
      <c r="Q176" s="237">
        <v>1.0129999999999999</v>
      </c>
      <c r="R176" s="237">
        <f>Q176*H176</f>
        <v>5.0649999999999995</v>
      </c>
      <c r="S176" s="237">
        <v>0</v>
      </c>
      <c r="T176" s="23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9" t="s">
        <v>182</v>
      </c>
      <c r="AT176" s="239" t="s">
        <v>201</v>
      </c>
      <c r="AU176" s="239" t="s">
        <v>90</v>
      </c>
      <c r="AY176" s="17" t="s">
        <v>142</v>
      </c>
      <c r="BE176" s="240">
        <f>IF(N176="základní",J176,0)</f>
        <v>0</v>
      </c>
      <c r="BF176" s="240">
        <f>IF(N176="snížená",J176,0)</f>
        <v>0</v>
      </c>
      <c r="BG176" s="240">
        <f>IF(N176="zákl. přenesená",J176,0)</f>
        <v>0</v>
      </c>
      <c r="BH176" s="240">
        <f>IF(N176="sníž. přenesená",J176,0)</f>
        <v>0</v>
      </c>
      <c r="BI176" s="240">
        <f>IF(N176="nulová",J176,0)</f>
        <v>0</v>
      </c>
      <c r="BJ176" s="17" t="s">
        <v>86</v>
      </c>
      <c r="BK176" s="240">
        <f>ROUND(I176*H176,2)</f>
        <v>0</v>
      </c>
      <c r="BL176" s="17" t="s">
        <v>104</v>
      </c>
      <c r="BM176" s="239" t="s">
        <v>602</v>
      </c>
    </row>
    <row r="177" s="2" customFormat="1" ht="24.15" customHeight="1">
      <c r="A177" s="38"/>
      <c r="B177" s="39"/>
      <c r="C177" s="227" t="s">
        <v>330</v>
      </c>
      <c r="D177" s="227" t="s">
        <v>144</v>
      </c>
      <c r="E177" s="228" t="s">
        <v>603</v>
      </c>
      <c r="F177" s="229" t="s">
        <v>604</v>
      </c>
      <c r="G177" s="230" t="s">
        <v>268</v>
      </c>
      <c r="H177" s="231">
        <v>5</v>
      </c>
      <c r="I177" s="232"/>
      <c r="J177" s="233">
        <f>ROUND(I177*H177,2)</f>
        <v>0</v>
      </c>
      <c r="K177" s="234"/>
      <c r="L177" s="44"/>
      <c r="M177" s="235" t="s">
        <v>1</v>
      </c>
      <c r="N177" s="236" t="s">
        <v>46</v>
      </c>
      <c r="O177" s="91"/>
      <c r="P177" s="237">
        <f>O177*H177</f>
        <v>0</v>
      </c>
      <c r="Q177" s="237">
        <v>0.01218</v>
      </c>
      <c r="R177" s="237">
        <f>Q177*H177</f>
        <v>0.060899999999999996</v>
      </c>
      <c r="S177" s="237">
        <v>0</v>
      </c>
      <c r="T177" s="23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9" t="s">
        <v>104</v>
      </c>
      <c r="AT177" s="239" t="s">
        <v>144</v>
      </c>
      <c r="AU177" s="239" t="s">
        <v>90</v>
      </c>
      <c r="AY177" s="17" t="s">
        <v>142</v>
      </c>
      <c r="BE177" s="240">
        <f>IF(N177="základní",J177,0)</f>
        <v>0</v>
      </c>
      <c r="BF177" s="240">
        <f>IF(N177="snížená",J177,0)</f>
        <v>0</v>
      </c>
      <c r="BG177" s="240">
        <f>IF(N177="zákl. přenesená",J177,0)</f>
        <v>0</v>
      </c>
      <c r="BH177" s="240">
        <f>IF(N177="sníž. přenesená",J177,0)</f>
        <v>0</v>
      </c>
      <c r="BI177" s="240">
        <f>IF(N177="nulová",J177,0)</f>
        <v>0</v>
      </c>
      <c r="BJ177" s="17" t="s">
        <v>86</v>
      </c>
      <c r="BK177" s="240">
        <f>ROUND(I177*H177,2)</f>
        <v>0</v>
      </c>
      <c r="BL177" s="17" t="s">
        <v>104</v>
      </c>
      <c r="BM177" s="239" t="s">
        <v>605</v>
      </c>
    </row>
    <row r="178" s="2" customFormat="1" ht="24.15" customHeight="1">
      <c r="A178" s="38"/>
      <c r="B178" s="39"/>
      <c r="C178" s="264" t="s">
        <v>337</v>
      </c>
      <c r="D178" s="264" t="s">
        <v>201</v>
      </c>
      <c r="E178" s="265" t="s">
        <v>606</v>
      </c>
      <c r="F178" s="266" t="s">
        <v>607</v>
      </c>
      <c r="G178" s="267" t="s">
        <v>268</v>
      </c>
      <c r="H178" s="268">
        <v>3</v>
      </c>
      <c r="I178" s="269"/>
      <c r="J178" s="270">
        <f>ROUND(I178*H178,2)</f>
        <v>0</v>
      </c>
      <c r="K178" s="271"/>
      <c r="L178" s="272"/>
      <c r="M178" s="273" t="s">
        <v>1</v>
      </c>
      <c r="N178" s="274" t="s">
        <v>46</v>
      </c>
      <c r="O178" s="91"/>
      <c r="P178" s="237">
        <f>O178*H178</f>
        <v>0</v>
      </c>
      <c r="Q178" s="237">
        <v>0.58499999999999996</v>
      </c>
      <c r="R178" s="237">
        <f>Q178*H178</f>
        <v>1.7549999999999999</v>
      </c>
      <c r="S178" s="237">
        <v>0</v>
      </c>
      <c r="T178" s="23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9" t="s">
        <v>182</v>
      </c>
      <c r="AT178" s="239" t="s">
        <v>201</v>
      </c>
      <c r="AU178" s="239" t="s">
        <v>90</v>
      </c>
      <c r="AY178" s="17" t="s">
        <v>142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7" t="s">
        <v>86</v>
      </c>
      <c r="BK178" s="240">
        <f>ROUND(I178*H178,2)</f>
        <v>0</v>
      </c>
      <c r="BL178" s="17" t="s">
        <v>104</v>
      </c>
      <c r="BM178" s="239" t="s">
        <v>608</v>
      </c>
    </row>
    <row r="179" s="2" customFormat="1" ht="24.15" customHeight="1">
      <c r="A179" s="38"/>
      <c r="B179" s="39"/>
      <c r="C179" s="264" t="s">
        <v>342</v>
      </c>
      <c r="D179" s="264" t="s">
        <v>201</v>
      </c>
      <c r="E179" s="265" t="s">
        <v>609</v>
      </c>
      <c r="F179" s="266" t="s">
        <v>610</v>
      </c>
      <c r="G179" s="267" t="s">
        <v>268</v>
      </c>
      <c r="H179" s="268">
        <v>3</v>
      </c>
      <c r="I179" s="269"/>
      <c r="J179" s="270">
        <f>ROUND(I179*H179,2)</f>
        <v>0</v>
      </c>
      <c r="K179" s="271"/>
      <c r="L179" s="272"/>
      <c r="M179" s="273" t="s">
        <v>1</v>
      </c>
      <c r="N179" s="274" t="s">
        <v>46</v>
      </c>
      <c r="O179" s="91"/>
      <c r="P179" s="237">
        <f>O179*H179</f>
        <v>0</v>
      </c>
      <c r="Q179" s="237">
        <v>0.059999999999999998</v>
      </c>
      <c r="R179" s="237">
        <f>Q179*H179</f>
        <v>0.17999999999999999</v>
      </c>
      <c r="S179" s="237">
        <v>0</v>
      </c>
      <c r="T179" s="23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9" t="s">
        <v>182</v>
      </c>
      <c r="AT179" s="239" t="s">
        <v>201</v>
      </c>
      <c r="AU179" s="239" t="s">
        <v>90</v>
      </c>
      <c r="AY179" s="17" t="s">
        <v>142</v>
      </c>
      <c r="BE179" s="240">
        <f>IF(N179="základní",J179,0)</f>
        <v>0</v>
      </c>
      <c r="BF179" s="240">
        <f>IF(N179="snížená",J179,0)</f>
        <v>0</v>
      </c>
      <c r="BG179" s="240">
        <f>IF(N179="zákl. přenesená",J179,0)</f>
        <v>0</v>
      </c>
      <c r="BH179" s="240">
        <f>IF(N179="sníž. přenesená",J179,0)</f>
        <v>0</v>
      </c>
      <c r="BI179" s="240">
        <f>IF(N179="nulová",J179,0)</f>
        <v>0</v>
      </c>
      <c r="BJ179" s="17" t="s">
        <v>86</v>
      </c>
      <c r="BK179" s="240">
        <f>ROUND(I179*H179,2)</f>
        <v>0</v>
      </c>
      <c r="BL179" s="17" t="s">
        <v>104</v>
      </c>
      <c r="BM179" s="239" t="s">
        <v>611</v>
      </c>
    </row>
    <row r="180" s="2" customFormat="1" ht="24.15" customHeight="1">
      <c r="A180" s="38"/>
      <c r="B180" s="39"/>
      <c r="C180" s="264" t="s">
        <v>346</v>
      </c>
      <c r="D180" s="264" t="s">
        <v>201</v>
      </c>
      <c r="E180" s="265" t="s">
        <v>612</v>
      </c>
      <c r="F180" s="266" t="s">
        <v>613</v>
      </c>
      <c r="G180" s="267" t="s">
        <v>268</v>
      </c>
      <c r="H180" s="268">
        <v>2</v>
      </c>
      <c r="I180" s="269"/>
      <c r="J180" s="270">
        <f>ROUND(I180*H180,2)</f>
        <v>0</v>
      </c>
      <c r="K180" s="271"/>
      <c r="L180" s="272"/>
      <c r="M180" s="273" t="s">
        <v>1</v>
      </c>
      <c r="N180" s="274" t="s">
        <v>46</v>
      </c>
      <c r="O180" s="91"/>
      <c r="P180" s="237">
        <f>O180*H180</f>
        <v>0</v>
      </c>
      <c r="Q180" s="237">
        <v>0.0109</v>
      </c>
      <c r="R180" s="237">
        <f>Q180*H180</f>
        <v>0.0218</v>
      </c>
      <c r="S180" s="237">
        <v>0</v>
      </c>
      <c r="T180" s="23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9" t="s">
        <v>182</v>
      </c>
      <c r="AT180" s="239" t="s">
        <v>201</v>
      </c>
      <c r="AU180" s="239" t="s">
        <v>90</v>
      </c>
      <c r="AY180" s="17" t="s">
        <v>142</v>
      </c>
      <c r="BE180" s="240">
        <f>IF(N180="základní",J180,0)</f>
        <v>0</v>
      </c>
      <c r="BF180" s="240">
        <f>IF(N180="snížená",J180,0)</f>
        <v>0</v>
      </c>
      <c r="BG180" s="240">
        <f>IF(N180="zákl. přenesená",J180,0)</f>
        <v>0</v>
      </c>
      <c r="BH180" s="240">
        <f>IF(N180="sníž. přenesená",J180,0)</f>
        <v>0</v>
      </c>
      <c r="BI180" s="240">
        <f>IF(N180="nulová",J180,0)</f>
        <v>0</v>
      </c>
      <c r="BJ180" s="17" t="s">
        <v>86</v>
      </c>
      <c r="BK180" s="240">
        <f>ROUND(I180*H180,2)</f>
        <v>0</v>
      </c>
      <c r="BL180" s="17" t="s">
        <v>104</v>
      </c>
      <c r="BM180" s="239" t="s">
        <v>614</v>
      </c>
    </row>
    <row r="181" s="2" customFormat="1" ht="24.15" customHeight="1">
      <c r="A181" s="38"/>
      <c r="B181" s="39"/>
      <c r="C181" s="264" t="s">
        <v>350</v>
      </c>
      <c r="D181" s="264" t="s">
        <v>201</v>
      </c>
      <c r="E181" s="265" t="s">
        <v>615</v>
      </c>
      <c r="F181" s="266" t="s">
        <v>616</v>
      </c>
      <c r="G181" s="267" t="s">
        <v>268</v>
      </c>
      <c r="H181" s="268">
        <v>5</v>
      </c>
      <c r="I181" s="269"/>
      <c r="J181" s="270">
        <f>ROUND(I181*H181,2)</f>
        <v>0</v>
      </c>
      <c r="K181" s="271"/>
      <c r="L181" s="272"/>
      <c r="M181" s="273" t="s">
        <v>1</v>
      </c>
      <c r="N181" s="274" t="s">
        <v>46</v>
      </c>
      <c r="O181" s="91"/>
      <c r="P181" s="237">
        <f>O181*H181</f>
        <v>0</v>
      </c>
      <c r="Q181" s="237">
        <v>0.0067999999999999996</v>
      </c>
      <c r="R181" s="237">
        <f>Q181*H181</f>
        <v>0.033999999999999996</v>
      </c>
      <c r="S181" s="237">
        <v>0</v>
      </c>
      <c r="T181" s="23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9" t="s">
        <v>182</v>
      </c>
      <c r="AT181" s="239" t="s">
        <v>201</v>
      </c>
      <c r="AU181" s="239" t="s">
        <v>90</v>
      </c>
      <c r="AY181" s="17" t="s">
        <v>142</v>
      </c>
      <c r="BE181" s="240">
        <f>IF(N181="základní",J181,0)</f>
        <v>0</v>
      </c>
      <c r="BF181" s="240">
        <f>IF(N181="snížená",J181,0)</f>
        <v>0</v>
      </c>
      <c r="BG181" s="240">
        <f>IF(N181="zákl. přenesená",J181,0)</f>
        <v>0</v>
      </c>
      <c r="BH181" s="240">
        <f>IF(N181="sníž. přenesená",J181,0)</f>
        <v>0</v>
      </c>
      <c r="BI181" s="240">
        <f>IF(N181="nulová",J181,0)</f>
        <v>0</v>
      </c>
      <c r="BJ181" s="17" t="s">
        <v>86</v>
      </c>
      <c r="BK181" s="240">
        <f>ROUND(I181*H181,2)</f>
        <v>0</v>
      </c>
      <c r="BL181" s="17" t="s">
        <v>104</v>
      </c>
      <c r="BM181" s="239" t="s">
        <v>617</v>
      </c>
    </row>
    <row r="182" s="2" customFormat="1" ht="24.15" customHeight="1">
      <c r="A182" s="38"/>
      <c r="B182" s="39"/>
      <c r="C182" s="264" t="s">
        <v>355</v>
      </c>
      <c r="D182" s="264" t="s">
        <v>201</v>
      </c>
      <c r="E182" s="265" t="s">
        <v>618</v>
      </c>
      <c r="F182" s="266" t="s">
        <v>619</v>
      </c>
      <c r="G182" s="267" t="s">
        <v>268</v>
      </c>
      <c r="H182" s="268">
        <v>1</v>
      </c>
      <c r="I182" s="269"/>
      <c r="J182" s="270">
        <f>ROUND(I182*H182,2)</f>
        <v>0</v>
      </c>
      <c r="K182" s="271"/>
      <c r="L182" s="272"/>
      <c r="M182" s="273" t="s">
        <v>1</v>
      </c>
      <c r="N182" s="274" t="s">
        <v>46</v>
      </c>
      <c r="O182" s="91"/>
      <c r="P182" s="237">
        <f>O182*H182</f>
        <v>0</v>
      </c>
      <c r="Q182" s="237">
        <v>0.0041000000000000003</v>
      </c>
      <c r="R182" s="237">
        <f>Q182*H182</f>
        <v>0.0041000000000000003</v>
      </c>
      <c r="S182" s="237">
        <v>0</v>
      </c>
      <c r="T182" s="23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9" t="s">
        <v>182</v>
      </c>
      <c r="AT182" s="239" t="s">
        <v>201</v>
      </c>
      <c r="AU182" s="239" t="s">
        <v>90</v>
      </c>
      <c r="AY182" s="17" t="s">
        <v>142</v>
      </c>
      <c r="BE182" s="240">
        <f>IF(N182="základní",J182,0)</f>
        <v>0</v>
      </c>
      <c r="BF182" s="240">
        <f>IF(N182="snížená",J182,0)</f>
        <v>0</v>
      </c>
      <c r="BG182" s="240">
        <f>IF(N182="zákl. přenesená",J182,0)</f>
        <v>0</v>
      </c>
      <c r="BH182" s="240">
        <f>IF(N182="sníž. přenesená",J182,0)</f>
        <v>0</v>
      </c>
      <c r="BI182" s="240">
        <f>IF(N182="nulová",J182,0)</f>
        <v>0</v>
      </c>
      <c r="BJ182" s="17" t="s">
        <v>86</v>
      </c>
      <c r="BK182" s="240">
        <f>ROUND(I182*H182,2)</f>
        <v>0</v>
      </c>
      <c r="BL182" s="17" t="s">
        <v>104</v>
      </c>
      <c r="BM182" s="239" t="s">
        <v>620</v>
      </c>
    </row>
    <row r="183" s="2" customFormat="1" ht="33" customHeight="1">
      <c r="A183" s="38"/>
      <c r="B183" s="39"/>
      <c r="C183" s="227" t="s">
        <v>360</v>
      </c>
      <c r="D183" s="227" t="s">
        <v>144</v>
      </c>
      <c r="E183" s="228" t="s">
        <v>621</v>
      </c>
      <c r="F183" s="229" t="s">
        <v>622</v>
      </c>
      <c r="G183" s="230" t="s">
        <v>159</v>
      </c>
      <c r="H183" s="231">
        <v>0.25</v>
      </c>
      <c r="I183" s="232"/>
      <c r="J183" s="233">
        <f>ROUND(I183*H183,2)</f>
        <v>0</v>
      </c>
      <c r="K183" s="234"/>
      <c r="L183" s="44"/>
      <c r="M183" s="235" t="s">
        <v>1</v>
      </c>
      <c r="N183" s="236" t="s">
        <v>46</v>
      </c>
      <c r="O183" s="91"/>
      <c r="P183" s="237">
        <f>O183*H183</f>
        <v>0</v>
      </c>
      <c r="Q183" s="237">
        <v>0</v>
      </c>
      <c r="R183" s="237">
        <f>Q183*H183</f>
        <v>0</v>
      </c>
      <c r="S183" s="237">
        <v>0</v>
      </c>
      <c r="T183" s="23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9" t="s">
        <v>104</v>
      </c>
      <c r="AT183" s="239" t="s">
        <v>144</v>
      </c>
      <c r="AU183" s="239" t="s">
        <v>90</v>
      </c>
      <c r="AY183" s="17" t="s">
        <v>142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7" t="s">
        <v>86</v>
      </c>
      <c r="BK183" s="240">
        <f>ROUND(I183*H183,2)</f>
        <v>0</v>
      </c>
      <c r="BL183" s="17" t="s">
        <v>104</v>
      </c>
      <c r="BM183" s="239" t="s">
        <v>623</v>
      </c>
    </row>
    <row r="184" s="2" customFormat="1" ht="24.15" customHeight="1">
      <c r="A184" s="38"/>
      <c r="B184" s="39"/>
      <c r="C184" s="227" t="s">
        <v>365</v>
      </c>
      <c r="D184" s="227" t="s">
        <v>144</v>
      </c>
      <c r="E184" s="228" t="s">
        <v>624</v>
      </c>
      <c r="F184" s="229" t="s">
        <v>625</v>
      </c>
      <c r="G184" s="230" t="s">
        <v>192</v>
      </c>
      <c r="H184" s="231">
        <v>6</v>
      </c>
      <c r="I184" s="232"/>
      <c r="J184" s="233">
        <f>ROUND(I184*H184,2)</f>
        <v>0</v>
      </c>
      <c r="K184" s="234"/>
      <c r="L184" s="44"/>
      <c r="M184" s="235" t="s">
        <v>1</v>
      </c>
      <c r="N184" s="236" t="s">
        <v>46</v>
      </c>
      <c r="O184" s="91"/>
      <c r="P184" s="237">
        <f>O184*H184</f>
        <v>0</v>
      </c>
      <c r="Q184" s="237">
        <v>0.00012999999999999999</v>
      </c>
      <c r="R184" s="237">
        <f>Q184*H184</f>
        <v>0.00077999999999999988</v>
      </c>
      <c r="S184" s="237">
        <v>0</v>
      </c>
      <c r="T184" s="23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9" t="s">
        <v>104</v>
      </c>
      <c r="AT184" s="239" t="s">
        <v>144</v>
      </c>
      <c r="AU184" s="239" t="s">
        <v>90</v>
      </c>
      <c r="AY184" s="17" t="s">
        <v>142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7" t="s">
        <v>86</v>
      </c>
      <c r="BK184" s="240">
        <f>ROUND(I184*H184,2)</f>
        <v>0</v>
      </c>
      <c r="BL184" s="17" t="s">
        <v>104</v>
      </c>
      <c r="BM184" s="239" t="s">
        <v>626</v>
      </c>
    </row>
    <row r="185" s="12" customFormat="1" ht="22.8" customHeight="1">
      <c r="A185" s="12"/>
      <c r="B185" s="211"/>
      <c r="C185" s="212"/>
      <c r="D185" s="213" t="s">
        <v>80</v>
      </c>
      <c r="E185" s="225" t="s">
        <v>189</v>
      </c>
      <c r="F185" s="225" t="s">
        <v>375</v>
      </c>
      <c r="G185" s="212"/>
      <c r="H185" s="212"/>
      <c r="I185" s="215"/>
      <c r="J185" s="226">
        <f>BK185</f>
        <v>0</v>
      </c>
      <c r="K185" s="212"/>
      <c r="L185" s="217"/>
      <c r="M185" s="218"/>
      <c r="N185" s="219"/>
      <c r="O185" s="219"/>
      <c r="P185" s="220">
        <f>SUM(P186:P187)</f>
        <v>0</v>
      </c>
      <c r="Q185" s="219"/>
      <c r="R185" s="220">
        <f>SUM(R186:R187)</f>
        <v>0.00048799999999999999</v>
      </c>
      <c r="S185" s="219"/>
      <c r="T185" s="221">
        <f>SUM(T186:T187)</f>
        <v>0.011200000000000002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22" t="s">
        <v>86</v>
      </c>
      <c r="AT185" s="223" t="s">
        <v>80</v>
      </c>
      <c r="AU185" s="223" t="s">
        <v>86</v>
      </c>
      <c r="AY185" s="222" t="s">
        <v>142</v>
      </c>
      <c r="BK185" s="224">
        <f>SUM(BK186:BK187)</f>
        <v>0</v>
      </c>
    </row>
    <row r="186" s="2" customFormat="1" ht="24.15" customHeight="1">
      <c r="A186" s="38"/>
      <c r="B186" s="39"/>
      <c r="C186" s="227" t="s">
        <v>370</v>
      </c>
      <c r="D186" s="227" t="s">
        <v>144</v>
      </c>
      <c r="E186" s="228" t="s">
        <v>627</v>
      </c>
      <c r="F186" s="229" t="s">
        <v>628</v>
      </c>
      <c r="G186" s="230" t="s">
        <v>192</v>
      </c>
      <c r="H186" s="231">
        <v>113.40000000000001</v>
      </c>
      <c r="I186" s="232"/>
      <c r="J186" s="233">
        <f>ROUND(I186*H186,2)</f>
        <v>0</v>
      </c>
      <c r="K186" s="234"/>
      <c r="L186" s="44"/>
      <c r="M186" s="235" t="s">
        <v>1</v>
      </c>
      <c r="N186" s="236" t="s">
        <v>46</v>
      </c>
      <c r="O186" s="91"/>
      <c r="P186" s="237">
        <f>O186*H186</f>
        <v>0</v>
      </c>
      <c r="Q186" s="237">
        <v>0</v>
      </c>
      <c r="R186" s="237">
        <f>Q186*H186</f>
        <v>0</v>
      </c>
      <c r="S186" s="237">
        <v>0</v>
      </c>
      <c r="T186" s="23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9" t="s">
        <v>104</v>
      </c>
      <c r="AT186" s="239" t="s">
        <v>144</v>
      </c>
      <c r="AU186" s="239" t="s">
        <v>90</v>
      </c>
      <c r="AY186" s="17" t="s">
        <v>142</v>
      </c>
      <c r="BE186" s="240">
        <f>IF(N186="základní",J186,0)</f>
        <v>0</v>
      </c>
      <c r="BF186" s="240">
        <f>IF(N186="snížená",J186,0)</f>
        <v>0</v>
      </c>
      <c r="BG186" s="240">
        <f>IF(N186="zákl. přenesená",J186,0)</f>
        <v>0</v>
      </c>
      <c r="BH186" s="240">
        <f>IF(N186="sníž. přenesená",J186,0)</f>
        <v>0</v>
      </c>
      <c r="BI186" s="240">
        <f>IF(N186="nulová",J186,0)</f>
        <v>0</v>
      </c>
      <c r="BJ186" s="17" t="s">
        <v>86</v>
      </c>
      <c r="BK186" s="240">
        <f>ROUND(I186*H186,2)</f>
        <v>0</v>
      </c>
      <c r="BL186" s="17" t="s">
        <v>104</v>
      </c>
      <c r="BM186" s="239" t="s">
        <v>629</v>
      </c>
    </row>
    <row r="187" s="2" customFormat="1" ht="44.25" customHeight="1">
      <c r="A187" s="38"/>
      <c r="B187" s="39"/>
      <c r="C187" s="227" t="s">
        <v>376</v>
      </c>
      <c r="D187" s="227" t="s">
        <v>144</v>
      </c>
      <c r="E187" s="228" t="s">
        <v>630</v>
      </c>
      <c r="F187" s="229" t="s">
        <v>631</v>
      </c>
      <c r="G187" s="230" t="s">
        <v>192</v>
      </c>
      <c r="H187" s="231">
        <v>0.20000000000000001</v>
      </c>
      <c r="I187" s="232"/>
      <c r="J187" s="233">
        <f>ROUND(I187*H187,2)</f>
        <v>0</v>
      </c>
      <c r="K187" s="234"/>
      <c r="L187" s="44"/>
      <c r="M187" s="235" t="s">
        <v>1</v>
      </c>
      <c r="N187" s="236" t="s">
        <v>46</v>
      </c>
      <c r="O187" s="91"/>
      <c r="P187" s="237">
        <f>O187*H187</f>
        <v>0</v>
      </c>
      <c r="Q187" s="237">
        <v>0.0024399999999999999</v>
      </c>
      <c r="R187" s="237">
        <f>Q187*H187</f>
        <v>0.00048799999999999999</v>
      </c>
      <c r="S187" s="237">
        <v>0.056000000000000001</v>
      </c>
      <c r="T187" s="238">
        <f>S187*H187</f>
        <v>0.011200000000000002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9" t="s">
        <v>104</v>
      </c>
      <c r="AT187" s="239" t="s">
        <v>144</v>
      </c>
      <c r="AU187" s="239" t="s">
        <v>90</v>
      </c>
      <c r="AY187" s="17" t="s">
        <v>142</v>
      </c>
      <c r="BE187" s="240">
        <f>IF(N187="základní",J187,0)</f>
        <v>0</v>
      </c>
      <c r="BF187" s="240">
        <f>IF(N187="snížená",J187,0)</f>
        <v>0</v>
      </c>
      <c r="BG187" s="240">
        <f>IF(N187="zákl. přenesená",J187,0)</f>
        <v>0</v>
      </c>
      <c r="BH187" s="240">
        <f>IF(N187="sníž. přenesená",J187,0)</f>
        <v>0</v>
      </c>
      <c r="BI187" s="240">
        <f>IF(N187="nulová",J187,0)</f>
        <v>0</v>
      </c>
      <c r="BJ187" s="17" t="s">
        <v>86</v>
      </c>
      <c r="BK187" s="240">
        <f>ROUND(I187*H187,2)</f>
        <v>0</v>
      </c>
      <c r="BL187" s="17" t="s">
        <v>104</v>
      </c>
      <c r="BM187" s="239" t="s">
        <v>632</v>
      </c>
    </row>
    <row r="188" s="12" customFormat="1" ht="22.8" customHeight="1">
      <c r="A188" s="12"/>
      <c r="B188" s="211"/>
      <c r="C188" s="212"/>
      <c r="D188" s="213" t="s">
        <v>80</v>
      </c>
      <c r="E188" s="225" t="s">
        <v>433</v>
      </c>
      <c r="F188" s="225" t="s">
        <v>434</v>
      </c>
      <c r="G188" s="212"/>
      <c r="H188" s="212"/>
      <c r="I188" s="215"/>
      <c r="J188" s="226">
        <f>BK188</f>
        <v>0</v>
      </c>
      <c r="K188" s="212"/>
      <c r="L188" s="217"/>
      <c r="M188" s="218"/>
      <c r="N188" s="219"/>
      <c r="O188" s="219"/>
      <c r="P188" s="220">
        <f>SUM(P189:P195)</f>
        <v>0</v>
      </c>
      <c r="Q188" s="219"/>
      <c r="R188" s="220">
        <f>SUM(R189:R195)</f>
        <v>0</v>
      </c>
      <c r="S188" s="219"/>
      <c r="T188" s="221">
        <f>SUM(T189:T195)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2" t="s">
        <v>86</v>
      </c>
      <c r="AT188" s="223" t="s">
        <v>80</v>
      </c>
      <c r="AU188" s="223" t="s">
        <v>86</v>
      </c>
      <c r="AY188" s="222" t="s">
        <v>142</v>
      </c>
      <c r="BK188" s="224">
        <f>SUM(BK189:BK195)</f>
        <v>0</v>
      </c>
    </row>
    <row r="189" s="2" customFormat="1" ht="37.8" customHeight="1">
      <c r="A189" s="38"/>
      <c r="B189" s="39"/>
      <c r="C189" s="227" t="s">
        <v>381</v>
      </c>
      <c r="D189" s="227" t="s">
        <v>144</v>
      </c>
      <c r="E189" s="228" t="s">
        <v>633</v>
      </c>
      <c r="F189" s="229" t="s">
        <v>634</v>
      </c>
      <c r="G189" s="230" t="s">
        <v>174</v>
      </c>
      <c r="H189" s="231">
        <v>101.08499999999999</v>
      </c>
      <c r="I189" s="232"/>
      <c r="J189" s="233">
        <f>ROUND(I189*H189,2)</f>
        <v>0</v>
      </c>
      <c r="K189" s="234"/>
      <c r="L189" s="44"/>
      <c r="M189" s="235" t="s">
        <v>1</v>
      </c>
      <c r="N189" s="236" t="s">
        <v>46</v>
      </c>
      <c r="O189" s="91"/>
      <c r="P189" s="237">
        <f>O189*H189</f>
        <v>0</v>
      </c>
      <c r="Q189" s="237">
        <v>0</v>
      </c>
      <c r="R189" s="237">
        <f>Q189*H189</f>
        <v>0</v>
      </c>
      <c r="S189" s="237">
        <v>0</v>
      </c>
      <c r="T189" s="23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9" t="s">
        <v>104</v>
      </c>
      <c r="AT189" s="239" t="s">
        <v>144</v>
      </c>
      <c r="AU189" s="239" t="s">
        <v>90</v>
      </c>
      <c r="AY189" s="17" t="s">
        <v>142</v>
      </c>
      <c r="BE189" s="240">
        <f>IF(N189="základní",J189,0)</f>
        <v>0</v>
      </c>
      <c r="BF189" s="240">
        <f>IF(N189="snížená",J189,0)</f>
        <v>0</v>
      </c>
      <c r="BG189" s="240">
        <f>IF(N189="zákl. přenesená",J189,0)</f>
        <v>0</v>
      </c>
      <c r="BH189" s="240">
        <f>IF(N189="sníž. přenesená",J189,0)</f>
        <v>0</v>
      </c>
      <c r="BI189" s="240">
        <f>IF(N189="nulová",J189,0)</f>
        <v>0</v>
      </c>
      <c r="BJ189" s="17" t="s">
        <v>86</v>
      </c>
      <c r="BK189" s="240">
        <f>ROUND(I189*H189,2)</f>
        <v>0</v>
      </c>
      <c r="BL189" s="17" t="s">
        <v>104</v>
      </c>
      <c r="BM189" s="239" t="s">
        <v>635</v>
      </c>
    </row>
    <row r="190" s="2" customFormat="1" ht="33" customHeight="1">
      <c r="A190" s="38"/>
      <c r="B190" s="39"/>
      <c r="C190" s="227" t="s">
        <v>385</v>
      </c>
      <c r="D190" s="227" t="s">
        <v>144</v>
      </c>
      <c r="E190" s="228" t="s">
        <v>440</v>
      </c>
      <c r="F190" s="229" t="s">
        <v>636</v>
      </c>
      <c r="G190" s="230" t="s">
        <v>174</v>
      </c>
      <c r="H190" s="231">
        <v>101.08499999999999</v>
      </c>
      <c r="I190" s="232"/>
      <c r="J190" s="233">
        <f>ROUND(I190*H190,2)</f>
        <v>0</v>
      </c>
      <c r="K190" s="234"/>
      <c r="L190" s="44"/>
      <c r="M190" s="235" t="s">
        <v>1</v>
      </c>
      <c r="N190" s="236" t="s">
        <v>46</v>
      </c>
      <c r="O190" s="91"/>
      <c r="P190" s="237">
        <f>O190*H190</f>
        <v>0</v>
      </c>
      <c r="Q190" s="237">
        <v>0</v>
      </c>
      <c r="R190" s="237">
        <f>Q190*H190</f>
        <v>0</v>
      </c>
      <c r="S190" s="237">
        <v>0</v>
      </c>
      <c r="T190" s="23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9" t="s">
        <v>225</v>
      </c>
      <c r="AT190" s="239" t="s">
        <v>144</v>
      </c>
      <c r="AU190" s="239" t="s">
        <v>90</v>
      </c>
      <c r="AY190" s="17" t="s">
        <v>142</v>
      </c>
      <c r="BE190" s="240">
        <f>IF(N190="základní",J190,0)</f>
        <v>0</v>
      </c>
      <c r="BF190" s="240">
        <f>IF(N190="snížená",J190,0)</f>
        <v>0</v>
      </c>
      <c r="BG190" s="240">
        <f>IF(N190="zákl. přenesená",J190,0)</f>
        <v>0</v>
      </c>
      <c r="BH190" s="240">
        <f>IF(N190="sníž. přenesená",J190,0)</f>
        <v>0</v>
      </c>
      <c r="BI190" s="240">
        <f>IF(N190="nulová",J190,0)</f>
        <v>0</v>
      </c>
      <c r="BJ190" s="17" t="s">
        <v>86</v>
      </c>
      <c r="BK190" s="240">
        <f>ROUND(I190*H190,2)</f>
        <v>0</v>
      </c>
      <c r="BL190" s="17" t="s">
        <v>225</v>
      </c>
      <c r="BM190" s="239" t="s">
        <v>637</v>
      </c>
    </row>
    <row r="191" s="2" customFormat="1" ht="44.25" customHeight="1">
      <c r="A191" s="38"/>
      <c r="B191" s="39"/>
      <c r="C191" s="227" t="s">
        <v>389</v>
      </c>
      <c r="D191" s="227" t="s">
        <v>144</v>
      </c>
      <c r="E191" s="228" t="s">
        <v>444</v>
      </c>
      <c r="F191" s="229" t="s">
        <v>638</v>
      </c>
      <c r="G191" s="230" t="s">
        <v>174</v>
      </c>
      <c r="H191" s="231">
        <v>2021.7000000000001</v>
      </c>
      <c r="I191" s="232"/>
      <c r="J191" s="233">
        <f>ROUND(I191*H191,2)</f>
        <v>0</v>
      </c>
      <c r="K191" s="234"/>
      <c r="L191" s="44"/>
      <c r="M191" s="235" t="s">
        <v>1</v>
      </c>
      <c r="N191" s="236" t="s">
        <v>46</v>
      </c>
      <c r="O191" s="91"/>
      <c r="P191" s="237">
        <f>O191*H191</f>
        <v>0</v>
      </c>
      <c r="Q191" s="237">
        <v>0</v>
      </c>
      <c r="R191" s="237">
        <f>Q191*H191</f>
        <v>0</v>
      </c>
      <c r="S191" s="237">
        <v>0</v>
      </c>
      <c r="T191" s="23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9" t="s">
        <v>104</v>
      </c>
      <c r="AT191" s="239" t="s">
        <v>144</v>
      </c>
      <c r="AU191" s="239" t="s">
        <v>90</v>
      </c>
      <c r="AY191" s="17" t="s">
        <v>142</v>
      </c>
      <c r="BE191" s="240">
        <f>IF(N191="základní",J191,0)</f>
        <v>0</v>
      </c>
      <c r="BF191" s="240">
        <f>IF(N191="snížená",J191,0)</f>
        <v>0</v>
      </c>
      <c r="BG191" s="240">
        <f>IF(N191="zákl. přenesená",J191,0)</f>
        <v>0</v>
      </c>
      <c r="BH191" s="240">
        <f>IF(N191="sníž. přenesená",J191,0)</f>
        <v>0</v>
      </c>
      <c r="BI191" s="240">
        <f>IF(N191="nulová",J191,0)</f>
        <v>0</v>
      </c>
      <c r="BJ191" s="17" t="s">
        <v>86</v>
      </c>
      <c r="BK191" s="240">
        <f>ROUND(I191*H191,2)</f>
        <v>0</v>
      </c>
      <c r="BL191" s="17" t="s">
        <v>104</v>
      </c>
      <c r="BM191" s="239" t="s">
        <v>639</v>
      </c>
    </row>
    <row r="192" s="13" customFormat="1">
      <c r="A192" s="13"/>
      <c r="B192" s="241"/>
      <c r="C192" s="242"/>
      <c r="D192" s="243" t="s">
        <v>149</v>
      </c>
      <c r="E192" s="244" t="s">
        <v>1</v>
      </c>
      <c r="F192" s="245" t="s">
        <v>640</v>
      </c>
      <c r="G192" s="242"/>
      <c r="H192" s="246">
        <v>2021.7000000000001</v>
      </c>
      <c r="I192" s="247"/>
      <c r="J192" s="242"/>
      <c r="K192" s="242"/>
      <c r="L192" s="248"/>
      <c r="M192" s="249"/>
      <c r="N192" s="250"/>
      <c r="O192" s="250"/>
      <c r="P192" s="250"/>
      <c r="Q192" s="250"/>
      <c r="R192" s="250"/>
      <c r="S192" s="250"/>
      <c r="T192" s="25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2" t="s">
        <v>149</v>
      </c>
      <c r="AU192" s="252" t="s">
        <v>90</v>
      </c>
      <c r="AV192" s="13" t="s">
        <v>90</v>
      </c>
      <c r="AW192" s="13" t="s">
        <v>37</v>
      </c>
      <c r="AX192" s="13" t="s">
        <v>86</v>
      </c>
      <c r="AY192" s="252" t="s">
        <v>142</v>
      </c>
    </row>
    <row r="193" s="2" customFormat="1" ht="44.25" customHeight="1">
      <c r="A193" s="38"/>
      <c r="B193" s="39"/>
      <c r="C193" s="227" t="s">
        <v>393</v>
      </c>
      <c r="D193" s="227" t="s">
        <v>144</v>
      </c>
      <c r="E193" s="228" t="s">
        <v>641</v>
      </c>
      <c r="F193" s="229" t="s">
        <v>642</v>
      </c>
      <c r="G193" s="230" t="s">
        <v>174</v>
      </c>
      <c r="H193" s="231">
        <v>25.59</v>
      </c>
      <c r="I193" s="232"/>
      <c r="J193" s="233">
        <f>ROUND(I193*H193,2)</f>
        <v>0</v>
      </c>
      <c r="K193" s="234"/>
      <c r="L193" s="44"/>
      <c r="M193" s="235" t="s">
        <v>1</v>
      </c>
      <c r="N193" s="236" t="s">
        <v>46</v>
      </c>
      <c r="O193" s="91"/>
      <c r="P193" s="237">
        <f>O193*H193</f>
        <v>0</v>
      </c>
      <c r="Q193" s="237">
        <v>0</v>
      </c>
      <c r="R193" s="237">
        <f>Q193*H193</f>
        <v>0</v>
      </c>
      <c r="S193" s="237">
        <v>0</v>
      </c>
      <c r="T193" s="23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9" t="s">
        <v>104</v>
      </c>
      <c r="AT193" s="239" t="s">
        <v>144</v>
      </c>
      <c r="AU193" s="239" t="s">
        <v>90</v>
      </c>
      <c r="AY193" s="17" t="s">
        <v>142</v>
      </c>
      <c r="BE193" s="240">
        <f>IF(N193="základní",J193,0)</f>
        <v>0</v>
      </c>
      <c r="BF193" s="240">
        <f>IF(N193="snížená",J193,0)</f>
        <v>0</v>
      </c>
      <c r="BG193" s="240">
        <f>IF(N193="zákl. přenesená",J193,0)</f>
        <v>0</v>
      </c>
      <c r="BH193" s="240">
        <f>IF(N193="sníž. přenesená",J193,0)</f>
        <v>0</v>
      </c>
      <c r="BI193" s="240">
        <f>IF(N193="nulová",J193,0)</f>
        <v>0</v>
      </c>
      <c r="BJ193" s="17" t="s">
        <v>86</v>
      </c>
      <c r="BK193" s="240">
        <f>ROUND(I193*H193,2)</f>
        <v>0</v>
      </c>
      <c r="BL193" s="17" t="s">
        <v>104</v>
      </c>
      <c r="BM193" s="239" t="s">
        <v>643</v>
      </c>
    </row>
    <row r="194" s="2" customFormat="1" ht="44.25" customHeight="1">
      <c r="A194" s="38"/>
      <c r="B194" s="39"/>
      <c r="C194" s="227" t="s">
        <v>397</v>
      </c>
      <c r="D194" s="227" t="s">
        <v>144</v>
      </c>
      <c r="E194" s="228" t="s">
        <v>644</v>
      </c>
      <c r="F194" s="229" t="s">
        <v>645</v>
      </c>
      <c r="G194" s="230" t="s">
        <v>174</v>
      </c>
      <c r="H194" s="231">
        <v>75.5</v>
      </c>
      <c r="I194" s="232"/>
      <c r="J194" s="233">
        <f>ROUND(I194*H194,2)</f>
        <v>0</v>
      </c>
      <c r="K194" s="234"/>
      <c r="L194" s="44"/>
      <c r="M194" s="235" t="s">
        <v>1</v>
      </c>
      <c r="N194" s="236" t="s">
        <v>46</v>
      </c>
      <c r="O194" s="91"/>
      <c r="P194" s="237">
        <f>O194*H194</f>
        <v>0</v>
      </c>
      <c r="Q194" s="237">
        <v>0</v>
      </c>
      <c r="R194" s="237">
        <f>Q194*H194</f>
        <v>0</v>
      </c>
      <c r="S194" s="237">
        <v>0</v>
      </c>
      <c r="T194" s="23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9" t="s">
        <v>104</v>
      </c>
      <c r="AT194" s="239" t="s">
        <v>144</v>
      </c>
      <c r="AU194" s="239" t="s">
        <v>90</v>
      </c>
      <c r="AY194" s="17" t="s">
        <v>142</v>
      </c>
      <c r="BE194" s="240">
        <f>IF(N194="základní",J194,0)</f>
        <v>0</v>
      </c>
      <c r="BF194" s="240">
        <f>IF(N194="snížená",J194,0)</f>
        <v>0</v>
      </c>
      <c r="BG194" s="240">
        <f>IF(N194="zákl. přenesená",J194,0)</f>
        <v>0</v>
      </c>
      <c r="BH194" s="240">
        <f>IF(N194="sníž. přenesená",J194,0)</f>
        <v>0</v>
      </c>
      <c r="BI194" s="240">
        <f>IF(N194="nulová",J194,0)</f>
        <v>0</v>
      </c>
      <c r="BJ194" s="17" t="s">
        <v>86</v>
      </c>
      <c r="BK194" s="240">
        <f>ROUND(I194*H194,2)</f>
        <v>0</v>
      </c>
      <c r="BL194" s="17" t="s">
        <v>104</v>
      </c>
      <c r="BM194" s="239" t="s">
        <v>646</v>
      </c>
    </row>
    <row r="195" s="2" customFormat="1" ht="24.15" customHeight="1">
      <c r="A195" s="38"/>
      <c r="B195" s="39"/>
      <c r="C195" s="227" t="s">
        <v>402</v>
      </c>
      <c r="D195" s="227" t="s">
        <v>144</v>
      </c>
      <c r="E195" s="228" t="s">
        <v>647</v>
      </c>
      <c r="F195" s="229" t="s">
        <v>648</v>
      </c>
      <c r="G195" s="230" t="s">
        <v>174</v>
      </c>
      <c r="H195" s="231">
        <v>101.08499999999999</v>
      </c>
      <c r="I195" s="232"/>
      <c r="J195" s="233">
        <f>ROUND(I195*H195,2)</f>
        <v>0</v>
      </c>
      <c r="K195" s="234"/>
      <c r="L195" s="44"/>
      <c r="M195" s="235" t="s">
        <v>1</v>
      </c>
      <c r="N195" s="236" t="s">
        <v>46</v>
      </c>
      <c r="O195" s="91"/>
      <c r="P195" s="237">
        <f>O195*H195</f>
        <v>0</v>
      </c>
      <c r="Q195" s="237">
        <v>0</v>
      </c>
      <c r="R195" s="237">
        <f>Q195*H195</f>
        <v>0</v>
      </c>
      <c r="S195" s="237">
        <v>0</v>
      </c>
      <c r="T195" s="23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9" t="s">
        <v>104</v>
      </c>
      <c r="AT195" s="239" t="s">
        <v>144</v>
      </c>
      <c r="AU195" s="239" t="s">
        <v>90</v>
      </c>
      <c r="AY195" s="17" t="s">
        <v>142</v>
      </c>
      <c r="BE195" s="240">
        <f>IF(N195="základní",J195,0)</f>
        <v>0</v>
      </c>
      <c r="BF195" s="240">
        <f>IF(N195="snížená",J195,0)</f>
        <v>0</v>
      </c>
      <c r="BG195" s="240">
        <f>IF(N195="zákl. přenesená",J195,0)</f>
        <v>0</v>
      </c>
      <c r="BH195" s="240">
        <f>IF(N195="sníž. přenesená",J195,0)</f>
        <v>0</v>
      </c>
      <c r="BI195" s="240">
        <f>IF(N195="nulová",J195,0)</f>
        <v>0</v>
      </c>
      <c r="BJ195" s="17" t="s">
        <v>86</v>
      </c>
      <c r="BK195" s="240">
        <f>ROUND(I195*H195,2)</f>
        <v>0</v>
      </c>
      <c r="BL195" s="17" t="s">
        <v>104</v>
      </c>
      <c r="BM195" s="239" t="s">
        <v>649</v>
      </c>
    </row>
    <row r="196" s="12" customFormat="1" ht="22.8" customHeight="1">
      <c r="A196" s="12"/>
      <c r="B196" s="211"/>
      <c r="C196" s="212"/>
      <c r="D196" s="213" t="s">
        <v>80</v>
      </c>
      <c r="E196" s="225" t="s">
        <v>464</v>
      </c>
      <c r="F196" s="225" t="s">
        <v>465</v>
      </c>
      <c r="G196" s="212"/>
      <c r="H196" s="212"/>
      <c r="I196" s="215"/>
      <c r="J196" s="226">
        <f>BK196</f>
        <v>0</v>
      </c>
      <c r="K196" s="212"/>
      <c r="L196" s="217"/>
      <c r="M196" s="218"/>
      <c r="N196" s="219"/>
      <c r="O196" s="219"/>
      <c r="P196" s="220">
        <f>P197</f>
        <v>0</v>
      </c>
      <c r="Q196" s="219"/>
      <c r="R196" s="220">
        <f>R197</f>
        <v>0</v>
      </c>
      <c r="S196" s="219"/>
      <c r="T196" s="221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22" t="s">
        <v>86</v>
      </c>
      <c r="AT196" s="223" t="s">
        <v>80</v>
      </c>
      <c r="AU196" s="223" t="s">
        <v>86</v>
      </c>
      <c r="AY196" s="222" t="s">
        <v>142</v>
      </c>
      <c r="BK196" s="224">
        <f>BK197</f>
        <v>0</v>
      </c>
    </row>
    <row r="197" s="2" customFormat="1" ht="49.05" customHeight="1">
      <c r="A197" s="38"/>
      <c r="B197" s="39"/>
      <c r="C197" s="227" t="s">
        <v>408</v>
      </c>
      <c r="D197" s="227" t="s">
        <v>144</v>
      </c>
      <c r="E197" s="228" t="s">
        <v>650</v>
      </c>
      <c r="F197" s="229" t="s">
        <v>651</v>
      </c>
      <c r="G197" s="230" t="s">
        <v>174</v>
      </c>
      <c r="H197" s="231">
        <v>364.24799999999999</v>
      </c>
      <c r="I197" s="232"/>
      <c r="J197" s="233">
        <f>ROUND(I197*H197,2)</f>
        <v>0</v>
      </c>
      <c r="K197" s="234"/>
      <c r="L197" s="44"/>
      <c r="M197" s="235" t="s">
        <v>1</v>
      </c>
      <c r="N197" s="236" t="s">
        <v>46</v>
      </c>
      <c r="O197" s="91"/>
      <c r="P197" s="237">
        <f>O197*H197</f>
        <v>0</v>
      </c>
      <c r="Q197" s="237">
        <v>0</v>
      </c>
      <c r="R197" s="237">
        <f>Q197*H197</f>
        <v>0</v>
      </c>
      <c r="S197" s="237">
        <v>0</v>
      </c>
      <c r="T197" s="23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9" t="s">
        <v>104</v>
      </c>
      <c r="AT197" s="239" t="s">
        <v>144</v>
      </c>
      <c r="AU197" s="239" t="s">
        <v>90</v>
      </c>
      <c r="AY197" s="17" t="s">
        <v>142</v>
      </c>
      <c r="BE197" s="240">
        <f>IF(N197="základní",J197,0)</f>
        <v>0</v>
      </c>
      <c r="BF197" s="240">
        <f>IF(N197="snížená",J197,0)</f>
        <v>0</v>
      </c>
      <c r="BG197" s="240">
        <f>IF(N197="zákl. přenesená",J197,0)</f>
        <v>0</v>
      </c>
      <c r="BH197" s="240">
        <f>IF(N197="sníž. přenesená",J197,0)</f>
        <v>0</v>
      </c>
      <c r="BI197" s="240">
        <f>IF(N197="nulová",J197,0)</f>
        <v>0</v>
      </c>
      <c r="BJ197" s="17" t="s">
        <v>86</v>
      </c>
      <c r="BK197" s="240">
        <f>ROUND(I197*H197,2)</f>
        <v>0</v>
      </c>
      <c r="BL197" s="17" t="s">
        <v>104</v>
      </c>
      <c r="BM197" s="239" t="s">
        <v>652</v>
      </c>
    </row>
    <row r="198" s="12" customFormat="1" ht="25.92" customHeight="1">
      <c r="A198" s="12"/>
      <c r="B198" s="211"/>
      <c r="C198" s="212"/>
      <c r="D198" s="213" t="s">
        <v>80</v>
      </c>
      <c r="E198" s="214" t="s">
        <v>105</v>
      </c>
      <c r="F198" s="214" t="s">
        <v>653</v>
      </c>
      <c r="G198" s="212"/>
      <c r="H198" s="212"/>
      <c r="I198" s="215"/>
      <c r="J198" s="216">
        <f>BK198</f>
        <v>0</v>
      </c>
      <c r="K198" s="212"/>
      <c r="L198" s="217"/>
      <c r="M198" s="218"/>
      <c r="N198" s="219"/>
      <c r="O198" s="219"/>
      <c r="P198" s="220">
        <f>P199</f>
        <v>0</v>
      </c>
      <c r="Q198" s="219"/>
      <c r="R198" s="220">
        <f>R199</f>
        <v>0</v>
      </c>
      <c r="S198" s="219"/>
      <c r="T198" s="221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22" t="s">
        <v>166</v>
      </c>
      <c r="AT198" s="223" t="s">
        <v>80</v>
      </c>
      <c r="AU198" s="223" t="s">
        <v>81</v>
      </c>
      <c r="AY198" s="222" t="s">
        <v>142</v>
      </c>
      <c r="BK198" s="224">
        <f>BK199</f>
        <v>0</v>
      </c>
    </row>
    <row r="199" s="12" customFormat="1" ht="22.8" customHeight="1">
      <c r="A199" s="12"/>
      <c r="B199" s="211"/>
      <c r="C199" s="212"/>
      <c r="D199" s="213" t="s">
        <v>80</v>
      </c>
      <c r="E199" s="225" t="s">
        <v>654</v>
      </c>
      <c r="F199" s="225" t="s">
        <v>655</v>
      </c>
      <c r="G199" s="212"/>
      <c r="H199" s="212"/>
      <c r="I199" s="215"/>
      <c r="J199" s="226">
        <f>BK199</f>
        <v>0</v>
      </c>
      <c r="K199" s="212"/>
      <c r="L199" s="217"/>
      <c r="M199" s="218"/>
      <c r="N199" s="219"/>
      <c r="O199" s="219"/>
      <c r="P199" s="220">
        <f>SUM(P200:P206)</f>
        <v>0</v>
      </c>
      <c r="Q199" s="219"/>
      <c r="R199" s="220">
        <f>SUM(R200:R206)</f>
        <v>0</v>
      </c>
      <c r="S199" s="219"/>
      <c r="T199" s="221">
        <f>SUM(T200:T206)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22" t="s">
        <v>166</v>
      </c>
      <c r="AT199" s="223" t="s">
        <v>80</v>
      </c>
      <c r="AU199" s="223" t="s">
        <v>86</v>
      </c>
      <c r="AY199" s="222" t="s">
        <v>142</v>
      </c>
      <c r="BK199" s="224">
        <f>SUM(BK200:BK206)</f>
        <v>0</v>
      </c>
    </row>
    <row r="200" s="2" customFormat="1" ht="16.5" customHeight="1">
      <c r="A200" s="38"/>
      <c r="B200" s="39"/>
      <c r="C200" s="227" t="s">
        <v>413</v>
      </c>
      <c r="D200" s="227" t="s">
        <v>144</v>
      </c>
      <c r="E200" s="228" t="s">
        <v>656</v>
      </c>
      <c r="F200" s="229" t="s">
        <v>657</v>
      </c>
      <c r="G200" s="230" t="s">
        <v>658</v>
      </c>
      <c r="H200" s="231">
        <v>20</v>
      </c>
      <c r="I200" s="232"/>
      <c r="J200" s="233">
        <f>ROUND(I200*H200,2)</f>
        <v>0</v>
      </c>
      <c r="K200" s="234"/>
      <c r="L200" s="44"/>
      <c r="M200" s="235" t="s">
        <v>1</v>
      </c>
      <c r="N200" s="236" t="s">
        <v>46</v>
      </c>
      <c r="O200" s="91"/>
      <c r="P200" s="237">
        <f>O200*H200</f>
        <v>0</v>
      </c>
      <c r="Q200" s="237">
        <v>0</v>
      </c>
      <c r="R200" s="237">
        <f>Q200*H200</f>
        <v>0</v>
      </c>
      <c r="S200" s="237">
        <v>0</v>
      </c>
      <c r="T200" s="23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9" t="s">
        <v>659</v>
      </c>
      <c r="AT200" s="239" t="s">
        <v>144</v>
      </c>
      <c r="AU200" s="239" t="s">
        <v>90</v>
      </c>
      <c r="AY200" s="17" t="s">
        <v>142</v>
      </c>
      <c r="BE200" s="240">
        <f>IF(N200="základní",J200,0)</f>
        <v>0</v>
      </c>
      <c r="BF200" s="240">
        <f>IF(N200="snížená",J200,0)</f>
        <v>0</v>
      </c>
      <c r="BG200" s="240">
        <f>IF(N200="zákl. přenesená",J200,0)</f>
        <v>0</v>
      </c>
      <c r="BH200" s="240">
        <f>IF(N200="sníž. přenesená",J200,0)</f>
        <v>0</v>
      </c>
      <c r="BI200" s="240">
        <f>IF(N200="nulová",J200,0)</f>
        <v>0</v>
      </c>
      <c r="BJ200" s="17" t="s">
        <v>86</v>
      </c>
      <c r="BK200" s="240">
        <f>ROUND(I200*H200,2)</f>
        <v>0</v>
      </c>
      <c r="BL200" s="17" t="s">
        <v>659</v>
      </c>
      <c r="BM200" s="239" t="s">
        <v>660</v>
      </c>
    </row>
    <row r="201" s="13" customFormat="1">
      <c r="A201" s="13"/>
      <c r="B201" s="241"/>
      <c r="C201" s="242"/>
      <c r="D201" s="243" t="s">
        <v>149</v>
      </c>
      <c r="E201" s="244" t="s">
        <v>1</v>
      </c>
      <c r="F201" s="245" t="s">
        <v>661</v>
      </c>
      <c r="G201" s="242"/>
      <c r="H201" s="246">
        <v>20</v>
      </c>
      <c r="I201" s="247"/>
      <c r="J201" s="242"/>
      <c r="K201" s="242"/>
      <c r="L201" s="248"/>
      <c r="M201" s="249"/>
      <c r="N201" s="250"/>
      <c r="O201" s="250"/>
      <c r="P201" s="250"/>
      <c r="Q201" s="250"/>
      <c r="R201" s="250"/>
      <c r="S201" s="250"/>
      <c r="T201" s="25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2" t="s">
        <v>149</v>
      </c>
      <c r="AU201" s="252" t="s">
        <v>90</v>
      </c>
      <c r="AV201" s="13" t="s">
        <v>90</v>
      </c>
      <c r="AW201" s="13" t="s">
        <v>37</v>
      </c>
      <c r="AX201" s="13" t="s">
        <v>86</v>
      </c>
      <c r="AY201" s="252" t="s">
        <v>142</v>
      </c>
    </row>
    <row r="202" s="2" customFormat="1" ht="16.5" customHeight="1">
      <c r="A202" s="38"/>
      <c r="B202" s="39"/>
      <c r="C202" s="227" t="s">
        <v>418</v>
      </c>
      <c r="D202" s="227" t="s">
        <v>144</v>
      </c>
      <c r="E202" s="228" t="s">
        <v>662</v>
      </c>
      <c r="F202" s="229" t="s">
        <v>663</v>
      </c>
      <c r="G202" s="230" t="s">
        <v>658</v>
      </c>
      <c r="H202" s="231">
        <v>15</v>
      </c>
      <c r="I202" s="232"/>
      <c r="J202" s="233">
        <f>ROUND(I202*H202,2)</f>
        <v>0</v>
      </c>
      <c r="K202" s="234"/>
      <c r="L202" s="44"/>
      <c r="M202" s="235" t="s">
        <v>1</v>
      </c>
      <c r="N202" s="236" t="s">
        <v>46</v>
      </c>
      <c r="O202" s="91"/>
      <c r="P202" s="237">
        <f>O202*H202</f>
        <v>0</v>
      </c>
      <c r="Q202" s="237">
        <v>0</v>
      </c>
      <c r="R202" s="237">
        <f>Q202*H202</f>
        <v>0</v>
      </c>
      <c r="S202" s="237">
        <v>0</v>
      </c>
      <c r="T202" s="23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9" t="s">
        <v>659</v>
      </c>
      <c r="AT202" s="239" t="s">
        <v>144</v>
      </c>
      <c r="AU202" s="239" t="s">
        <v>90</v>
      </c>
      <c r="AY202" s="17" t="s">
        <v>142</v>
      </c>
      <c r="BE202" s="240">
        <f>IF(N202="základní",J202,0)</f>
        <v>0</v>
      </c>
      <c r="BF202" s="240">
        <f>IF(N202="snížená",J202,0)</f>
        <v>0</v>
      </c>
      <c r="BG202" s="240">
        <f>IF(N202="zákl. přenesená",J202,0)</f>
        <v>0</v>
      </c>
      <c r="BH202" s="240">
        <f>IF(N202="sníž. přenesená",J202,0)</f>
        <v>0</v>
      </c>
      <c r="BI202" s="240">
        <f>IF(N202="nulová",J202,0)</f>
        <v>0</v>
      </c>
      <c r="BJ202" s="17" t="s">
        <v>86</v>
      </c>
      <c r="BK202" s="240">
        <f>ROUND(I202*H202,2)</f>
        <v>0</v>
      </c>
      <c r="BL202" s="17" t="s">
        <v>659</v>
      </c>
      <c r="BM202" s="239" t="s">
        <v>664</v>
      </c>
    </row>
    <row r="203" s="13" customFormat="1">
      <c r="A203" s="13"/>
      <c r="B203" s="241"/>
      <c r="C203" s="242"/>
      <c r="D203" s="243" t="s">
        <v>149</v>
      </c>
      <c r="E203" s="244" t="s">
        <v>1</v>
      </c>
      <c r="F203" s="245" t="s">
        <v>665</v>
      </c>
      <c r="G203" s="242"/>
      <c r="H203" s="246">
        <v>15</v>
      </c>
      <c r="I203" s="247"/>
      <c r="J203" s="242"/>
      <c r="K203" s="242"/>
      <c r="L203" s="248"/>
      <c r="M203" s="249"/>
      <c r="N203" s="250"/>
      <c r="O203" s="250"/>
      <c r="P203" s="250"/>
      <c r="Q203" s="250"/>
      <c r="R203" s="250"/>
      <c r="S203" s="250"/>
      <c r="T203" s="25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2" t="s">
        <v>149</v>
      </c>
      <c r="AU203" s="252" t="s">
        <v>90</v>
      </c>
      <c r="AV203" s="13" t="s">
        <v>90</v>
      </c>
      <c r="AW203" s="13" t="s">
        <v>37</v>
      </c>
      <c r="AX203" s="13" t="s">
        <v>86</v>
      </c>
      <c r="AY203" s="252" t="s">
        <v>142</v>
      </c>
    </row>
    <row r="204" s="2" customFormat="1" ht="16.5" customHeight="1">
      <c r="A204" s="38"/>
      <c r="B204" s="39"/>
      <c r="C204" s="227" t="s">
        <v>423</v>
      </c>
      <c r="D204" s="227" t="s">
        <v>144</v>
      </c>
      <c r="E204" s="228" t="s">
        <v>666</v>
      </c>
      <c r="F204" s="229" t="s">
        <v>667</v>
      </c>
      <c r="G204" s="230" t="s">
        <v>658</v>
      </c>
      <c r="H204" s="231">
        <v>15</v>
      </c>
      <c r="I204" s="232"/>
      <c r="J204" s="233">
        <f>ROUND(I204*H204,2)</f>
        <v>0</v>
      </c>
      <c r="K204" s="234"/>
      <c r="L204" s="44"/>
      <c r="M204" s="235" t="s">
        <v>1</v>
      </c>
      <c r="N204" s="236" t="s">
        <v>46</v>
      </c>
      <c r="O204" s="91"/>
      <c r="P204" s="237">
        <f>O204*H204</f>
        <v>0</v>
      </c>
      <c r="Q204" s="237">
        <v>0</v>
      </c>
      <c r="R204" s="237">
        <f>Q204*H204</f>
        <v>0</v>
      </c>
      <c r="S204" s="237">
        <v>0</v>
      </c>
      <c r="T204" s="23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9" t="s">
        <v>659</v>
      </c>
      <c r="AT204" s="239" t="s">
        <v>144</v>
      </c>
      <c r="AU204" s="239" t="s">
        <v>90</v>
      </c>
      <c r="AY204" s="17" t="s">
        <v>142</v>
      </c>
      <c r="BE204" s="240">
        <f>IF(N204="základní",J204,0)</f>
        <v>0</v>
      </c>
      <c r="BF204" s="240">
        <f>IF(N204="snížená",J204,0)</f>
        <v>0</v>
      </c>
      <c r="BG204" s="240">
        <f>IF(N204="zákl. přenesená",J204,0)</f>
        <v>0</v>
      </c>
      <c r="BH204" s="240">
        <f>IF(N204="sníž. přenesená",J204,0)</f>
        <v>0</v>
      </c>
      <c r="BI204" s="240">
        <f>IF(N204="nulová",J204,0)</f>
        <v>0</v>
      </c>
      <c r="BJ204" s="17" t="s">
        <v>86</v>
      </c>
      <c r="BK204" s="240">
        <f>ROUND(I204*H204,2)</f>
        <v>0</v>
      </c>
      <c r="BL204" s="17" t="s">
        <v>659</v>
      </c>
      <c r="BM204" s="239" t="s">
        <v>668</v>
      </c>
    </row>
    <row r="205" s="2" customFormat="1" ht="21.75" customHeight="1">
      <c r="A205" s="38"/>
      <c r="B205" s="39"/>
      <c r="C205" s="227" t="s">
        <v>428</v>
      </c>
      <c r="D205" s="227" t="s">
        <v>144</v>
      </c>
      <c r="E205" s="228" t="s">
        <v>669</v>
      </c>
      <c r="F205" s="229" t="s">
        <v>670</v>
      </c>
      <c r="G205" s="230" t="s">
        <v>658</v>
      </c>
      <c r="H205" s="231">
        <v>30</v>
      </c>
      <c r="I205" s="232"/>
      <c r="J205" s="233">
        <f>ROUND(I205*H205,2)</f>
        <v>0</v>
      </c>
      <c r="K205" s="234"/>
      <c r="L205" s="44"/>
      <c r="M205" s="235" t="s">
        <v>1</v>
      </c>
      <c r="N205" s="236" t="s">
        <v>46</v>
      </c>
      <c r="O205" s="91"/>
      <c r="P205" s="237">
        <f>O205*H205</f>
        <v>0</v>
      </c>
      <c r="Q205" s="237">
        <v>0</v>
      </c>
      <c r="R205" s="237">
        <f>Q205*H205</f>
        <v>0</v>
      </c>
      <c r="S205" s="237">
        <v>0</v>
      </c>
      <c r="T205" s="23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9" t="s">
        <v>659</v>
      </c>
      <c r="AT205" s="239" t="s">
        <v>144</v>
      </c>
      <c r="AU205" s="239" t="s">
        <v>90</v>
      </c>
      <c r="AY205" s="17" t="s">
        <v>142</v>
      </c>
      <c r="BE205" s="240">
        <f>IF(N205="základní",J205,0)</f>
        <v>0</v>
      </c>
      <c r="BF205" s="240">
        <f>IF(N205="snížená",J205,0)</f>
        <v>0</v>
      </c>
      <c r="BG205" s="240">
        <f>IF(N205="zákl. přenesená",J205,0)</f>
        <v>0</v>
      </c>
      <c r="BH205" s="240">
        <f>IF(N205="sníž. přenesená",J205,0)</f>
        <v>0</v>
      </c>
      <c r="BI205" s="240">
        <f>IF(N205="nulová",J205,0)</f>
        <v>0</v>
      </c>
      <c r="BJ205" s="17" t="s">
        <v>86</v>
      </c>
      <c r="BK205" s="240">
        <f>ROUND(I205*H205,2)</f>
        <v>0</v>
      </c>
      <c r="BL205" s="17" t="s">
        <v>659</v>
      </c>
      <c r="BM205" s="239" t="s">
        <v>671</v>
      </c>
    </row>
    <row r="206" s="13" customFormat="1">
      <c r="A206" s="13"/>
      <c r="B206" s="241"/>
      <c r="C206" s="242"/>
      <c r="D206" s="243" t="s">
        <v>149</v>
      </c>
      <c r="E206" s="244" t="s">
        <v>1</v>
      </c>
      <c r="F206" s="245" t="s">
        <v>672</v>
      </c>
      <c r="G206" s="242"/>
      <c r="H206" s="246">
        <v>30</v>
      </c>
      <c r="I206" s="247"/>
      <c r="J206" s="242"/>
      <c r="K206" s="242"/>
      <c r="L206" s="248"/>
      <c r="M206" s="285"/>
      <c r="N206" s="286"/>
      <c r="O206" s="286"/>
      <c r="P206" s="286"/>
      <c r="Q206" s="286"/>
      <c r="R206" s="286"/>
      <c r="S206" s="286"/>
      <c r="T206" s="28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2" t="s">
        <v>149</v>
      </c>
      <c r="AU206" s="252" t="s">
        <v>90</v>
      </c>
      <c r="AV206" s="13" t="s">
        <v>90</v>
      </c>
      <c r="AW206" s="13" t="s">
        <v>37</v>
      </c>
      <c r="AX206" s="13" t="s">
        <v>86</v>
      </c>
      <c r="AY206" s="252" t="s">
        <v>142</v>
      </c>
    </row>
    <row r="207" s="2" customFormat="1" ht="6.96" customHeight="1">
      <c r="A207" s="38"/>
      <c r="B207" s="66"/>
      <c r="C207" s="67"/>
      <c r="D207" s="67"/>
      <c r="E207" s="67"/>
      <c r="F207" s="67"/>
      <c r="G207" s="67"/>
      <c r="H207" s="67"/>
      <c r="I207" s="67"/>
      <c r="J207" s="67"/>
      <c r="K207" s="67"/>
      <c r="L207" s="44"/>
      <c r="M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</row>
  </sheetData>
  <sheetProtection sheet="1" autoFilter="0" formatColumns="0" formatRows="0" objects="1" scenarios="1" spinCount="100000" saltValue="Ms9RXa426PTsedv6hAtOdItwhAIRK0HTw7aLJRWqx6tzlrCRNa7fFz0cNaIkYSPEaxe5Ug7XkLlzqIjRIPz2FQ==" hashValue="JaLVtHxgyhXGgcpxrD7KVnqs9Dw8YM75FsrZp/TgfaScpkqiFt/q9MBcYhu1MoshlOX4nsze73qdSXTxrrB30g==" algorithmName="SHA-512" password="CC35"/>
  <autoFilter ref="C129:K20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100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90</v>
      </c>
    </row>
    <row r="4" s="1" customFormat="1" ht="24.96" customHeight="1">
      <c r="B4" s="20"/>
      <c r="D4" s="148" t="s">
        <v>107</v>
      </c>
      <c r="L4" s="20"/>
      <c r="M4" s="149" t="s">
        <v>11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17</v>
      </c>
      <c r="L6" s="20"/>
    </row>
    <row r="7" s="1" customFormat="1" ht="26.25" customHeight="1">
      <c r="B7" s="20"/>
      <c r="E7" s="151" t="str">
        <f>'Rekapitulace stavby'!K6</f>
        <v>Rekonstrukce schodiště na pozemcích p.č. 190/1 a190/2 v Doksech</v>
      </c>
      <c r="F7" s="150"/>
      <c r="G7" s="150"/>
      <c r="H7" s="150"/>
      <c r="L7" s="20"/>
    </row>
    <row r="8" s="1" customFormat="1" ht="12" customHeight="1">
      <c r="B8" s="20"/>
      <c r="D8" s="150" t="s">
        <v>108</v>
      </c>
      <c r="L8" s="20"/>
    </row>
    <row r="9" s="2" customFormat="1" ht="16.5" customHeight="1">
      <c r="A9" s="38"/>
      <c r="B9" s="44"/>
      <c r="C9" s="38"/>
      <c r="D9" s="38"/>
      <c r="E9" s="151" t="s">
        <v>480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481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673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19</v>
      </c>
      <c r="E13" s="38"/>
      <c r="F13" s="141" t="s">
        <v>1</v>
      </c>
      <c r="G13" s="38"/>
      <c r="H13" s="38"/>
      <c r="I13" s="150" t="s">
        <v>20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21</v>
      </c>
      <c r="E14" s="38"/>
      <c r="F14" s="141" t="s">
        <v>483</v>
      </c>
      <c r="G14" s="38"/>
      <c r="H14" s="38"/>
      <c r="I14" s="150" t="s">
        <v>23</v>
      </c>
      <c r="J14" s="153" t="str">
        <f>'Rekapitulace stavby'!AN8</f>
        <v>2. 1. 2025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25</v>
      </c>
      <c r="E16" s="38"/>
      <c r="F16" s="38"/>
      <c r="G16" s="38"/>
      <c r="H16" s="38"/>
      <c r="I16" s="150" t="s">
        <v>26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483</v>
      </c>
      <c r="F17" s="38"/>
      <c r="G17" s="38"/>
      <c r="H17" s="38"/>
      <c r="I17" s="150" t="s">
        <v>29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31</v>
      </c>
      <c r="E19" s="38"/>
      <c r="F19" s="38"/>
      <c r="G19" s="38"/>
      <c r="H19" s="38"/>
      <c r="I19" s="150" t="s">
        <v>26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29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33</v>
      </c>
      <c r="E22" s="38"/>
      <c r="F22" s="38"/>
      <c r="G22" s="38"/>
      <c r="H22" s="38"/>
      <c r="I22" s="150" t="s">
        <v>26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484</v>
      </c>
      <c r="F23" s="38"/>
      <c r="G23" s="38"/>
      <c r="H23" s="38"/>
      <c r="I23" s="150" t="s">
        <v>29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38</v>
      </c>
      <c r="E25" s="38"/>
      <c r="F25" s="38"/>
      <c r="G25" s="38"/>
      <c r="H25" s="38"/>
      <c r="I25" s="150" t="s">
        <v>26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483</v>
      </c>
      <c r="F26" s="38"/>
      <c r="G26" s="38"/>
      <c r="H26" s="38"/>
      <c r="I26" s="150" t="s">
        <v>29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40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41</v>
      </c>
      <c r="E32" s="38"/>
      <c r="F32" s="38"/>
      <c r="G32" s="38"/>
      <c r="H32" s="38"/>
      <c r="I32" s="38"/>
      <c r="J32" s="160">
        <f>ROUND(J128,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43</v>
      </c>
      <c r="G34" s="38"/>
      <c r="H34" s="38"/>
      <c r="I34" s="161" t="s">
        <v>42</v>
      </c>
      <c r="J34" s="161" t="s">
        <v>44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45</v>
      </c>
      <c r="E35" s="150" t="s">
        <v>46</v>
      </c>
      <c r="F35" s="163">
        <f>ROUND((SUM(BE128:BE169)),  2)</f>
        <v>0</v>
      </c>
      <c r="G35" s="38"/>
      <c r="H35" s="38"/>
      <c r="I35" s="164">
        <v>0.20999999999999999</v>
      </c>
      <c r="J35" s="163">
        <f>ROUND(((SUM(BE128:BE169))*I35),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47</v>
      </c>
      <c r="F36" s="163">
        <f>ROUND((SUM(BF128:BF169)),  2)</f>
        <v>0</v>
      </c>
      <c r="G36" s="38"/>
      <c r="H36" s="38"/>
      <c r="I36" s="164">
        <v>0.12</v>
      </c>
      <c r="J36" s="163">
        <f>ROUND(((SUM(BF128:BF169))*I36),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48</v>
      </c>
      <c r="F37" s="163">
        <f>ROUND((SUM(BG128:BG169)),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49</v>
      </c>
      <c r="F38" s="163">
        <f>ROUND((SUM(BH128:BH169)),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50</v>
      </c>
      <c r="F39" s="163">
        <f>ROUND((SUM(BI128:BI169)),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51</v>
      </c>
      <c r="E41" s="167"/>
      <c r="F41" s="167"/>
      <c r="G41" s="168" t="s">
        <v>52</v>
      </c>
      <c r="H41" s="169" t="s">
        <v>53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54</v>
      </c>
      <c r="E50" s="173"/>
      <c r="F50" s="173"/>
      <c r="G50" s="172" t="s">
        <v>55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56</v>
      </c>
      <c r="E61" s="175"/>
      <c r="F61" s="176" t="s">
        <v>57</v>
      </c>
      <c r="G61" s="174" t="s">
        <v>56</v>
      </c>
      <c r="H61" s="175"/>
      <c r="I61" s="175"/>
      <c r="J61" s="177" t="s">
        <v>57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58</v>
      </c>
      <c r="E65" s="178"/>
      <c r="F65" s="178"/>
      <c r="G65" s="172" t="s">
        <v>59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56</v>
      </c>
      <c r="E76" s="175"/>
      <c r="F76" s="176" t="s">
        <v>57</v>
      </c>
      <c r="G76" s="174" t="s">
        <v>56</v>
      </c>
      <c r="H76" s="175"/>
      <c r="I76" s="175"/>
      <c r="J76" s="177" t="s">
        <v>57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17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Rekonstrukce schodiště na pozemcích p.č. 190/1 a190/2 v Doksech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108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480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481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D15b - SO 02 – Odvodnění schodiště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21</v>
      </c>
      <c r="D91" s="40"/>
      <c r="E91" s="40"/>
      <c r="F91" s="27" t="str">
        <f>F14</f>
        <v xml:space="preserve"> </v>
      </c>
      <c r="G91" s="40"/>
      <c r="H91" s="40"/>
      <c r="I91" s="32" t="s">
        <v>23</v>
      </c>
      <c r="J91" s="79" t="str">
        <f>IF(J14="","",J14)</f>
        <v>2. 1. 2025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5.15" customHeight="1">
      <c r="A93" s="38"/>
      <c r="B93" s="39"/>
      <c r="C93" s="32" t="s">
        <v>25</v>
      </c>
      <c r="D93" s="40"/>
      <c r="E93" s="40"/>
      <c r="F93" s="27" t="str">
        <f>E17</f>
        <v xml:space="preserve"> </v>
      </c>
      <c r="G93" s="40"/>
      <c r="H93" s="40"/>
      <c r="I93" s="32" t="s">
        <v>33</v>
      </c>
      <c r="J93" s="36" t="str">
        <f>E23</f>
        <v xml:space="preserve"> Hana Hrochová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31</v>
      </c>
      <c r="D94" s="40"/>
      <c r="E94" s="40"/>
      <c r="F94" s="27" t="str">
        <f>IF(E20="","",E20)</f>
        <v>Vyplň údaj</v>
      </c>
      <c r="G94" s="40"/>
      <c r="H94" s="40"/>
      <c r="I94" s="32" t="s">
        <v>38</v>
      </c>
      <c r="J94" s="36" t="str">
        <f>E26</f>
        <v xml:space="preserve"> 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111</v>
      </c>
      <c r="D96" s="185"/>
      <c r="E96" s="185"/>
      <c r="F96" s="185"/>
      <c r="G96" s="185"/>
      <c r="H96" s="185"/>
      <c r="I96" s="185"/>
      <c r="J96" s="186" t="s">
        <v>112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113</v>
      </c>
      <c r="D98" s="40"/>
      <c r="E98" s="40"/>
      <c r="F98" s="40"/>
      <c r="G98" s="40"/>
      <c r="H98" s="40"/>
      <c r="I98" s="40"/>
      <c r="J98" s="110">
        <f>J128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114</v>
      </c>
    </row>
    <row r="99" s="9" customFormat="1" ht="24.96" customHeight="1">
      <c r="A99" s="9"/>
      <c r="B99" s="188"/>
      <c r="C99" s="189"/>
      <c r="D99" s="190" t="s">
        <v>115</v>
      </c>
      <c r="E99" s="191"/>
      <c r="F99" s="191"/>
      <c r="G99" s="191"/>
      <c r="H99" s="191"/>
      <c r="I99" s="191"/>
      <c r="J99" s="192">
        <f>J129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116</v>
      </c>
      <c r="E100" s="196"/>
      <c r="F100" s="196"/>
      <c r="G100" s="196"/>
      <c r="H100" s="196"/>
      <c r="I100" s="196"/>
      <c r="J100" s="197">
        <f>J130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119</v>
      </c>
      <c r="E101" s="196"/>
      <c r="F101" s="196"/>
      <c r="G101" s="196"/>
      <c r="H101" s="196"/>
      <c r="I101" s="196"/>
      <c r="J101" s="197">
        <f>J144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121</v>
      </c>
      <c r="E102" s="196"/>
      <c r="F102" s="196"/>
      <c r="G102" s="196"/>
      <c r="H102" s="196"/>
      <c r="I102" s="196"/>
      <c r="J102" s="197">
        <f>J146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485</v>
      </c>
      <c r="E103" s="196"/>
      <c r="F103" s="196"/>
      <c r="G103" s="196"/>
      <c r="H103" s="196"/>
      <c r="I103" s="196"/>
      <c r="J103" s="197">
        <f>J151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122</v>
      </c>
      <c r="E104" s="196"/>
      <c r="F104" s="196"/>
      <c r="G104" s="196"/>
      <c r="H104" s="196"/>
      <c r="I104" s="196"/>
      <c r="J104" s="197">
        <f>J158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123</v>
      </c>
      <c r="E105" s="196"/>
      <c r="F105" s="196"/>
      <c r="G105" s="196"/>
      <c r="H105" s="196"/>
      <c r="I105" s="196"/>
      <c r="J105" s="197">
        <f>J161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4"/>
      <c r="C106" s="133"/>
      <c r="D106" s="195" t="s">
        <v>124</v>
      </c>
      <c r="E106" s="196"/>
      <c r="F106" s="196"/>
      <c r="G106" s="196"/>
      <c r="H106" s="196"/>
      <c r="I106" s="196"/>
      <c r="J106" s="197">
        <f>J168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127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17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6.25" customHeight="1">
      <c r="A116" s="38"/>
      <c r="B116" s="39"/>
      <c r="C116" s="40"/>
      <c r="D116" s="40"/>
      <c r="E116" s="183" t="str">
        <f>E7</f>
        <v>Rekonstrukce schodiště na pozemcích p.č. 190/1 a190/2 v Doksech</v>
      </c>
      <c r="F116" s="32"/>
      <c r="G116" s="32"/>
      <c r="H116" s="32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" customFormat="1" ht="12" customHeight="1">
      <c r="B117" s="21"/>
      <c r="C117" s="32" t="s">
        <v>108</v>
      </c>
      <c r="D117" s="22"/>
      <c r="E117" s="22"/>
      <c r="F117" s="22"/>
      <c r="G117" s="22"/>
      <c r="H117" s="22"/>
      <c r="I117" s="22"/>
      <c r="J117" s="22"/>
      <c r="K117" s="22"/>
      <c r="L117" s="20"/>
    </row>
    <row r="118" s="2" customFormat="1" ht="16.5" customHeight="1">
      <c r="A118" s="38"/>
      <c r="B118" s="39"/>
      <c r="C118" s="40"/>
      <c r="D118" s="40"/>
      <c r="E118" s="183" t="s">
        <v>480</v>
      </c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481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5" customHeight="1">
      <c r="A120" s="38"/>
      <c r="B120" s="39"/>
      <c r="C120" s="40"/>
      <c r="D120" s="40"/>
      <c r="E120" s="76" t="str">
        <f>E11</f>
        <v>D15b - SO 02 – Odvodnění schodiště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21</v>
      </c>
      <c r="D122" s="40"/>
      <c r="E122" s="40"/>
      <c r="F122" s="27" t="str">
        <f>F14</f>
        <v xml:space="preserve"> </v>
      </c>
      <c r="G122" s="40"/>
      <c r="H122" s="40"/>
      <c r="I122" s="32" t="s">
        <v>23</v>
      </c>
      <c r="J122" s="79" t="str">
        <f>IF(J14="","",J14)</f>
        <v>2. 1. 2025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25</v>
      </c>
      <c r="D124" s="40"/>
      <c r="E124" s="40"/>
      <c r="F124" s="27" t="str">
        <f>E17</f>
        <v xml:space="preserve"> </v>
      </c>
      <c r="G124" s="40"/>
      <c r="H124" s="40"/>
      <c r="I124" s="32" t="s">
        <v>33</v>
      </c>
      <c r="J124" s="36" t="str">
        <f>E23</f>
        <v xml:space="preserve"> Hana Hrochová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31</v>
      </c>
      <c r="D125" s="40"/>
      <c r="E125" s="40"/>
      <c r="F125" s="27" t="str">
        <f>IF(E20="","",E20)</f>
        <v>Vyplň údaj</v>
      </c>
      <c r="G125" s="40"/>
      <c r="H125" s="40"/>
      <c r="I125" s="32" t="s">
        <v>38</v>
      </c>
      <c r="J125" s="36" t="str">
        <f>E26</f>
        <v xml:space="preserve">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9"/>
      <c r="B127" s="200"/>
      <c r="C127" s="201" t="s">
        <v>128</v>
      </c>
      <c r="D127" s="202" t="s">
        <v>66</v>
      </c>
      <c r="E127" s="202" t="s">
        <v>62</v>
      </c>
      <c r="F127" s="202" t="s">
        <v>63</v>
      </c>
      <c r="G127" s="202" t="s">
        <v>129</v>
      </c>
      <c r="H127" s="202" t="s">
        <v>130</v>
      </c>
      <c r="I127" s="202" t="s">
        <v>131</v>
      </c>
      <c r="J127" s="203" t="s">
        <v>112</v>
      </c>
      <c r="K127" s="204" t="s">
        <v>132</v>
      </c>
      <c r="L127" s="205"/>
      <c r="M127" s="100" t="s">
        <v>1</v>
      </c>
      <c r="N127" s="101" t="s">
        <v>45</v>
      </c>
      <c r="O127" s="101" t="s">
        <v>133</v>
      </c>
      <c r="P127" s="101" t="s">
        <v>134</v>
      </c>
      <c r="Q127" s="101" t="s">
        <v>135</v>
      </c>
      <c r="R127" s="101" t="s">
        <v>136</v>
      </c>
      <c r="S127" s="101" t="s">
        <v>137</v>
      </c>
      <c r="T127" s="102" t="s">
        <v>138</v>
      </c>
      <c r="U127" s="199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</row>
    <row r="128" s="2" customFormat="1" ht="22.8" customHeight="1">
      <c r="A128" s="38"/>
      <c r="B128" s="39"/>
      <c r="C128" s="107" t="s">
        <v>139</v>
      </c>
      <c r="D128" s="40"/>
      <c r="E128" s="40"/>
      <c r="F128" s="40"/>
      <c r="G128" s="40"/>
      <c r="H128" s="40"/>
      <c r="I128" s="40"/>
      <c r="J128" s="206">
        <f>BK128</f>
        <v>0</v>
      </c>
      <c r="K128" s="40"/>
      <c r="L128" s="44"/>
      <c r="M128" s="103"/>
      <c r="N128" s="207"/>
      <c r="O128" s="104"/>
      <c r="P128" s="208">
        <f>P129</f>
        <v>0</v>
      </c>
      <c r="Q128" s="104"/>
      <c r="R128" s="208">
        <f>R129</f>
        <v>30.637494</v>
      </c>
      <c r="S128" s="104"/>
      <c r="T128" s="209">
        <f>T129</f>
        <v>0.011200000000000002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80</v>
      </c>
      <c r="AU128" s="17" t="s">
        <v>114</v>
      </c>
      <c r="BK128" s="210">
        <f>BK129</f>
        <v>0</v>
      </c>
    </row>
    <row r="129" s="12" customFormat="1" ht="25.92" customHeight="1">
      <c r="A129" s="12"/>
      <c r="B129" s="211"/>
      <c r="C129" s="212"/>
      <c r="D129" s="213" t="s">
        <v>80</v>
      </c>
      <c r="E129" s="214" t="s">
        <v>140</v>
      </c>
      <c r="F129" s="214" t="s">
        <v>141</v>
      </c>
      <c r="G129" s="212"/>
      <c r="H129" s="212"/>
      <c r="I129" s="215"/>
      <c r="J129" s="216">
        <f>BK129</f>
        <v>0</v>
      </c>
      <c r="K129" s="212"/>
      <c r="L129" s="217"/>
      <c r="M129" s="218"/>
      <c r="N129" s="219"/>
      <c r="O129" s="219"/>
      <c r="P129" s="220">
        <f>P130+P144+P146+P151+P158+P161+P168</f>
        <v>0</v>
      </c>
      <c r="Q129" s="219"/>
      <c r="R129" s="220">
        <f>R130+R144+R146+R151+R158+R161+R168</f>
        <v>30.637494</v>
      </c>
      <c r="S129" s="219"/>
      <c r="T129" s="221">
        <f>T130+T144+T146+T151+T158+T161+T168</f>
        <v>0.011200000000000002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2" t="s">
        <v>86</v>
      </c>
      <c r="AT129" s="223" t="s">
        <v>80</v>
      </c>
      <c r="AU129" s="223" t="s">
        <v>81</v>
      </c>
      <c r="AY129" s="222" t="s">
        <v>142</v>
      </c>
      <c r="BK129" s="224">
        <f>BK130+BK144+BK146+BK151+BK158+BK161+BK168</f>
        <v>0</v>
      </c>
    </row>
    <row r="130" s="12" customFormat="1" ht="22.8" customHeight="1">
      <c r="A130" s="12"/>
      <c r="B130" s="211"/>
      <c r="C130" s="212"/>
      <c r="D130" s="213" t="s">
        <v>80</v>
      </c>
      <c r="E130" s="225" t="s">
        <v>86</v>
      </c>
      <c r="F130" s="225" t="s">
        <v>143</v>
      </c>
      <c r="G130" s="212"/>
      <c r="H130" s="212"/>
      <c r="I130" s="215"/>
      <c r="J130" s="226">
        <f>BK130</f>
        <v>0</v>
      </c>
      <c r="K130" s="212"/>
      <c r="L130" s="217"/>
      <c r="M130" s="218"/>
      <c r="N130" s="219"/>
      <c r="O130" s="219"/>
      <c r="P130" s="220">
        <f>SUM(P131:P143)</f>
        <v>0</v>
      </c>
      <c r="Q130" s="219"/>
      <c r="R130" s="220">
        <f>SUM(R131:R143)</f>
        <v>17.092624000000001</v>
      </c>
      <c r="S130" s="219"/>
      <c r="T130" s="221">
        <f>SUM(T131:T143)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86</v>
      </c>
      <c r="AT130" s="223" t="s">
        <v>80</v>
      </c>
      <c r="AU130" s="223" t="s">
        <v>86</v>
      </c>
      <c r="AY130" s="222" t="s">
        <v>142</v>
      </c>
      <c r="BK130" s="224">
        <f>SUM(BK131:BK143)</f>
        <v>0</v>
      </c>
    </row>
    <row r="131" s="2" customFormat="1" ht="44.25" customHeight="1">
      <c r="A131" s="38"/>
      <c r="B131" s="39"/>
      <c r="C131" s="227" t="s">
        <v>86</v>
      </c>
      <c r="D131" s="227" t="s">
        <v>144</v>
      </c>
      <c r="E131" s="228" t="s">
        <v>497</v>
      </c>
      <c r="F131" s="229" t="s">
        <v>498</v>
      </c>
      <c r="G131" s="230" t="s">
        <v>159</v>
      </c>
      <c r="H131" s="231">
        <v>39.600000000000001</v>
      </c>
      <c r="I131" s="232"/>
      <c r="J131" s="233">
        <f>ROUND(I131*H131,2)</f>
        <v>0</v>
      </c>
      <c r="K131" s="234"/>
      <c r="L131" s="44"/>
      <c r="M131" s="235" t="s">
        <v>1</v>
      </c>
      <c r="N131" s="236" t="s">
        <v>46</v>
      </c>
      <c r="O131" s="91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9" t="s">
        <v>104</v>
      </c>
      <c r="AT131" s="239" t="s">
        <v>144</v>
      </c>
      <c r="AU131" s="239" t="s">
        <v>90</v>
      </c>
      <c r="AY131" s="17" t="s">
        <v>142</v>
      </c>
      <c r="BE131" s="240">
        <f>IF(N131="základní",J131,0)</f>
        <v>0</v>
      </c>
      <c r="BF131" s="240">
        <f>IF(N131="snížená",J131,0)</f>
        <v>0</v>
      </c>
      <c r="BG131" s="240">
        <f>IF(N131="zákl. přenesená",J131,0)</f>
        <v>0</v>
      </c>
      <c r="BH131" s="240">
        <f>IF(N131="sníž. přenesená",J131,0)</f>
        <v>0</v>
      </c>
      <c r="BI131" s="240">
        <f>IF(N131="nulová",J131,0)</f>
        <v>0</v>
      </c>
      <c r="BJ131" s="17" t="s">
        <v>86</v>
      </c>
      <c r="BK131" s="240">
        <f>ROUND(I131*H131,2)</f>
        <v>0</v>
      </c>
      <c r="BL131" s="17" t="s">
        <v>104</v>
      </c>
      <c r="BM131" s="239" t="s">
        <v>674</v>
      </c>
    </row>
    <row r="132" s="2" customFormat="1" ht="33" customHeight="1">
      <c r="A132" s="38"/>
      <c r="B132" s="39"/>
      <c r="C132" s="227" t="s">
        <v>90</v>
      </c>
      <c r="D132" s="227" t="s">
        <v>144</v>
      </c>
      <c r="E132" s="228" t="s">
        <v>500</v>
      </c>
      <c r="F132" s="229" t="s">
        <v>501</v>
      </c>
      <c r="G132" s="230" t="s">
        <v>147</v>
      </c>
      <c r="H132" s="231">
        <v>79.200000000000003</v>
      </c>
      <c r="I132" s="232"/>
      <c r="J132" s="233">
        <f>ROUND(I132*H132,2)</f>
        <v>0</v>
      </c>
      <c r="K132" s="234"/>
      <c r="L132" s="44"/>
      <c r="M132" s="235" t="s">
        <v>1</v>
      </c>
      <c r="N132" s="236" t="s">
        <v>46</v>
      </c>
      <c r="O132" s="91"/>
      <c r="P132" s="237">
        <f>O132*H132</f>
        <v>0</v>
      </c>
      <c r="Q132" s="237">
        <v>0.0062199999999999998</v>
      </c>
      <c r="R132" s="237">
        <f>Q132*H132</f>
        <v>0.49262400000000001</v>
      </c>
      <c r="S132" s="237">
        <v>0</v>
      </c>
      <c r="T132" s="23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9" t="s">
        <v>104</v>
      </c>
      <c r="AT132" s="239" t="s">
        <v>144</v>
      </c>
      <c r="AU132" s="239" t="s">
        <v>90</v>
      </c>
      <c r="AY132" s="17" t="s">
        <v>142</v>
      </c>
      <c r="BE132" s="240">
        <f>IF(N132="základní",J132,0)</f>
        <v>0</v>
      </c>
      <c r="BF132" s="240">
        <f>IF(N132="snížená",J132,0)</f>
        <v>0</v>
      </c>
      <c r="BG132" s="240">
        <f>IF(N132="zákl. přenesená",J132,0)</f>
        <v>0</v>
      </c>
      <c r="BH132" s="240">
        <f>IF(N132="sníž. přenesená",J132,0)</f>
        <v>0</v>
      </c>
      <c r="BI132" s="240">
        <f>IF(N132="nulová",J132,0)</f>
        <v>0</v>
      </c>
      <c r="BJ132" s="17" t="s">
        <v>86</v>
      </c>
      <c r="BK132" s="240">
        <f>ROUND(I132*H132,2)</f>
        <v>0</v>
      </c>
      <c r="BL132" s="17" t="s">
        <v>104</v>
      </c>
      <c r="BM132" s="239" t="s">
        <v>675</v>
      </c>
    </row>
    <row r="133" s="2" customFormat="1" ht="44.25" customHeight="1">
      <c r="A133" s="38"/>
      <c r="B133" s="39"/>
      <c r="C133" s="227" t="s">
        <v>101</v>
      </c>
      <c r="D133" s="227" t="s">
        <v>144</v>
      </c>
      <c r="E133" s="228" t="s">
        <v>503</v>
      </c>
      <c r="F133" s="229" t="s">
        <v>504</v>
      </c>
      <c r="G133" s="230" t="s">
        <v>147</v>
      </c>
      <c r="H133" s="231">
        <v>79.200000000000003</v>
      </c>
      <c r="I133" s="232"/>
      <c r="J133" s="233">
        <f>ROUND(I133*H133,2)</f>
        <v>0</v>
      </c>
      <c r="K133" s="234"/>
      <c r="L133" s="44"/>
      <c r="M133" s="235" t="s">
        <v>1</v>
      </c>
      <c r="N133" s="236" t="s">
        <v>46</v>
      </c>
      <c r="O133" s="91"/>
      <c r="P133" s="237">
        <f>O133*H133</f>
        <v>0</v>
      </c>
      <c r="Q133" s="237">
        <v>0</v>
      </c>
      <c r="R133" s="237">
        <f>Q133*H133</f>
        <v>0</v>
      </c>
      <c r="S133" s="237">
        <v>0</v>
      </c>
      <c r="T133" s="23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9" t="s">
        <v>104</v>
      </c>
      <c r="AT133" s="239" t="s">
        <v>144</v>
      </c>
      <c r="AU133" s="239" t="s">
        <v>90</v>
      </c>
      <c r="AY133" s="17" t="s">
        <v>142</v>
      </c>
      <c r="BE133" s="240">
        <f>IF(N133="základní",J133,0)</f>
        <v>0</v>
      </c>
      <c r="BF133" s="240">
        <f>IF(N133="snížená",J133,0)</f>
        <v>0</v>
      </c>
      <c r="BG133" s="240">
        <f>IF(N133="zákl. přenesená",J133,0)</f>
        <v>0</v>
      </c>
      <c r="BH133" s="240">
        <f>IF(N133="sníž. přenesená",J133,0)</f>
        <v>0</v>
      </c>
      <c r="BI133" s="240">
        <f>IF(N133="nulová",J133,0)</f>
        <v>0</v>
      </c>
      <c r="BJ133" s="17" t="s">
        <v>86</v>
      </c>
      <c r="BK133" s="240">
        <f>ROUND(I133*H133,2)</f>
        <v>0</v>
      </c>
      <c r="BL133" s="17" t="s">
        <v>104</v>
      </c>
      <c r="BM133" s="239" t="s">
        <v>676</v>
      </c>
    </row>
    <row r="134" s="2" customFormat="1" ht="66.75" customHeight="1">
      <c r="A134" s="38"/>
      <c r="B134" s="39"/>
      <c r="C134" s="227" t="s">
        <v>104</v>
      </c>
      <c r="D134" s="227" t="s">
        <v>144</v>
      </c>
      <c r="E134" s="228" t="s">
        <v>506</v>
      </c>
      <c r="F134" s="229" t="s">
        <v>507</v>
      </c>
      <c r="G134" s="230" t="s">
        <v>159</v>
      </c>
      <c r="H134" s="231">
        <v>39.600000000000001</v>
      </c>
      <c r="I134" s="232"/>
      <c r="J134" s="233">
        <f>ROUND(I134*H134,2)</f>
        <v>0</v>
      </c>
      <c r="K134" s="234"/>
      <c r="L134" s="44"/>
      <c r="M134" s="235" t="s">
        <v>1</v>
      </c>
      <c r="N134" s="236" t="s">
        <v>46</v>
      </c>
      <c r="O134" s="91"/>
      <c r="P134" s="237">
        <f>O134*H134</f>
        <v>0</v>
      </c>
      <c r="Q134" s="237">
        <v>0</v>
      </c>
      <c r="R134" s="237">
        <f>Q134*H134</f>
        <v>0</v>
      </c>
      <c r="S134" s="237">
        <v>0</v>
      </c>
      <c r="T134" s="23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9" t="s">
        <v>104</v>
      </c>
      <c r="AT134" s="239" t="s">
        <v>144</v>
      </c>
      <c r="AU134" s="239" t="s">
        <v>90</v>
      </c>
      <c r="AY134" s="17" t="s">
        <v>142</v>
      </c>
      <c r="BE134" s="240">
        <f>IF(N134="základní",J134,0)</f>
        <v>0</v>
      </c>
      <c r="BF134" s="240">
        <f>IF(N134="snížená",J134,0)</f>
        <v>0</v>
      </c>
      <c r="BG134" s="240">
        <f>IF(N134="zákl. přenesená",J134,0)</f>
        <v>0</v>
      </c>
      <c r="BH134" s="240">
        <f>IF(N134="sníž. přenesená",J134,0)</f>
        <v>0</v>
      </c>
      <c r="BI134" s="240">
        <f>IF(N134="nulová",J134,0)</f>
        <v>0</v>
      </c>
      <c r="BJ134" s="17" t="s">
        <v>86</v>
      </c>
      <c r="BK134" s="240">
        <f>ROUND(I134*H134,2)</f>
        <v>0</v>
      </c>
      <c r="BL134" s="17" t="s">
        <v>104</v>
      </c>
      <c r="BM134" s="239" t="s">
        <v>677</v>
      </c>
    </row>
    <row r="135" s="2" customFormat="1" ht="62.7" customHeight="1">
      <c r="A135" s="38"/>
      <c r="B135" s="39"/>
      <c r="C135" s="227" t="s">
        <v>166</v>
      </c>
      <c r="D135" s="227" t="s">
        <v>144</v>
      </c>
      <c r="E135" s="228" t="s">
        <v>509</v>
      </c>
      <c r="F135" s="229" t="s">
        <v>510</v>
      </c>
      <c r="G135" s="230" t="s">
        <v>159</v>
      </c>
      <c r="H135" s="231">
        <v>29</v>
      </c>
      <c r="I135" s="232"/>
      <c r="J135" s="233">
        <f>ROUND(I135*H135,2)</f>
        <v>0</v>
      </c>
      <c r="K135" s="234"/>
      <c r="L135" s="44"/>
      <c r="M135" s="235" t="s">
        <v>1</v>
      </c>
      <c r="N135" s="236" t="s">
        <v>46</v>
      </c>
      <c r="O135" s="91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104</v>
      </c>
      <c r="AT135" s="239" t="s">
        <v>144</v>
      </c>
      <c r="AU135" s="239" t="s">
        <v>90</v>
      </c>
      <c r="AY135" s="17" t="s">
        <v>142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7" t="s">
        <v>86</v>
      </c>
      <c r="BK135" s="240">
        <f>ROUND(I135*H135,2)</f>
        <v>0</v>
      </c>
      <c r="BL135" s="17" t="s">
        <v>104</v>
      </c>
      <c r="BM135" s="239" t="s">
        <v>678</v>
      </c>
    </row>
    <row r="136" s="2" customFormat="1" ht="62.7" customHeight="1">
      <c r="A136" s="38"/>
      <c r="B136" s="39"/>
      <c r="C136" s="227" t="s">
        <v>171</v>
      </c>
      <c r="D136" s="227" t="s">
        <v>144</v>
      </c>
      <c r="E136" s="228" t="s">
        <v>512</v>
      </c>
      <c r="F136" s="229" t="s">
        <v>513</v>
      </c>
      <c r="G136" s="230" t="s">
        <v>159</v>
      </c>
      <c r="H136" s="231">
        <v>10.6</v>
      </c>
      <c r="I136" s="232"/>
      <c r="J136" s="233">
        <f>ROUND(I136*H136,2)</f>
        <v>0</v>
      </c>
      <c r="K136" s="234"/>
      <c r="L136" s="44"/>
      <c r="M136" s="235" t="s">
        <v>1</v>
      </c>
      <c r="N136" s="236" t="s">
        <v>46</v>
      </c>
      <c r="O136" s="91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9" t="s">
        <v>104</v>
      </c>
      <c r="AT136" s="239" t="s">
        <v>144</v>
      </c>
      <c r="AU136" s="239" t="s">
        <v>90</v>
      </c>
      <c r="AY136" s="17" t="s">
        <v>142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7" t="s">
        <v>86</v>
      </c>
      <c r="BK136" s="240">
        <f>ROUND(I136*H136,2)</f>
        <v>0</v>
      </c>
      <c r="BL136" s="17" t="s">
        <v>104</v>
      </c>
      <c r="BM136" s="239" t="s">
        <v>679</v>
      </c>
    </row>
    <row r="137" s="2" customFormat="1" ht="66.75" customHeight="1">
      <c r="A137" s="38"/>
      <c r="B137" s="39"/>
      <c r="C137" s="227" t="s">
        <v>177</v>
      </c>
      <c r="D137" s="227" t="s">
        <v>144</v>
      </c>
      <c r="E137" s="228" t="s">
        <v>515</v>
      </c>
      <c r="F137" s="229" t="s">
        <v>516</v>
      </c>
      <c r="G137" s="230" t="s">
        <v>159</v>
      </c>
      <c r="H137" s="231">
        <v>212</v>
      </c>
      <c r="I137" s="232"/>
      <c r="J137" s="233">
        <f>ROUND(I137*H137,2)</f>
        <v>0</v>
      </c>
      <c r="K137" s="234"/>
      <c r="L137" s="44"/>
      <c r="M137" s="235" t="s">
        <v>1</v>
      </c>
      <c r="N137" s="236" t="s">
        <v>46</v>
      </c>
      <c r="O137" s="91"/>
      <c r="P137" s="237">
        <f>O137*H137</f>
        <v>0</v>
      </c>
      <c r="Q137" s="237">
        <v>0</v>
      </c>
      <c r="R137" s="237">
        <f>Q137*H137</f>
        <v>0</v>
      </c>
      <c r="S137" s="237">
        <v>0</v>
      </c>
      <c r="T137" s="23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9" t="s">
        <v>104</v>
      </c>
      <c r="AT137" s="239" t="s">
        <v>144</v>
      </c>
      <c r="AU137" s="239" t="s">
        <v>90</v>
      </c>
      <c r="AY137" s="17" t="s">
        <v>142</v>
      </c>
      <c r="BE137" s="240">
        <f>IF(N137="základní",J137,0)</f>
        <v>0</v>
      </c>
      <c r="BF137" s="240">
        <f>IF(N137="snížená",J137,0)</f>
        <v>0</v>
      </c>
      <c r="BG137" s="240">
        <f>IF(N137="zákl. přenesená",J137,0)</f>
        <v>0</v>
      </c>
      <c r="BH137" s="240">
        <f>IF(N137="sníž. přenesená",J137,0)</f>
        <v>0</v>
      </c>
      <c r="BI137" s="240">
        <f>IF(N137="nulová",J137,0)</f>
        <v>0</v>
      </c>
      <c r="BJ137" s="17" t="s">
        <v>86</v>
      </c>
      <c r="BK137" s="240">
        <f>ROUND(I137*H137,2)</f>
        <v>0</v>
      </c>
      <c r="BL137" s="17" t="s">
        <v>104</v>
      </c>
      <c r="BM137" s="239" t="s">
        <v>680</v>
      </c>
    </row>
    <row r="138" s="13" customFormat="1">
      <c r="A138" s="13"/>
      <c r="B138" s="241"/>
      <c r="C138" s="242"/>
      <c r="D138" s="243" t="s">
        <v>149</v>
      </c>
      <c r="E138" s="244" t="s">
        <v>1</v>
      </c>
      <c r="F138" s="245" t="s">
        <v>681</v>
      </c>
      <c r="G138" s="242"/>
      <c r="H138" s="246">
        <v>212</v>
      </c>
      <c r="I138" s="247"/>
      <c r="J138" s="242"/>
      <c r="K138" s="242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149</v>
      </c>
      <c r="AU138" s="252" t="s">
        <v>90</v>
      </c>
      <c r="AV138" s="13" t="s">
        <v>90</v>
      </c>
      <c r="AW138" s="13" t="s">
        <v>37</v>
      </c>
      <c r="AX138" s="13" t="s">
        <v>86</v>
      </c>
      <c r="AY138" s="252" t="s">
        <v>142</v>
      </c>
    </row>
    <row r="139" s="2" customFormat="1" ht="37.8" customHeight="1">
      <c r="A139" s="38"/>
      <c r="B139" s="39"/>
      <c r="C139" s="227" t="s">
        <v>182</v>
      </c>
      <c r="D139" s="227" t="s">
        <v>144</v>
      </c>
      <c r="E139" s="228" t="s">
        <v>178</v>
      </c>
      <c r="F139" s="229" t="s">
        <v>519</v>
      </c>
      <c r="G139" s="230" t="s">
        <v>159</v>
      </c>
      <c r="H139" s="231">
        <v>10.6</v>
      </c>
      <c r="I139" s="232"/>
      <c r="J139" s="233">
        <f>ROUND(I139*H139,2)</f>
        <v>0</v>
      </c>
      <c r="K139" s="234"/>
      <c r="L139" s="44"/>
      <c r="M139" s="235" t="s">
        <v>1</v>
      </c>
      <c r="N139" s="236" t="s">
        <v>46</v>
      </c>
      <c r="O139" s="91"/>
      <c r="P139" s="237">
        <f>O139*H139</f>
        <v>0</v>
      </c>
      <c r="Q139" s="237">
        <v>0</v>
      </c>
      <c r="R139" s="237">
        <f>Q139*H139</f>
        <v>0</v>
      </c>
      <c r="S139" s="237">
        <v>0</v>
      </c>
      <c r="T139" s="23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9" t="s">
        <v>104</v>
      </c>
      <c r="AT139" s="239" t="s">
        <v>144</v>
      </c>
      <c r="AU139" s="239" t="s">
        <v>90</v>
      </c>
      <c r="AY139" s="17" t="s">
        <v>142</v>
      </c>
      <c r="BE139" s="240">
        <f>IF(N139="základní",J139,0)</f>
        <v>0</v>
      </c>
      <c r="BF139" s="240">
        <f>IF(N139="snížená",J139,0)</f>
        <v>0</v>
      </c>
      <c r="BG139" s="240">
        <f>IF(N139="zákl. přenesená",J139,0)</f>
        <v>0</v>
      </c>
      <c r="BH139" s="240">
        <f>IF(N139="sníž. přenesená",J139,0)</f>
        <v>0</v>
      </c>
      <c r="BI139" s="240">
        <f>IF(N139="nulová",J139,0)</f>
        <v>0</v>
      </c>
      <c r="BJ139" s="17" t="s">
        <v>86</v>
      </c>
      <c r="BK139" s="240">
        <f>ROUND(I139*H139,2)</f>
        <v>0</v>
      </c>
      <c r="BL139" s="17" t="s">
        <v>104</v>
      </c>
      <c r="BM139" s="239" t="s">
        <v>682</v>
      </c>
    </row>
    <row r="140" s="2" customFormat="1" ht="44.25" customHeight="1">
      <c r="A140" s="38"/>
      <c r="B140" s="39"/>
      <c r="C140" s="227" t="s">
        <v>189</v>
      </c>
      <c r="D140" s="227" t="s">
        <v>144</v>
      </c>
      <c r="E140" s="228" t="s">
        <v>521</v>
      </c>
      <c r="F140" s="229" t="s">
        <v>522</v>
      </c>
      <c r="G140" s="230" t="s">
        <v>159</v>
      </c>
      <c r="H140" s="231">
        <v>29</v>
      </c>
      <c r="I140" s="232"/>
      <c r="J140" s="233">
        <f>ROUND(I140*H140,2)</f>
        <v>0</v>
      </c>
      <c r="K140" s="234"/>
      <c r="L140" s="44"/>
      <c r="M140" s="235" t="s">
        <v>1</v>
      </c>
      <c r="N140" s="236" t="s">
        <v>46</v>
      </c>
      <c r="O140" s="91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9" t="s">
        <v>104</v>
      </c>
      <c r="AT140" s="239" t="s">
        <v>144</v>
      </c>
      <c r="AU140" s="239" t="s">
        <v>90</v>
      </c>
      <c r="AY140" s="17" t="s">
        <v>142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7" t="s">
        <v>86</v>
      </c>
      <c r="BK140" s="240">
        <f>ROUND(I140*H140,2)</f>
        <v>0</v>
      </c>
      <c r="BL140" s="17" t="s">
        <v>104</v>
      </c>
      <c r="BM140" s="239" t="s">
        <v>683</v>
      </c>
    </row>
    <row r="141" s="2" customFormat="1" ht="66.75" customHeight="1">
      <c r="A141" s="38"/>
      <c r="B141" s="39"/>
      <c r="C141" s="227" t="s">
        <v>195</v>
      </c>
      <c r="D141" s="227" t="s">
        <v>144</v>
      </c>
      <c r="E141" s="228" t="s">
        <v>524</v>
      </c>
      <c r="F141" s="229" t="s">
        <v>525</v>
      </c>
      <c r="G141" s="230" t="s">
        <v>159</v>
      </c>
      <c r="H141" s="231">
        <v>8.3000000000000007</v>
      </c>
      <c r="I141" s="232"/>
      <c r="J141" s="233">
        <f>ROUND(I141*H141,2)</f>
        <v>0</v>
      </c>
      <c r="K141" s="234"/>
      <c r="L141" s="44"/>
      <c r="M141" s="235" t="s">
        <v>1</v>
      </c>
      <c r="N141" s="236" t="s">
        <v>46</v>
      </c>
      <c r="O141" s="91"/>
      <c r="P141" s="237">
        <f>O141*H141</f>
        <v>0</v>
      </c>
      <c r="Q141" s="237">
        <v>0</v>
      </c>
      <c r="R141" s="237">
        <f>Q141*H141</f>
        <v>0</v>
      </c>
      <c r="S141" s="237">
        <v>0</v>
      </c>
      <c r="T141" s="23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9" t="s">
        <v>104</v>
      </c>
      <c r="AT141" s="239" t="s">
        <v>144</v>
      </c>
      <c r="AU141" s="239" t="s">
        <v>90</v>
      </c>
      <c r="AY141" s="17" t="s">
        <v>142</v>
      </c>
      <c r="BE141" s="240">
        <f>IF(N141="základní",J141,0)</f>
        <v>0</v>
      </c>
      <c r="BF141" s="240">
        <f>IF(N141="snížená",J141,0)</f>
        <v>0</v>
      </c>
      <c r="BG141" s="240">
        <f>IF(N141="zákl. přenesená",J141,0)</f>
        <v>0</v>
      </c>
      <c r="BH141" s="240">
        <f>IF(N141="sníž. přenesená",J141,0)</f>
        <v>0</v>
      </c>
      <c r="BI141" s="240">
        <f>IF(N141="nulová",J141,0)</f>
        <v>0</v>
      </c>
      <c r="BJ141" s="17" t="s">
        <v>86</v>
      </c>
      <c r="BK141" s="240">
        <f>ROUND(I141*H141,2)</f>
        <v>0</v>
      </c>
      <c r="BL141" s="17" t="s">
        <v>104</v>
      </c>
      <c r="BM141" s="239" t="s">
        <v>684</v>
      </c>
    </row>
    <row r="142" s="2" customFormat="1" ht="16.5" customHeight="1">
      <c r="A142" s="38"/>
      <c r="B142" s="39"/>
      <c r="C142" s="264" t="s">
        <v>200</v>
      </c>
      <c r="D142" s="264" t="s">
        <v>201</v>
      </c>
      <c r="E142" s="265" t="s">
        <v>527</v>
      </c>
      <c r="F142" s="266" t="s">
        <v>528</v>
      </c>
      <c r="G142" s="267" t="s">
        <v>174</v>
      </c>
      <c r="H142" s="268">
        <v>16.600000000000001</v>
      </c>
      <c r="I142" s="269"/>
      <c r="J142" s="270">
        <f>ROUND(I142*H142,2)</f>
        <v>0</v>
      </c>
      <c r="K142" s="271"/>
      <c r="L142" s="272"/>
      <c r="M142" s="273" t="s">
        <v>1</v>
      </c>
      <c r="N142" s="274" t="s">
        <v>46</v>
      </c>
      <c r="O142" s="91"/>
      <c r="P142" s="237">
        <f>O142*H142</f>
        <v>0</v>
      </c>
      <c r="Q142" s="237">
        <v>1</v>
      </c>
      <c r="R142" s="237">
        <f>Q142*H142</f>
        <v>16.600000000000001</v>
      </c>
      <c r="S142" s="237">
        <v>0</v>
      </c>
      <c r="T142" s="23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182</v>
      </c>
      <c r="AT142" s="239" t="s">
        <v>201</v>
      </c>
      <c r="AU142" s="239" t="s">
        <v>90</v>
      </c>
      <c r="AY142" s="17" t="s">
        <v>142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7" t="s">
        <v>86</v>
      </c>
      <c r="BK142" s="240">
        <f>ROUND(I142*H142,2)</f>
        <v>0</v>
      </c>
      <c r="BL142" s="17" t="s">
        <v>104</v>
      </c>
      <c r="BM142" s="239" t="s">
        <v>685</v>
      </c>
    </row>
    <row r="143" s="13" customFormat="1">
      <c r="A143" s="13"/>
      <c r="B143" s="241"/>
      <c r="C143" s="242"/>
      <c r="D143" s="243" t="s">
        <v>149</v>
      </c>
      <c r="E143" s="244" t="s">
        <v>1</v>
      </c>
      <c r="F143" s="245" t="s">
        <v>686</v>
      </c>
      <c r="G143" s="242"/>
      <c r="H143" s="246">
        <v>16.600000000000001</v>
      </c>
      <c r="I143" s="247"/>
      <c r="J143" s="242"/>
      <c r="K143" s="242"/>
      <c r="L143" s="248"/>
      <c r="M143" s="249"/>
      <c r="N143" s="250"/>
      <c r="O143" s="250"/>
      <c r="P143" s="250"/>
      <c r="Q143" s="250"/>
      <c r="R143" s="250"/>
      <c r="S143" s="250"/>
      <c r="T143" s="25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2" t="s">
        <v>149</v>
      </c>
      <c r="AU143" s="252" t="s">
        <v>90</v>
      </c>
      <c r="AV143" s="13" t="s">
        <v>90</v>
      </c>
      <c r="AW143" s="13" t="s">
        <v>37</v>
      </c>
      <c r="AX143" s="13" t="s">
        <v>86</v>
      </c>
      <c r="AY143" s="252" t="s">
        <v>142</v>
      </c>
    </row>
    <row r="144" s="12" customFormat="1" ht="22.8" customHeight="1">
      <c r="A144" s="12"/>
      <c r="B144" s="211"/>
      <c r="C144" s="212"/>
      <c r="D144" s="213" t="s">
        <v>80</v>
      </c>
      <c r="E144" s="225" t="s">
        <v>104</v>
      </c>
      <c r="F144" s="225" t="s">
        <v>305</v>
      </c>
      <c r="G144" s="212"/>
      <c r="H144" s="212"/>
      <c r="I144" s="215"/>
      <c r="J144" s="226">
        <f>BK144</f>
        <v>0</v>
      </c>
      <c r="K144" s="212"/>
      <c r="L144" s="217"/>
      <c r="M144" s="218"/>
      <c r="N144" s="219"/>
      <c r="O144" s="219"/>
      <c r="P144" s="220">
        <f>P145</f>
        <v>0</v>
      </c>
      <c r="Q144" s="219"/>
      <c r="R144" s="220">
        <f>R145</f>
        <v>4.3487710000000002</v>
      </c>
      <c r="S144" s="219"/>
      <c r="T144" s="221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2" t="s">
        <v>86</v>
      </c>
      <c r="AT144" s="223" t="s">
        <v>80</v>
      </c>
      <c r="AU144" s="223" t="s">
        <v>86</v>
      </c>
      <c r="AY144" s="222" t="s">
        <v>142</v>
      </c>
      <c r="BK144" s="224">
        <f>BK145</f>
        <v>0</v>
      </c>
    </row>
    <row r="145" s="2" customFormat="1" ht="33" customHeight="1">
      <c r="A145" s="38"/>
      <c r="B145" s="39"/>
      <c r="C145" s="227" t="s">
        <v>9</v>
      </c>
      <c r="D145" s="227" t="s">
        <v>144</v>
      </c>
      <c r="E145" s="228" t="s">
        <v>531</v>
      </c>
      <c r="F145" s="229" t="s">
        <v>532</v>
      </c>
      <c r="G145" s="230" t="s">
        <v>159</v>
      </c>
      <c r="H145" s="231">
        <v>2.2999999999999998</v>
      </c>
      <c r="I145" s="232"/>
      <c r="J145" s="233">
        <f>ROUND(I145*H145,2)</f>
        <v>0</v>
      </c>
      <c r="K145" s="234"/>
      <c r="L145" s="44"/>
      <c r="M145" s="235" t="s">
        <v>1</v>
      </c>
      <c r="N145" s="236" t="s">
        <v>46</v>
      </c>
      <c r="O145" s="91"/>
      <c r="P145" s="237">
        <f>O145*H145</f>
        <v>0</v>
      </c>
      <c r="Q145" s="237">
        <v>1.8907700000000001</v>
      </c>
      <c r="R145" s="237">
        <f>Q145*H145</f>
        <v>4.3487710000000002</v>
      </c>
      <c r="S145" s="237">
        <v>0</v>
      </c>
      <c r="T145" s="23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9" t="s">
        <v>104</v>
      </c>
      <c r="AT145" s="239" t="s">
        <v>144</v>
      </c>
      <c r="AU145" s="239" t="s">
        <v>90</v>
      </c>
      <c r="AY145" s="17" t="s">
        <v>142</v>
      </c>
      <c r="BE145" s="240">
        <f>IF(N145="základní",J145,0)</f>
        <v>0</v>
      </c>
      <c r="BF145" s="240">
        <f>IF(N145="snížená",J145,0)</f>
        <v>0</v>
      </c>
      <c r="BG145" s="240">
        <f>IF(N145="zákl. přenesená",J145,0)</f>
        <v>0</v>
      </c>
      <c r="BH145" s="240">
        <f>IF(N145="sníž. přenesená",J145,0)</f>
        <v>0</v>
      </c>
      <c r="BI145" s="240">
        <f>IF(N145="nulová",J145,0)</f>
        <v>0</v>
      </c>
      <c r="BJ145" s="17" t="s">
        <v>86</v>
      </c>
      <c r="BK145" s="240">
        <f>ROUND(I145*H145,2)</f>
        <v>0</v>
      </c>
      <c r="BL145" s="17" t="s">
        <v>104</v>
      </c>
      <c r="BM145" s="239" t="s">
        <v>687</v>
      </c>
    </row>
    <row r="146" s="12" customFormat="1" ht="22.8" customHeight="1">
      <c r="A146" s="12"/>
      <c r="B146" s="211"/>
      <c r="C146" s="212"/>
      <c r="D146" s="213" t="s">
        <v>80</v>
      </c>
      <c r="E146" s="225" t="s">
        <v>171</v>
      </c>
      <c r="F146" s="225" t="s">
        <v>336</v>
      </c>
      <c r="G146" s="212"/>
      <c r="H146" s="212"/>
      <c r="I146" s="215"/>
      <c r="J146" s="226">
        <f>BK146</f>
        <v>0</v>
      </c>
      <c r="K146" s="212"/>
      <c r="L146" s="217"/>
      <c r="M146" s="218"/>
      <c r="N146" s="219"/>
      <c r="O146" s="219"/>
      <c r="P146" s="220">
        <f>SUM(P147:P150)</f>
        <v>0</v>
      </c>
      <c r="Q146" s="219"/>
      <c r="R146" s="220">
        <f>SUM(R147:R150)</f>
        <v>0.013400000000000002</v>
      </c>
      <c r="S146" s="219"/>
      <c r="T146" s="221">
        <f>SUM(T147:T150)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2" t="s">
        <v>86</v>
      </c>
      <c r="AT146" s="223" t="s">
        <v>80</v>
      </c>
      <c r="AU146" s="223" t="s">
        <v>86</v>
      </c>
      <c r="AY146" s="222" t="s">
        <v>142</v>
      </c>
      <c r="BK146" s="224">
        <f>SUM(BK147:BK150)</f>
        <v>0</v>
      </c>
    </row>
    <row r="147" s="2" customFormat="1" ht="37.8" customHeight="1">
      <c r="A147" s="38"/>
      <c r="B147" s="39"/>
      <c r="C147" s="227" t="s">
        <v>211</v>
      </c>
      <c r="D147" s="227" t="s">
        <v>144</v>
      </c>
      <c r="E147" s="228" t="s">
        <v>688</v>
      </c>
      <c r="F147" s="229" t="s">
        <v>689</v>
      </c>
      <c r="G147" s="230" t="s">
        <v>147</v>
      </c>
      <c r="H147" s="231">
        <v>0.5</v>
      </c>
      <c r="I147" s="232"/>
      <c r="J147" s="233">
        <f>ROUND(I147*H147,2)</f>
        <v>0</v>
      </c>
      <c r="K147" s="234"/>
      <c r="L147" s="44"/>
      <c r="M147" s="235" t="s">
        <v>1</v>
      </c>
      <c r="N147" s="236" t="s">
        <v>46</v>
      </c>
      <c r="O147" s="91"/>
      <c r="P147" s="237">
        <f>O147*H147</f>
        <v>0</v>
      </c>
      <c r="Q147" s="237">
        <v>0.0080000000000000002</v>
      </c>
      <c r="R147" s="237">
        <f>Q147*H147</f>
        <v>0.0040000000000000001</v>
      </c>
      <c r="S147" s="237">
        <v>0</v>
      </c>
      <c r="T147" s="23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9" t="s">
        <v>104</v>
      </c>
      <c r="AT147" s="239" t="s">
        <v>144</v>
      </c>
      <c r="AU147" s="239" t="s">
        <v>90</v>
      </c>
      <c r="AY147" s="17" t="s">
        <v>142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7" t="s">
        <v>86</v>
      </c>
      <c r="BK147" s="240">
        <f>ROUND(I147*H147,2)</f>
        <v>0</v>
      </c>
      <c r="BL147" s="17" t="s">
        <v>104</v>
      </c>
      <c r="BM147" s="239" t="s">
        <v>690</v>
      </c>
    </row>
    <row r="148" s="2" customFormat="1" ht="49.05" customHeight="1">
      <c r="A148" s="38"/>
      <c r="B148" s="39"/>
      <c r="C148" s="227" t="s">
        <v>216</v>
      </c>
      <c r="D148" s="227" t="s">
        <v>144</v>
      </c>
      <c r="E148" s="228" t="s">
        <v>691</v>
      </c>
      <c r="F148" s="229" t="s">
        <v>692</v>
      </c>
      <c r="G148" s="230" t="s">
        <v>147</v>
      </c>
      <c r="H148" s="231">
        <v>1</v>
      </c>
      <c r="I148" s="232"/>
      <c r="J148" s="233">
        <f>ROUND(I148*H148,2)</f>
        <v>0</v>
      </c>
      <c r="K148" s="234"/>
      <c r="L148" s="44"/>
      <c r="M148" s="235" t="s">
        <v>1</v>
      </c>
      <c r="N148" s="236" t="s">
        <v>46</v>
      </c>
      <c r="O148" s="91"/>
      <c r="P148" s="237">
        <f>O148*H148</f>
        <v>0</v>
      </c>
      <c r="Q148" s="237">
        <v>0.0027000000000000001</v>
      </c>
      <c r="R148" s="237">
        <f>Q148*H148</f>
        <v>0.0027000000000000001</v>
      </c>
      <c r="S148" s="237">
        <v>0</v>
      </c>
      <c r="T148" s="23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9" t="s">
        <v>104</v>
      </c>
      <c r="AT148" s="239" t="s">
        <v>144</v>
      </c>
      <c r="AU148" s="239" t="s">
        <v>90</v>
      </c>
      <c r="AY148" s="17" t="s">
        <v>142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7" t="s">
        <v>86</v>
      </c>
      <c r="BK148" s="240">
        <f>ROUND(I148*H148,2)</f>
        <v>0</v>
      </c>
      <c r="BL148" s="17" t="s">
        <v>104</v>
      </c>
      <c r="BM148" s="239" t="s">
        <v>693</v>
      </c>
    </row>
    <row r="149" s="2" customFormat="1" ht="37.8" customHeight="1">
      <c r="A149" s="38"/>
      <c r="B149" s="39"/>
      <c r="C149" s="227" t="s">
        <v>220</v>
      </c>
      <c r="D149" s="227" t="s">
        <v>144</v>
      </c>
      <c r="E149" s="228" t="s">
        <v>694</v>
      </c>
      <c r="F149" s="229" t="s">
        <v>695</v>
      </c>
      <c r="G149" s="230" t="s">
        <v>147</v>
      </c>
      <c r="H149" s="231">
        <v>0.5</v>
      </c>
      <c r="I149" s="232"/>
      <c r="J149" s="233">
        <f>ROUND(I149*H149,2)</f>
        <v>0</v>
      </c>
      <c r="K149" s="234"/>
      <c r="L149" s="44"/>
      <c r="M149" s="235" t="s">
        <v>1</v>
      </c>
      <c r="N149" s="236" t="s">
        <v>46</v>
      </c>
      <c r="O149" s="91"/>
      <c r="P149" s="237">
        <f>O149*H149</f>
        <v>0</v>
      </c>
      <c r="Q149" s="237">
        <v>0.0080000000000000002</v>
      </c>
      <c r="R149" s="237">
        <f>Q149*H149</f>
        <v>0.0040000000000000001</v>
      </c>
      <c r="S149" s="237">
        <v>0</v>
      </c>
      <c r="T149" s="23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9" t="s">
        <v>104</v>
      </c>
      <c r="AT149" s="239" t="s">
        <v>144</v>
      </c>
      <c r="AU149" s="239" t="s">
        <v>90</v>
      </c>
      <c r="AY149" s="17" t="s">
        <v>142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7" t="s">
        <v>86</v>
      </c>
      <c r="BK149" s="240">
        <f>ROUND(I149*H149,2)</f>
        <v>0</v>
      </c>
      <c r="BL149" s="17" t="s">
        <v>104</v>
      </c>
      <c r="BM149" s="239" t="s">
        <v>696</v>
      </c>
    </row>
    <row r="150" s="2" customFormat="1" ht="49.05" customHeight="1">
      <c r="A150" s="38"/>
      <c r="B150" s="39"/>
      <c r="C150" s="227" t="s">
        <v>225</v>
      </c>
      <c r="D150" s="227" t="s">
        <v>144</v>
      </c>
      <c r="E150" s="228" t="s">
        <v>697</v>
      </c>
      <c r="F150" s="229" t="s">
        <v>698</v>
      </c>
      <c r="G150" s="230" t="s">
        <v>147</v>
      </c>
      <c r="H150" s="231">
        <v>1</v>
      </c>
      <c r="I150" s="232"/>
      <c r="J150" s="233">
        <f>ROUND(I150*H150,2)</f>
        <v>0</v>
      </c>
      <c r="K150" s="234"/>
      <c r="L150" s="44"/>
      <c r="M150" s="235" t="s">
        <v>1</v>
      </c>
      <c r="N150" s="236" t="s">
        <v>46</v>
      </c>
      <c r="O150" s="91"/>
      <c r="P150" s="237">
        <f>O150*H150</f>
        <v>0</v>
      </c>
      <c r="Q150" s="237">
        <v>0.0027000000000000001</v>
      </c>
      <c r="R150" s="237">
        <f>Q150*H150</f>
        <v>0.0027000000000000001</v>
      </c>
      <c r="S150" s="237">
        <v>0</v>
      </c>
      <c r="T150" s="23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9" t="s">
        <v>104</v>
      </c>
      <c r="AT150" s="239" t="s">
        <v>144</v>
      </c>
      <c r="AU150" s="239" t="s">
        <v>90</v>
      </c>
      <c r="AY150" s="17" t="s">
        <v>142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7" t="s">
        <v>86</v>
      </c>
      <c r="BK150" s="240">
        <f>ROUND(I150*H150,2)</f>
        <v>0</v>
      </c>
      <c r="BL150" s="17" t="s">
        <v>104</v>
      </c>
      <c r="BM150" s="239" t="s">
        <v>699</v>
      </c>
    </row>
    <row r="151" s="12" customFormat="1" ht="22.8" customHeight="1">
      <c r="A151" s="12"/>
      <c r="B151" s="211"/>
      <c r="C151" s="212"/>
      <c r="D151" s="213" t="s">
        <v>80</v>
      </c>
      <c r="E151" s="225" t="s">
        <v>182</v>
      </c>
      <c r="F151" s="225" t="s">
        <v>558</v>
      </c>
      <c r="G151" s="212"/>
      <c r="H151" s="212"/>
      <c r="I151" s="215"/>
      <c r="J151" s="226">
        <f>BK151</f>
        <v>0</v>
      </c>
      <c r="K151" s="212"/>
      <c r="L151" s="217"/>
      <c r="M151" s="218"/>
      <c r="N151" s="219"/>
      <c r="O151" s="219"/>
      <c r="P151" s="220">
        <f>SUM(P152:P157)</f>
        <v>0</v>
      </c>
      <c r="Q151" s="219"/>
      <c r="R151" s="220">
        <f>SUM(R152:R157)</f>
        <v>2.4471210000000001</v>
      </c>
      <c r="S151" s="219"/>
      <c r="T151" s="221">
        <f>SUM(T152:T157)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2" t="s">
        <v>86</v>
      </c>
      <c r="AT151" s="223" t="s">
        <v>80</v>
      </c>
      <c r="AU151" s="223" t="s">
        <v>86</v>
      </c>
      <c r="AY151" s="222" t="s">
        <v>142</v>
      </c>
      <c r="BK151" s="224">
        <f>SUM(BK152:BK157)</f>
        <v>0</v>
      </c>
    </row>
    <row r="152" s="2" customFormat="1" ht="24.15" customHeight="1">
      <c r="A152" s="38"/>
      <c r="B152" s="39"/>
      <c r="C152" s="227" t="s">
        <v>231</v>
      </c>
      <c r="D152" s="227" t="s">
        <v>144</v>
      </c>
      <c r="E152" s="228" t="s">
        <v>566</v>
      </c>
      <c r="F152" s="229" t="s">
        <v>567</v>
      </c>
      <c r="G152" s="230" t="s">
        <v>192</v>
      </c>
      <c r="H152" s="231">
        <v>31</v>
      </c>
      <c r="I152" s="232"/>
      <c r="J152" s="233">
        <f>ROUND(I152*H152,2)</f>
        <v>0</v>
      </c>
      <c r="K152" s="234"/>
      <c r="L152" s="44"/>
      <c r="M152" s="235" t="s">
        <v>1</v>
      </c>
      <c r="N152" s="236" t="s">
        <v>46</v>
      </c>
      <c r="O152" s="91"/>
      <c r="P152" s="237">
        <f>O152*H152</f>
        <v>0</v>
      </c>
      <c r="Q152" s="237">
        <v>1.0000000000000001E-05</v>
      </c>
      <c r="R152" s="237">
        <f>Q152*H152</f>
        <v>0.00031</v>
      </c>
      <c r="S152" s="237">
        <v>0</v>
      </c>
      <c r="T152" s="23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9" t="s">
        <v>104</v>
      </c>
      <c r="AT152" s="239" t="s">
        <v>144</v>
      </c>
      <c r="AU152" s="239" t="s">
        <v>90</v>
      </c>
      <c r="AY152" s="17" t="s">
        <v>142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7" t="s">
        <v>86</v>
      </c>
      <c r="BK152" s="240">
        <f>ROUND(I152*H152,2)</f>
        <v>0</v>
      </c>
      <c r="BL152" s="17" t="s">
        <v>104</v>
      </c>
      <c r="BM152" s="239" t="s">
        <v>700</v>
      </c>
    </row>
    <row r="153" s="2" customFormat="1" ht="24.15" customHeight="1">
      <c r="A153" s="38"/>
      <c r="B153" s="39"/>
      <c r="C153" s="264" t="s">
        <v>237</v>
      </c>
      <c r="D153" s="264" t="s">
        <v>201</v>
      </c>
      <c r="E153" s="265" t="s">
        <v>569</v>
      </c>
      <c r="F153" s="266" t="s">
        <v>570</v>
      </c>
      <c r="G153" s="267" t="s">
        <v>192</v>
      </c>
      <c r="H153" s="268">
        <v>34.100000000000001</v>
      </c>
      <c r="I153" s="269"/>
      <c r="J153" s="270">
        <f>ROUND(I153*H153,2)</f>
        <v>0</v>
      </c>
      <c r="K153" s="271"/>
      <c r="L153" s="272"/>
      <c r="M153" s="273" t="s">
        <v>1</v>
      </c>
      <c r="N153" s="274" t="s">
        <v>46</v>
      </c>
      <c r="O153" s="91"/>
      <c r="P153" s="237">
        <f>O153*H153</f>
        <v>0</v>
      </c>
      <c r="Q153" s="237">
        <v>0.0043099999999999996</v>
      </c>
      <c r="R153" s="237">
        <f>Q153*H153</f>
        <v>0.14697099999999999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182</v>
      </c>
      <c r="AT153" s="239" t="s">
        <v>201</v>
      </c>
      <c r="AU153" s="239" t="s">
        <v>90</v>
      </c>
      <c r="AY153" s="17" t="s">
        <v>142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7" t="s">
        <v>86</v>
      </c>
      <c r="BK153" s="240">
        <f>ROUND(I153*H153,2)</f>
        <v>0</v>
      </c>
      <c r="BL153" s="17" t="s">
        <v>104</v>
      </c>
      <c r="BM153" s="239" t="s">
        <v>701</v>
      </c>
    </row>
    <row r="154" s="13" customFormat="1">
      <c r="A154" s="13"/>
      <c r="B154" s="241"/>
      <c r="C154" s="242"/>
      <c r="D154" s="243" t="s">
        <v>149</v>
      </c>
      <c r="E154" s="244" t="s">
        <v>1</v>
      </c>
      <c r="F154" s="245" t="s">
        <v>702</v>
      </c>
      <c r="G154" s="242"/>
      <c r="H154" s="246">
        <v>34.100000000000001</v>
      </c>
      <c r="I154" s="247"/>
      <c r="J154" s="242"/>
      <c r="K154" s="242"/>
      <c r="L154" s="248"/>
      <c r="M154" s="249"/>
      <c r="N154" s="250"/>
      <c r="O154" s="250"/>
      <c r="P154" s="250"/>
      <c r="Q154" s="250"/>
      <c r="R154" s="250"/>
      <c r="S154" s="250"/>
      <c r="T154" s="25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2" t="s">
        <v>149</v>
      </c>
      <c r="AU154" s="252" t="s">
        <v>90</v>
      </c>
      <c r="AV154" s="13" t="s">
        <v>90</v>
      </c>
      <c r="AW154" s="13" t="s">
        <v>37</v>
      </c>
      <c r="AX154" s="13" t="s">
        <v>86</v>
      </c>
      <c r="AY154" s="252" t="s">
        <v>142</v>
      </c>
    </row>
    <row r="155" s="2" customFormat="1" ht="21.75" customHeight="1">
      <c r="A155" s="38"/>
      <c r="B155" s="39"/>
      <c r="C155" s="227" t="s">
        <v>242</v>
      </c>
      <c r="D155" s="227" t="s">
        <v>144</v>
      </c>
      <c r="E155" s="228" t="s">
        <v>573</v>
      </c>
      <c r="F155" s="229" t="s">
        <v>574</v>
      </c>
      <c r="G155" s="230" t="s">
        <v>192</v>
      </c>
      <c r="H155" s="231">
        <v>31</v>
      </c>
      <c r="I155" s="232"/>
      <c r="J155" s="233">
        <f>ROUND(I155*H155,2)</f>
        <v>0</v>
      </c>
      <c r="K155" s="234"/>
      <c r="L155" s="44"/>
      <c r="M155" s="235" t="s">
        <v>1</v>
      </c>
      <c r="N155" s="236" t="s">
        <v>46</v>
      </c>
      <c r="O155" s="91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9" t="s">
        <v>104</v>
      </c>
      <c r="AT155" s="239" t="s">
        <v>144</v>
      </c>
      <c r="AU155" s="239" t="s">
        <v>90</v>
      </c>
      <c r="AY155" s="17" t="s">
        <v>142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7" t="s">
        <v>86</v>
      </c>
      <c r="BK155" s="240">
        <f>ROUND(I155*H155,2)</f>
        <v>0</v>
      </c>
      <c r="BL155" s="17" t="s">
        <v>104</v>
      </c>
      <c r="BM155" s="239" t="s">
        <v>703</v>
      </c>
    </row>
    <row r="156" s="2" customFormat="1" ht="24.15" customHeight="1">
      <c r="A156" s="38"/>
      <c r="B156" s="39"/>
      <c r="C156" s="227" t="s">
        <v>247</v>
      </c>
      <c r="D156" s="227" t="s">
        <v>144</v>
      </c>
      <c r="E156" s="228" t="s">
        <v>576</v>
      </c>
      <c r="F156" s="229" t="s">
        <v>577</v>
      </c>
      <c r="G156" s="230" t="s">
        <v>268</v>
      </c>
      <c r="H156" s="231">
        <v>5</v>
      </c>
      <c r="I156" s="232"/>
      <c r="J156" s="233">
        <f>ROUND(I156*H156,2)</f>
        <v>0</v>
      </c>
      <c r="K156" s="234"/>
      <c r="L156" s="44"/>
      <c r="M156" s="235" t="s">
        <v>1</v>
      </c>
      <c r="N156" s="236" t="s">
        <v>46</v>
      </c>
      <c r="O156" s="91"/>
      <c r="P156" s="237">
        <f>O156*H156</f>
        <v>0</v>
      </c>
      <c r="Q156" s="237">
        <v>0.45937</v>
      </c>
      <c r="R156" s="237">
        <f>Q156*H156</f>
        <v>2.2968500000000001</v>
      </c>
      <c r="S156" s="237">
        <v>0</v>
      </c>
      <c r="T156" s="23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9" t="s">
        <v>104</v>
      </c>
      <c r="AT156" s="239" t="s">
        <v>144</v>
      </c>
      <c r="AU156" s="239" t="s">
        <v>90</v>
      </c>
      <c r="AY156" s="17" t="s">
        <v>142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7" t="s">
        <v>86</v>
      </c>
      <c r="BK156" s="240">
        <f>ROUND(I156*H156,2)</f>
        <v>0</v>
      </c>
      <c r="BL156" s="17" t="s">
        <v>104</v>
      </c>
      <c r="BM156" s="239" t="s">
        <v>704</v>
      </c>
    </row>
    <row r="157" s="2" customFormat="1" ht="24.15" customHeight="1">
      <c r="A157" s="38"/>
      <c r="B157" s="39"/>
      <c r="C157" s="227" t="s">
        <v>7</v>
      </c>
      <c r="D157" s="227" t="s">
        <v>144</v>
      </c>
      <c r="E157" s="228" t="s">
        <v>624</v>
      </c>
      <c r="F157" s="229" t="s">
        <v>625</v>
      </c>
      <c r="G157" s="230" t="s">
        <v>192</v>
      </c>
      <c r="H157" s="231">
        <v>23</v>
      </c>
      <c r="I157" s="232"/>
      <c r="J157" s="233">
        <f>ROUND(I157*H157,2)</f>
        <v>0</v>
      </c>
      <c r="K157" s="234"/>
      <c r="L157" s="44"/>
      <c r="M157" s="235" t="s">
        <v>1</v>
      </c>
      <c r="N157" s="236" t="s">
        <v>46</v>
      </c>
      <c r="O157" s="91"/>
      <c r="P157" s="237">
        <f>O157*H157</f>
        <v>0</v>
      </c>
      <c r="Q157" s="237">
        <v>0.00012999999999999999</v>
      </c>
      <c r="R157" s="237">
        <f>Q157*H157</f>
        <v>0.0029899999999999996</v>
      </c>
      <c r="S157" s="237">
        <v>0</v>
      </c>
      <c r="T157" s="23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9" t="s">
        <v>104</v>
      </c>
      <c r="AT157" s="239" t="s">
        <v>144</v>
      </c>
      <c r="AU157" s="239" t="s">
        <v>90</v>
      </c>
      <c r="AY157" s="17" t="s">
        <v>142</v>
      </c>
      <c r="BE157" s="240">
        <f>IF(N157="základní",J157,0)</f>
        <v>0</v>
      </c>
      <c r="BF157" s="240">
        <f>IF(N157="snížená",J157,0)</f>
        <v>0</v>
      </c>
      <c r="BG157" s="240">
        <f>IF(N157="zákl. přenesená",J157,0)</f>
        <v>0</v>
      </c>
      <c r="BH157" s="240">
        <f>IF(N157="sníž. přenesená",J157,0)</f>
        <v>0</v>
      </c>
      <c r="BI157" s="240">
        <f>IF(N157="nulová",J157,0)</f>
        <v>0</v>
      </c>
      <c r="BJ157" s="17" t="s">
        <v>86</v>
      </c>
      <c r="BK157" s="240">
        <f>ROUND(I157*H157,2)</f>
        <v>0</v>
      </c>
      <c r="BL157" s="17" t="s">
        <v>104</v>
      </c>
      <c r="BM157" s="239" t="s">
        <v>705</v>
      </c>
    </row>
    <row r="158" s="12" customFormat="1" ht="22.8" customHeight="1">
      <c r="A158" s="12"/>
      <c r="B158" s="211"/>
      <c r="C158" s="212"/>
      <c r="D158" s="213" t="s">
        <v>80</v>
      </c>
      <c r="E158" s="225" t="s">
        <v>189</v>
      </c>
      <c r="F158" s="225" t="s">
        <v>375</v>
      </c>
      <c r="G158" s="212"/>
      <c r="H158" s="212"/>
      <c r="I158" s="215"/>
      <c r="J158" s="226">
        <f>BK158</f>
        <v>0</v>
      </c>
      <c r="K158" s="212"/>
      <c r="L158" s="217"/>
      <c r="M158" s="218"/>
      <c r="N158" s="219"/>
      <c r="O158" s="219"/>
      <c r="P158" s="220">
        <f>SUM(P159:P160)</f>
        <v>0</v>
      </c>
      <c r="Q158" s="219"/>
      <c r="R158" s="220">
        <f>SUM(R159:R160)</f>
        <v>6.7355779999999994</v>
      </c>
      <c r="S158" s="219"/>
      <c r="T158" s="221">
        <f>SUM(T159:T160)</f>
        <v>0.011200000000000002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2" t="s">
        <v>86</v>
      </c>
      <c r="AT158" s="223" t="s">
        <v>80</v>
      </c>
      <c r="AU158" s="223" t="s">
        <v>86</v>
      </c>
      <c r="AY158" s="222" t="s">
        <v>142</v>
      </c>
      <c r="BK158" s="224">
        <f>SUM(BK159:BK160)</f>
        <v>0</v>
      </c>
    </row>
    <row r="159" s="2" customFormat="1" ht="33" customHeight="1">
      <c r="A159" s="38"/>
      <c r="B159" s="39"/>
      <c r="C159" s="227" t="s">
        <v>255</v>
      </c>
      <c r="D159" s="227" t="s">
        <v>144</v>
      </c>
      <c r="E159" s="228" t="s">
        <v>706</v>
      </c>
      <c r="F159" s="229" t="s">
        <v>707</v>
      </c>
      <c r="G159" s="230" t="s">
        <v>192</v>
      </c>
      <c r="H159" s="231">
        <v>23</v>
      </c>
      <c r="I159" s="232"/>
      <c r="J159" s="233">
        <f>ROUND(I159*H159,2)</f>
        <v>0</v>
      </c>
      <c r="K159" s="234"/>
      <c r="L159" s="44"/>
      <c r="M159" s="235" t="s">
        <v>1</v>
      </c>
      <c r="N159" s="236" t="s">
        <v>46</v>
      </c>
      <c r="O159" s="91"/>
      <c r="P159" s="237">
        <f>O159*H159</f>
        <v>0</v>
      </c>
      <c r="Q159" s="237">
        <v>0.29282999999999998</v>
      </c>
      <c r="R159" s="237">
        <f>Q159*H159</f>
        <v>6.7350899999999996</v>
      </c>
      <c r="S159" s="237">
        <v>0</v>
      </c>
      <c r="T159" s="23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9" t="s">
        <v>104</v>
      </c>
      <c r="AT159" s="239" t="s">
        <v>144</v>
      </c>
      <c r="AU159" s="239" t="s">
        <v>90</v>
      </c>
      <c r="AY159" s="17" t="s">
        <v>142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7" t="s">
        <v>86</v>
      </c>
      <c r="BK159" s="240">
        <f>ROUND(I159*H159,2)</f>
        <v>0</v>
      </c>
      <c r="BL159" s="17" t="s">
        <v>104</v>
      </c>
      <c r="BM159" s="239" t="s">
        <v>708</v>
      </c>
    </row>
    <row r="160" s="2" customFormat="1" ht="44.25" customHeight="1">
      <c r="A160" s="38"/>
      <c r="B160" s="39"/>
      <c r="C160" s="227" t="s">
        <v>261</v>
      </c>
      <c r="D160" s="227" t="s">
        <v>144</v>
      </c>
      <c r="E160" s="228" t="s">
        <v>630</v>
      </c>
      <c r="F160" s="229" t="s">
        <v>631</v>
      </c>
      <c r="G160" s="230" t="s">
        <v>192</v>
      </c>
      <c r="H160" s="231">
        <v>0.20000000000000001</v>
      </c>
      <c r="I160" s="232"/>
      <c r="J160" s="233">
        <f>ROUND(I160*H160,2)</f>
        <v>0</v>
      </c>
      <c r="K160" s="234"/>
      <c r="L160" s="44"/>
      <c r="M160" s="235" t="s">
        <v>1</v>
      </c>
      <c r="N160" s="236" t="s">
        <v>46</v>
      </c>
      <c r="O160" s="91"/>
      <c r="P160" s="237">
        <f>O160*H160</f>
        <v>0</v>
      </c>
      <c r="Q160" s="237">
        <v>0.0024399999999999999</v>
      </c>
      <c r="R160" s="237">
        <f>Q160*H160</f>
        <v>0.00048799999999999999</v>
      </c>
      <c r="S160" s="237">
        <v>0.056000000000000001</v>
      </c>
      <c r="T160" s="238">
        <f>S160*H160</f>
        <v>0.011200000000000002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9" t="s">
        <v>104</v>
      </c>
      <c r="AT160" s="239" t="s">
        <v>144</v>
      </c>
      <c r="AU160" s="239" t="s">
        <v>90</v>
      </c>
      <c r="AY160" s="17" t="s">
        <v>142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7" t="s">
        <v>86</v>
      </c>
      <c r="BK160" s="240">
        <f>ROUND(I160*H160,2)</f>
        <v>0</v>
      </c>
      <c r="BL160" s="17" t="s">
        <v>104</v>
      </c>
      <c r="BM160" s="239" t="s">
        <v>709</v>
      </c>
    </row>
    <row r="161" s="12" customFormat="1" ht="22.8" customHeight="1">
      <c r="A161" s="12"/>
      <c r="B161" s="211"/>
      <c r="C161" s="212"/>
      <c r="D161" s="213" t="s">
        <v>80</v>
      </c>
      <c r="E161" s="225" t="s">
        <v>433</v>
      </c>
      <c r="F161" s="225" t="s">
        <v>434</v>
      </c>
      <c r="G161" s="212"/>
      <c r="H161" s="212"/>
      <c r="I161" s="215"/>
      <c r="J161" s="226">
        <f>BK161</f>
        <v>0</v>
      </c>
      <c r="K161" s="212"/>
      <c r="L161" s="217"/>
      <c r="M161" s="218"/>
      <c r="N161" s="219"/>
      <c r="O161" s="219"/>
      <c r="P161" s="220">
        <f>SUM(P162:P167)</f>
        <v>0</v>
      </c>
      <c r="Q161" s="219"/>
      <c r="R161" s="220">
        <f>SUM(R162:R167)</f>
        <v>0</v>
      </c>
      <c r="S161" s="219"/>
      <c r="T161" s="221">
        <f>SUM(T162:T167)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2" t="s">
        <v>86</v>
      </c>
      <c r="AT161" s="223" t="s">
        <v>80</v>
      </c>
      <c r="AU161" s="223" t="s">
        <v>86</v>
      </c>
      <c r="AY161" s="222" t="s">
        <v>142</v>
      </c>
      <c r="BK161" s="224">
        <f>SUM(BK162:BK167)</f>
        <v>0</v>
      </c>
    </row>
    <row r="162" s="2" customFormat="1" ht="37.8" customHeight="1">
      <c r="A162" s="38"/>
      <c r="B162" s="39"/>
      <c r="C162" s="227" t="s">
        <v>265</v>
      </c>
      <c r="D162" s="227" t="s">
        <v>144</v>
      </c>
      <c r="E162" s="228" t="s">
        <v>633</v>
      </c>
      <c r="F162" s="229" t="s">
        <v>634</v>
      </c>
      <c r="G162" s="230" t="s">
        <v>174</v>
      </c>
      <c r="H162" s="231">
        <v>0.010999999999999999</v>
      </c>
      <c r="I162" s="232"/>
      <c r="J162" s="233">
        <f>ROUND(I162*H162,2)</f>
        <v>0</v>
      </c>
      <c r="K162" s="234"/>
      <c r="L162" s="44"/>
      <c r="M162" s="235" t="s">
        <v>1</v>
      </c>
      <c r="N162" s="236" t="s">
        <v>46</v>
      </c>
      <c r="O162" s="91"/>
      <c r="P162" s="237">
        <f>O162*H162</f>
        <v>0</v>
      </c>
      <c r="Q162" s="237">
        <v>0</v>
      </c>
      <c r="R162" s="237">
        <f>Q162*H162</f>
        <v>0</v>
      </c>
      <c r="S162" s="237">
        <v>0</v>
      </c>
      <c r="T162" s="23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9" t="s">
        <v>104</v>
      </c>
      <c r="AT162" s="239" t="s">
        <v>144</v>
      </c>
      <c r="AU162" s="239" t="s">
        <v>90</v>
      </c>
      <c r="AY162" s="17" t="s">
        <v>142</v>
      </c>
      <c r="BE162" s="240">
        <f>IF(N162="základní",J162,0)</f>
        <v>0</v>
      </c>
      <c r="BF162" s="240">
        <f>IF(N162="snížená",J162,0)</f>
        <v>0</v>
      </c>
      <c r="BG162" s="240">
        <f>IF(N162="zákl. přenesená",J162,0)</f>
        <v>0</v>
      </c>
      <c r="BH162" s="240">
        <f>IF(N162="sníž. přenesená",J162,0)</f>
        <v>0</v>
      </c>
      <c r="BI162" s="240">
        <f>IF(N162="nulová",J162,0)</f>
        <v>0</v>
      </c>
      <c r="BJ162" s="17" t="s">
        <v>86</v>
      </c>
      <c r="BK162" s="240">
        <f>ROUND(I162*H162,2)</f>
        <v>0</v>
      </c>
      <c r="BL162" s="17" t="s">
        <v>104</v>
      </c>
      <c r="BM162" s="239" t="s">
        <v>710</v>
      </c>
    </row>
    <row r="163" s="2" customFormat="1" ht="33" customHeight="1">
      <c r="A163" s="38"/>
      <c r="B163" s="39"/>
      <c r="C163" s="227" t="s">
        <v>270</v>
      </c>
      <c r="D163" s="227" t="s">
        <v>144</v>
      </c>
      <c r="E163" s="228" t="s">
        <v>440</v>
      </c>
      <c r="F163" s="229" t="s">
        <v>636</v>
      </c>
      <c r="G163" s="230" t="s">
        <v>174</v>
      </c>
      <c r="H163" s="231">
        <v>0.010999999999999999</v>
      </c>
      <c r="I163" s="232"/>
      <c r="J163" s="233">
        <f>ROUND(I163*H163,2)</f>
        <v>0</v>
      </c>
      <c r="K163" s="234"/>
      <c r="L163" s="44"/>
      <c r="M163" s="235" t="s">
        <v>1</v>
      </c>
      <c r="N163" s="236" t="s">
        <v>46</v>
      </c>
      <c r="O163" s="91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9" t="s">
        <v>225</v>
      </c>
      <c r="AT163" s="239" t="s">
        <v>144</v>
      </c>
      <c r="AU163" s="239" t="s">
        <v>90</v>
      </c>
      <c r="AY163" s="17" t="s">
        <v>142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7" t="s">
        <v>86</v>
      </c>
      <c r="BK163" s="240">
        <f>ROUND(I163*H163,2)</f>
        <v>0</v>
      </c>
      <c r="BL163" s="17" t="s">
        <v>225</v>
      </c>
      <c r="BM163" s="239" t="s">
        <v>711</v>
      </c>
    </row>
    <row r="164" s="2" customFormat="1" ht="44.25" customHeight="1">
      <c r="A164" s="38"/>
      <c r="B164" s="39"/>
      <c r="C164" s="227" t="s">
        <v>274</v>
      </c>
      <c r="D164" s="227" t="s">
        <v>144</v>
      </c>
      <c r="E164" s="228" t="s">
        <v>444</v>
      </c>
      <c r="F164" s="229" t="s">
        <v>638</v>
      </c>
      <c r="G164" s="230" t="s">
        <v>174</v>
      </c>
      <c r="H164" s="231">
        <v>0.22</v>
      </c>
      <c r="I164" s="232"/>
      <c r="J164" s="233">
        <f>ROUND(I164*H164,2)</f>
        <v>0</v>
      </c>
      <c r="K164" s="234"/>
      <c r="L164" s="44"/>
      <c r="M164" s="235" t="s">
        <v>1</v>
      </c>
      <c r="N164" s="236" t="s">
        <v>46</v>
      </c>
      <c r="O164" s="91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9" t="s">
        <v>104</v>
      </c>
      <c r="AT164" s="239" t="s">
        <v>144</v>
      </c>
      <c r="AU164" s="239" t="s">
        <v>90</v>
      </c>
      <c r="AY164" s="17" t="s">
        <v>142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7" t="s">
        <v>86</v>
      </c>
      <c r="BK164" s="240">
        <f>ROUND(I164*H164,2)</f>
        <v>0</v>
      </c>
      <c r="BL164" s="17" t="s">
        <v>104</v>
      </c>
      <c r="BM164" s="239" t="s">
        <v>712</v>
      </c>
    </row>
    <row r="165" s="13" customFormat="1">
      <c r="A165" s="13"/>
      <c r="B165" s="241"/>
      <c r="C165" s="242"/>
      <c r="D165" s="243" t="s">
        <v>149</v>
      </c>
      <c r="E165" s="244" t="s">
        <v>1</v>
      </c>
      <c r="F165" s="245" t="s">
        <v>713</v>
      </c>
      <c r="G165" s="242"/>
      <c r="H165" s="246">
        <v>0.22</v>
      </c>
      <c r="I165" s="247"/>
      <c r="J165" s="242"/>
      <c r="K165" s="242"/>
      <c r="L165" s="248"/>
      <c r="M165" s="249"/>
      <c r="N165" s="250"/>
      <c r="O165" s="250"/>
      <c r="P165" s="250"/>
      <c r="Q165" s="250"/>
      <c r="R165" s="250"/>
      <c r="S165" s="250"/>
      <c r="T165" s="25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2" t="s">
        <v>149</v>
      </c>
      <c r="AU165" s="252" t="s">
        <v>90</v>
      </c>
      <c r="AV165" s="13" t="s">
        <v>90</v>
      </c>
      <c r="AW165" s="13" t="s">
        <v>37</v>
      </c>
      <c r="AX165" s="13" t="s">
        <v>86</v>
      </c>
      <c r="AY165" s="252" t="s">
        <v>142</v>
      </c>
    </row>
    <row r="166" s="2" customFormat="1" ht="44.25" customHeight="1">
      <c r="A166" s="38"/>
      <c r="B166" s="39"/>
      <c r="C166" s="227" t="s">
        <v>279</v>
      </c>
      <c r="D166" s="227" t="s">
        <v>144</v>
      </c>
      <c r="E166" s="228" t="s">
        <v>641</v>
      </c>
      <c r="F166" s="229" t="s">
        <v>642</v>
      </c>
      <c r="G166" s="230" t="s">
        <v>174</v>
      </c>
      <c r="H166" s="231">
        <v>0.010999999999999999</v>
      </c>
      <c r="I166" s="232"/>
      <c r="J166" s="233">
        <f>ROUND(I166*H166,2)</f>
        <v>0</v>
      </c>
      <c r="K166" s="234"/>
      <c r="L166" s="44"/>
      <c r="M166" s="235" t="s">
        <v>1</v>
      </c>
      <c r="N166" s="236" t="s">
        <v>46</v>
      </c>
      <c r="O166" s="91"/>
      <c r="P166" s="237">
        <f>O166*H166</f>
        <v>0</v>
      </c>
      <c r="Q166" s="237">
        <v>0</v>
      </c>
      <c r="R166" s="237">
        <f>Q166*H166</f>
        <v>0</v>
      </c>
      <c r="S166" s="237">
        <v>0</v>
      </c>
      <c r="T166" s="23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9" t="s">
        <v>104</v>
      </c>
      <c r="AT166" s="239" t="s">
        <v>144</v>
      </c>
      <c r="AU166" s="239" t="s">
        <v>90</v>
      </c>
      <c r="AY166" s="17" t="s">
        <v>142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7" t="s">
        <v>86</v>
      </c>
      <c r="BK166" s="240">
        <f>ROUND(I166*H166,2)</f>
        <v>0</v>
      </c>
      <c r="BL166" s="17" t="s">
        <v>104</v>
      </c>
      <c r="BM166" s="239" t="s">
        <v>714</v>
      </c>
    </row>
    <row r="167" s="2" customFormat="1" ht="24.15" customHeight="1">
      <c r="A167" s="38"/>
      <c r="B167" s="39"/>
      <c r="C167" s="227" t="s">
        <v>283</v>
      </c>
      <c r="D167" s="227" t="s">
        <v>144</v>
      </c>
      <c r="E167" s="228" t="s">
        <v>647</v>
      </c>
      <c r="F167" s="229" t="s">
        <v>648</v>
      </c>
      <c r="G167" s="230" t="s">
        <v>174</v>
      </c>
      <c r="H167" s="231">
        <v>0.010999999999999999</v>
      </c>
      <c r="I167" s="232"/>
      <c r="J167" s="233">
        <f>ROUND(I167*H167,2)</f>
        <v>0</v>
      </c>
      <c r="K167" s="234"/>
      <c r="L167" s="44"/>
      <c r="M167" s="235" t="s">
        <v>1</v>
      </c>
      <c r="N167" s="236" t="s">
        <v>46</v>
      </c>
      <c r="O167" s="91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9" t="s">
        <v>104</v>
      </c>
      <c r="AT167" s="239" t="s">
        <v>144</v>
      </c>
      <c r="AU167" s="239" t="s">
        <v>90</v>
      </c>
      <c r="AY167" s="17" t="s">
        <v>142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7" t="s">
        <v>86</v>
      </c>
      <c r="BK167" s="240">
        <f>ROUND(I167*H167,2)</f>
        <v>0</v>
      </c>
      <c r="BL167" s="17" t="s">
        <v>104</v>
      </c>
      <c r="BM167" s="239" t="s">
        <v>715</v>
      </c>
    </row>
    <row r="168" s="12" customFormat="1" ht="22.8" customHeight="1">
      <c r="A168" s="12"/>
      <c r="B168" s="211"/>
      <c r="C168" s="212"/>
      <c r="D168" s="213" t="s">
        <v>80</v>
      </c>
      <c r="E168" s="225" t="s">
        <v>464</v>
      </c>
      <c r="F168" s="225" t="s">
        <v>465</v>
      </c>
      <c r="G168" s="212"/>
      <c r="H168" s="212"/>
      <c r="I168" s="215"/>
      <c r="J168" s="226">
        <f>BK168</f>
        <v>0</v>
      </c>
      <c r="K168" s="212"/>
      <c r="L168" s="217"/>
      <c r="M168" s="218"/>
      <c r="N168" s="219"/>
      <c r="O168" s="219"/>
      <c r="P168" s="220">
        <f>P169</f>
        <v>0</v>
      </c>
      <c r="Q168" s="219"/>
      <c r="R168" s="220">
        <f>R169</f>
        <v>0</v>
      </c>
      <c r="S168" s="219"/>
      <c r="T168" s="221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22" t="s">
        <v>86</v>
      </c>
      <c r="AT168" s="223" t="s">
        <v>80</v>
      </c>
      <c r="AU168" s="223" t="s">
        <v>86</v>
      </c>
      <c r="AY168" s="222" t="s">
        <v>142</v>
      </c>
      <c r="BK168" s="224">
        <f>BK169</f>
        <v>0</v>
      </c>
    </row>
    <row r="169" s="2" customFormat="1" ht="49.05" customHeight="1">
      <c r="A169" s="38"/>
      <c r="B169" s="39"/>
      <c r="C169" s="227" t="s">
        <v>287</v>
      </c>
      <c r="D169" s="227" t="s">
        <v>144</v>
      </c>
      <c r="E169" s="228" t="s">
        <v>716</v>
      </c>
      <c r="F169" s="229" t="s">
        <v>717</v>
      </c>
      <c r="G169" s="230" t="s">
        <v>174</v>
      </c>
      <c r="H169" s="231">
        <v>30.637</v>
      </c>
      <c r="I169" s="232"/>
      <c r="J169" s="233">
        <f>ROUND(I169*H169,2)</f>
        <v>0</v>
      </c>
      <c r="K169" s="234"/>
      <c r="L169" s="44"/>
      <c r="M169" s="288" t="s">
        <v>1</v>
      </c>
      <c r="N169" s="289" t="s">
        <v>46</v>
      </c>
      <c r="O169" s="290"/>
      <c r="P169" s="291">
        <f>O169*H169</f>
        <v>0</v>
      </c>
      <c r="Q169" s="291">
        <v>0</v>
      </c>
      <c r="R169" s="291">
        <f>Q169*H169</f>
        <v>0</v>
      </c>
      <c r="S169" s="291">
        <v>0</v>
      </c>
      <c r="T169" s="29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9" t="s">
        <v>104</v>
      </c>
      <c r="AT169" s="239" t="s">
        <v>144</v>
      </c>
      <c r="AU169" s="239" t="s">
        <v>90</v>
      </c>
      <c r="AY169" s="17" t="s">
        <v>142</v>
      </c>
      <c r="BE169" s="240">
        <f>IF(N169="základní",J169,0)</f>
        <v>0</v>
      </c>
      <c r="BF169" s="240">
        <f>IF(N169="snížená",J169,0)</f>
        <v>0</v>
      </c>
      <c r="BG169" s="240">
        <f>IF(N169="zákl. přenesená",J169,0)</f>
        <v>0</v>
      </c>
      <c r="BH169" s="240">
        <f>IF(N169="sníž. přenesená",J169,0)</f>
        <v>0</v>
      </c>
      <c r="BI169" s="240">
        <f>IF(N169="nulová",J169,0)</f>
        <v>0</v>
      </c>
      <c r="BJ169" s="17" t="s">
        <v>86</v>
      </c>
      <c r="BK169" s="240">
        <f>ROUND(I169*H169,2)</f>
        <v>0</v>
      </c>
      <c r="BL169" s="17" t="s">
        <v>104</v>
      </c>
      <c r="BM169" s="239" t="s">
        <v>718</v>
      </c>
    </row>
    <row r="170" s="2" customFormat="1" ht="6.96" customHeight="1">
      <c r="A170" s="38"/>
      <c r="B170" s="66"/>
      <c r="C170" s="67"/>
      <c r="D170" s="67"/>
      <c r="E170" s="67"/>
      <c r="F170" s="67"/>
      <c r="G170" s="67"/>
      <c r="H170" s="67"/>
      <c r="I170" s="67"/>
      <c r="J170" s="67"/>
      <c r="K170" s="67"/>
      <c r="L170" s="44"/>
      <c r="M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</row>
  </sheetData>
  <sheetProtection sheet="1" autoFilter="0" formatColumns="0" formatRows="0" objects="1" scenarios="1" spinCount="100000" saltValue="3N7fBv0y4zsWjK1mSRyOqGgV6qpKqsaqI4+S3EtvZyyHaAVssM0NIRR/Q8+KYw/03/IOciLiobdF/tLVVqRRVQ==" hashValue="7kxuBepOQrtWV6K9P5V/lrBh1LuX+Ke7sYtkNA0DHNKW8DMYuAiDByj8LgDGkjia2dZGCRFpqv3F+1ban2H0VA==" algorithmName="SHA-512" password="CC35"/>
  <autoFilter ref="C127:K16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103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90</v>
      </c>
    </row>
    <row r="4" s="1" customFormat="1" ht="24.96" customHeight="1">
      <c r="B4" s="20"/>
      <c r="D4" s="148" t="s">
        <v>107</v>
      </c>
      <c r="L4" s="20"/>
      <c r="M4" s="149" t="s">
        <v>11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17</v>
      </c>
      <c r="L6" s="20"/>
    </row>
    <row r="7" s="1" customFormat="1" ht="26.25" customHeight="1">
      <c r="B7" s="20"/>
      <c r="E7" s="151" t="str">
        <f>'Rekapitulace stavby'!K6</f>
        <v>Rekonstrukce schodiště na pozemcích p.č. 190/1 a190/2 v Doksech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108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719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19</v>
      </c>
      <c r="E11" s="38"/>
      <c r="F11" s="141" t="s">
        <v>1</v>
      </c>
      <c r="G11" s="38"/>
      <c r="H11" s="38"/>
      <c r="I11" s="150" t="s">
        <v>20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21</v>
      </c>
      <c r="E12" s="38"/>
      <c r="F12" s="141" t="s">
        <v>483</v>
      </c>
      <c r="G12" s="38"/>
      <c r="H12" s="38"/>
      <c r="I12" s="150" t="s">
        <v>23</v>
      </c>
      <c r="J12" s="153" t="str">
        <f>'Rekapitulace stavby'!AN8</f>
        <v>2. 1. 2025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25</v>
      </c>
      <c r="E14" s="38"/>
      <c r="F14" s="38"/>
      <c r="G14" s="38"/>
      <c r="H14" s="38"/>
      <c r="I14" s="150" t="s">
        <v>26</v>
      </c>
      <c r="J14" s="141" t="str">
        <f>IF('Rekapitulace stavby'!AN10="","",'Rekapitulace stavby'!AN10)</f>
        <v>0260444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>Město Doksy</v>
      </c>
      <c r="F15" s="38"/>
      <c r="G15" s="38"/>
      <c r="H15" s="38"/>
      <c r="I15" s="150" t="s">
        <v>29</v>
      </c>
      <c r="J15" s="141" t="str">
        <f>IF('Rekapitulace stavby'!AN11="","",'Rekapitulace stavby'!AN11)</f>
        <v>CZ00260444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31</v>
      </c>
      <c r="E17" s="38"/>
      <c r="F17" s="38"/>
      <c r="G17" s="38"/>
      <c r="H17" s="38"/>
      <c r="I17" s="150" t="s">
        <v>26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29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33</v>
      </c>
      <c r="E20" s="38"/>
      <c r="F20" s="38"/>
      <c r="G20" s="38"/>
      <c r="H20" s="38"/>
      <c r="I20" s="150" t="s">
        <v>26</v>
      </c>
      <c r="J20" s="141" t="str">
        <f>IF('Rekapitulace stavby'!AN16="","",'Rekapitulace stavby'!AN16)</f>
        <v>40230155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tr">
        <f>IF('Rekapitulace stavby'!E17="","",'Rekapitulace stavby'!E17)</f>
        <v xml:space="preserve">AGORA arch a stav atelier Liberec </v>
      </c>
      <c r="F21" s="38"/>
      <c r="G21" s="38"/>
      <c r="H21" s="38"/>
      <c r="I21" s="150" t="s">
        <v>29</v>
      </c>
      <c r="J21" s="141" t="str">
        <f>IF('Rekapitulace stavby'!AN17="","",'Rekapitulace stavby'!AN17)</f>
        <v>CZ40230155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38</v>
      </c>
      <c r="E23" s="38"/>
      <c r="F23" s="38"/>
      <c r="G23" s="38"/>
      <c r="H23" s="38"/>
      <c r="I23" s="150" t="s">
        <v>26</v>
      </c>
      <c r="J23" s="141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tr">
        <f>IF('Rekapitulace stavby'!E20="","",'Rekapitulace stavby'!E20)</f>
        <v>Malec</v>
      </c>
      <c r="F24" s="38"/>
      <c r="G24" s="38"/>
      <c r="H24" s="38"/>
      <c r="I24" s="150" t="s">
        <v>29</v>
      </c>
      <c r="J24" s="141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40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41</v>
      </c>
      <c r="E30" s="38"/>
      <c r="F30" s="38"/>
      <c r="G30" s="38"/>
      <c r="H30" s="38"/>
      <c r="I30" s="38"/>
      <c r="J30" s="160">
        <f>ROUND(J132,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43</v>
      </c>
      <c r="G32" s="38"/>
      <c r="H32" s="38"/>
      <c r="I32" s="161" t="s">
        <v>42</v>
      </c>
      <c r="J32" s="161" t="s">
        <v>44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45</v>
      </c>
      <c r="E33" s="150" t="s">
        <v>46</v>
      </c>
      <c r="F33" s="163">
        <f>ROUND((SUM(BE132:BE185)),  2)</f>
        <v>0</v>
      </c>
      <c r="G33" s="38"/>
      <c r="H33" s="38"/>
      <c r="I33" s="164">
        <v>0.20999999999999999</v>
      </c>
      <c r="J33" s="163">
        <f>ROUND(((SUM(BE132:BE185))*I33),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47</v>
      </c>
      <c r="F34" s="163">
        <f>ROUND((SUM(BF132:BF185)),  2)</f>
        <v>0</v>
      </c>
      <c r="G34" s="38"/>
      <c r="H34" s="38"/>
      <c r="I34" s="164">
        <v>0.12</v>
      </c>
      <c r="J34" s="163">
        <f>ROUND(((SUM(BF132:BF185))*I34),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48</v>
      </c>
      <c r="F35" s="163">
        <f>ROUND((SUM(BG132:BG185)),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49</v>
      </c>
      <c r="F36" s="163">
        <f>ROUND((SUM(BH132:BH185)),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50</v>
      </c>
      <c r="F37" s="163">
        <f>ROUND((SUM(BI132:BI185)),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51</v>
      </c>
      <c r="E39" s="167"/>
      <c r="F39" s="167"/>
      <c r="G39" s="168" t="s">
        <v>52</v>
      </c>
      <c r="H39" s="169" t="s">
        <v>53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54</v>
      </c>
      <c r="E50" s="173"/>
      <c r="F50" s="173"/>
      <c r="G50" s="172" t="s">
        <v>55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56</v>
      </c>
      <c r="E61" s="175"/>
      <c r="F61" s="176" t="s">
        <v>57</v>
      </c>
      <c r="G61" s="174" t="s">
        <v>56</v>
      </c>
      <c r="H61" s="175"/>
      <c r="I61" s="175"/>
      <c r="J61" s="177" t="s">
        <v>57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58</v>
      </c>
      <c r="E65" s="178"/>
      <c r="F65" s="178"/>
      <c r="G65" s="172" t="s">
        <v>59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56</v>
      </c>
      <c r="E76" s="175"/>
      <c r="F76" s="176" t="s">
        <v>57</v>
      </c>
      <c r="G76" s="174" t="s">
        <v>56</v>
      </c>
      <c r="H76" s="175"/>
      <c r="I76" s="175"/>
      <c r="J76" s="177" t="s">
        <v>57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17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Rekonstrukce schodiště na pozemcích p.č. 190/1 a190/2 v Doksech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3 - VO schody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21</v>
      </c>
      <c r="D89" s="40"/>
      <c r="E89" s="40"/>
      <c r="F89" s="27" t="str">
        <f>F12</f>
        <v xml:space="preserve"> </v>
      </c>
      <c r="G89" s="40"/>
      <c r="H89" s="40"/>
      <c r="I89" s="32" t="s">
        <v>23</v>
      </c>
      <c r="J89" s="79" t="str">
        <f>IF(J12="","",J12)</f>
        <v>2. 1. 2025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25</v>
      </c>
      <c r="D91" s="40"/>
      <c r="E91" s="40"/>
      <c r="F91" s="27" t="str">
        <f>E15</f>
        <v>Město Doksy</v>
      </c>
      <c r="G91" s="40"/>
      <c r="H91" s="40"/>
      <c r="I91" s="32" t="s">
        <v>33</v>
      </c>
      <c r="J91" s="36" t="str">
        <f>E21</f>
        <v xml:space="preserve">AGORA arch a stav atelier Liberec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31</v>
      </c>
      <c r="D92" s="40"/>
      <c r="E92" s="40"/>
      <c r="F92" s="27" t="str">
        <f>IF(E18="","",E18)</f>
        <v>Vyplň údaj</v>
      </c>
      <c r="G92" s="40"/>
      <c r="H92" s="40"/>
      <c r="I92" s="32" t="s">
        <v>38</v>
      </c>
      <c r="J92" s="36" t="str">
        <f>E24</f>
        <v>Malec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111</v>
      </c>
      <c r="D94" s="185"/>
      <c r="E94" s="185"/>
      <c r="F94" s="185"/>
      <c r="G94" s="185"/>
      <c r="H94" s="185"/>
      <c r="I94" s="185"/>
      <c r="J94" s="186" t="s">
        <v>112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113</v>
      </c>
      <c r="D96" s="40"/>
      <c r="E96" s="40"/>
      <c r="F96" s="40"/>
      <c r="G96" s="40"/>
      <c r="H96" s="40"/>
      <c r="I96" s="40"/>
      <c r="J96" s="110">
        <f>J132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114</v>
      </c>
    </row>
    <row r="97" s="9" customFormat="1" ht="24.96" customHeight="1">
      <c r="A97" s="9"/>
      <c r="B97" s="188"/>
      <c r="C97" s="189"/>
      <c r="D97" s="190" t="s">
        <v>115</v>
      </c>
      <c r="E97" s="191"/>
      <c r="F97" s="191"/>
      <c r="G97" s="191"/>
      <c r="H97" s="191"/>
      <c r="I97" s="191"/>
      <c r="J97" s="192">
        <f>J133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122</v>
      </c>
      <c r="E98" s="196"/>
      <c r="F98" s="196"/>
      <c r="G98" s="196"/>
      <c r="H98" s="196"/>
      <c r="I98" s="196"/>
      <c r="J98" s="197">
        <f>J134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720</v>
      </c>
      <c r="E99" s="196"/>
      <c r="F99" s="196"/>
      <c r="G99" s="196"/>
      <c r="H99" s="196"/>
      <c r="I99" s="196"/>
      <c r="J99" s="197">
        <f>J137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8"/>
      <c r="C100" s="189"/>
      <c r="D100" s="190" t="s">
        <v>125</v>
      </c>
      <c r="E100" s="191"/>
      <c r="F100" s="191"/>
      <c r="G100" s="191"/>
      <c r="H100" s="191"/>
      <c r="I100" s="191"/>
      <c r="J100" s="192">
        <f>J138</f>
        <v>0</v>
      </c>
      <c r="K100" s="189"/>
      <c r="L100" s="19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4"/>
      <c r="C101" s="133"/>
      <c r="D101" s="195" t="s">
        <v>721</v>
      </c>
      <c r="E101" s="196"/>
      <c r="F101" s="196"/>
      <c r="G101" s="196"/>
      <c r="H101" s="196"/>
      <c r="I101" s="196"/>
      <c r="J101" s="197">
        <f>J139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722</v>
      </c>
      <c r="E102" s="196"/>
      <c r="F102" s="196"/>
      <c r="G102" s="196"/>
      <c r="H102" s="196"/>
      <c r="I102" s="196"/>
      <c r="J102" s="197">
        <f>J141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723</v>
      </c>
      <c r="E103" s="196"/>
      <c r="F103" s="196"/>
      <c r="G103" s="196"/>
      <c r="H103" s="196"/>
      <c r="I103" s="196"/>
      <c r="J103" s="197">
        <f>J145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724</v>
      </c>
      <c r="E104" s="196"/>
      <c r="F104" s="196"/>
      <c r="G104" s="196"/>
      <c r="H104" s="196"/>
      <c r="I104" s="196"/>
      <c r="J104" s="197">
        <f>J154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725</v>
      </c>
      <c r="E105" s="196"/>
      <c r="F105" s="196"/>
      <c r="G105" s="196"/>
      <c r="H105" s="196"/>
      <c r="I105" s="196"/>
      <c r="J105" s="197">
        <f>J157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4"/>
      <c r="C106" s="133"/>
      <c r="D106" s="195" t="s">
        <v>726</v>
      </c>
      <c r="E106" s="196"/>
      <c r="F106" s="196"/>
      <c r="G106" s="196"/>
      <c r="H106" s="196"/>
      <c r="I106" s="196"/>
      <c r="J106" s="197">
        <f>J162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4"/>
      <c r="C107" s="133"/>
      <c r="D107" s="195" t="s">
        <v>727</v>
      </c>
      <c r="E107" s="196"/>
      <c r="F107" s="196"/>
      <c r="G107" s="196"/>
      <c r="H107" s="196"/>
      <c r="I107" s="196"/>
      <c r="J107" s="197">
        <f>J165</f>
        <v>0</v>
      </c>
      <c r="K107" s="133"/>
      <c r="L107" s="19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4"/>
      <c r="C108" s="133"/>
      <c r="D108" s="195" t="s">
        <v>728</v>
      </c>
      <c r="E108" s="196"/>
      <c r="F108" s="196"/>
      <c r="G108" s="196"/>
      <c r="H108" s="196"/>
      <c r="I108" s="196"/>
      <c r="J108" s="197">
        <f>J169</f>
        <v>0</v>
      </c>
      <c r="K108" s="133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88"/>
      <c r="C109" s="189"/>
      <c r="D109" s="190" t="s">
        <v>486</v>
      </c>
      <c r="E109" s="191"/>
      <c r="F109" s="191"/>
      <c r="G109" s="191"/>
      <c r="H109" s="191"/>
      <c r="I109" s="191"/>
      <c r="J109" s="192">
        <f>J172</f>
        <v>0</v>
      </c>
      <c r="K109" s="189"/>
      <c r="L109" s="193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94"/>
      <c r="C110" s="133"/>
      <c r="D110" s="195" t="s">
        <v>487</v>
      </c>
      <c r="E110" s="196"/>
      <c r="F110" s="196"/>
      <c r="G110" s="196"/>
      <c r="H110" s="196"/>
      <c r="I110" s="196"/>
      <c r="J110" s="197">
        <f>J173</f>
        <v>0</v>
      </c>
      <c r="K110" s="133"/>
      <c r="L110" s="19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4"/>
      <c r="C111" s="133"/>
      <c r="D111" s="195" t="s">
        <v>729</v>
      </c>
      <c r="E111" s="196"/>
      <c r="F111" s="196"/>
      <c r="G111" s="196"/>
      <c r="H111" s="196"/>
      <c r="I111" s="196"/>
      <c r="J111" s="197">
        <f>J176</f>
        <v>0</v>
      </c>
      <c r="K111" s="133"/>
      <c r="L111" s="19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4"/>
      <c r="C112" s="133"/>
      <c r="D112" s="195" t="s">
        <v>730</v>
      </c>
      <c r="E112" s="196"/>
      <c r="F112" s="196"/>
      <c r="G112" s="196"/>
      <c r="H112" s="196"/>
      <c r="I112" s="196"/>
      <c r="J112" s="197">
        <f>J177</f>
        <v>0</v>
      </c>
      <c r="K112" s="133"/>
      <c r="L112" s="19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66"/>
      <c r="C114" s="67"/>
      <c r="D114" s="67"/>
      <c r="E114" s="67"/>
      <c r="F114" s="67"/>
      <c r="G114" s="67"/>
      <c r="H114" s="67"/>
      <c r="I114" s="67"/>
      <c r="J114" s="67"/>
      <c r="K114" s="67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8" s="2" customFormat="1" ht="6.96" customHeight="1">
      <c r="A118" s="38"/>
      <c r="B118" s="68"/>
      <c r="C118" s="69"/>
      <c r="D118" s="69"/>
      <c r="E118" s="69"/>
      <c r="F118" s="69"/>
      <c r="G118" s="69"/>
      <c r="H118" s="69"/>
      <c r="I118" s="69"/>
      <c r="J118" s="69"/>
      <c r="K118" s="69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4.96" customHeight="1">
      <c r="A119" s="38"/>
      <c r="B119" s="39"/>
      <c r="C119" s="23" t="s">
        <v>127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17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6.25" customHeight="1">
      <c r="A122" s="38"/>
      <c r="B122" s="39"/>
      <c r="C122" s="40"/>
      <c r="D122" s="40"/>
      <c r="E122" s="183" t="str">
        <f>E7</f>
        <v>Rekonstrukce schodiště na pozemcích p.č. 190/1 a190/2 v Doksech</v>
      </c>
      <c r="F122" s="32"/>
      <c r="G122" s="32"/>
      <c r="H122" s="32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108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40"/>
      <c r="D124" s="40"/>
      <c r="E124" s="76" t="str">
        <f>E9</f>
        <v>3 - VO schody</v>
      </c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21</v>
      </c>
      <c r="D126" s="40"/>
      <c r="E126" s="40"/>
      <c r="F126" s="27" t="str">
        <f>F12</f>
        <v xml:space="preserve"> </v>
      </c>
      <c r="G126" s="40"/>
      <c r="H126" s="40"/>
      <c r="I126" s="32" t="s">
        <v>23</v>
      </c>
      <c r="J126" s="79" t="str">
        <f>IF(J12="","",J12)</f>
        <v>2. 1. 2025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25.65" customHeight="1">
      <c r="A128" s="38"/>
      <c r="B128" s="39"/>
      <c r="C128" s="32" t="s">
        <v>25</v>
      </c>
      <c r="D128" s="40"/>
      <c r="E128" s="40"/>
      <c r="F128" s="27" t="str">
        <f>E15</f>
        <v>Město Doksy</v>
      </c>
      <c r="G128" s="40"/>
      <c r="H128" s="40"/>
      <c r="I128" s="32" t="s">
        <v>33</v>
      </c>
      <c r="J128" s="36" t="str">
        <f>E21</f>
        <v xml:space="preserve">AGORA arch a stav atelier Liberec 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31</v>
      </c>
      <c r="D129" s="40"/>
      <c r="E129" s="40"/>
      <c r="F129" s="27" t="str">
        <f>IF(E18="","",E18)</f>
        <v>Vyplň údaj</v>
      </c>
      <c r="G129" s="40"/>
      <c r="H129" s="40"/>
      <c r="I129" s="32" t="s">
        <v>38</v>
      </c>
      <c r="J129" s="36" t="str">
        <f>E24</f>
        <v>Malec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0.32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11" customFormat="1" ht="29.28" customHeight="1">
      <c r="A131" s="199"/>
      <c r="B131" s="200"/>
      <c r="C131" s="201" t="s">
        <v>128</v>
      </c>
      <c r="D131" s="202" t="s">
        <v>66</v>
      </c>
      <c r="E131" s="202" t="s">
        <v>62</v>
      </c>
      <c r="F131" s="202" t="s">
        <v>63</v>
      </c>
      <c r="G131" s="202" t="s">
        <v>129</v>
      </c>
      <c r="H131" s="202" t="s">
        <v>130</v>
      </c>
      <c r="I131" s="202" t="s">
        <v>131</v>
      </c>
      <c r="J131" s="203" t="s">
        <v>112</v>
      </c>
      <c r="K131" s="204" t="s">
        <v>132</v>
      </c>
      <c r="L131" s="205"/>
      <c r="M131" s="100" t="s">
        <v>1</v>
      </c>
      <c r="N131" s="101" t="s">
        <v>45</v>
      </c>
      <c r="O131" s="101" t="s">
        <v>133</v>
      </c>
      <c r="P131" s="101" t="s">
        <v>134</v>
      </c>
      <c r="Q131" s="101" t="s">
        <v>135</v>
      </c>
      <c r="R131" s="101" t="s">
        <v>136</v>
      </c>
      <c r="S131" s="101" t="s">
        <v>137</v>
      </c>
      <c r="T131" s="102" t="s">
        <v>138</v>
      </c>
      <c r="U131" s="199"/>
      <c r="V131" s="199"/>
      <c r="W131" s="199"/>
      <c r="X131" s="199"/>
      <c r="Y131" s="199"/>
      <c r="Z131" s="199"/>
      <c r="AA131" s="199"/>
      <c r="AB131" s="199"/>
      <c r="AC131" s="199"/>
      <c r="AD131" s="199"/>
      <c r="AE131" s="199"/>
    </row>
    <row r="132" s="2" customFormat="1" ht="22.8" customHeight="1">
      <c r="A132" s="38"/>
      <c r="B132" s="39"/>
      <c r="C132" s="107" t="s">
        <v>139</v>
      </c>
      <c r="D132" s="40"/>
      <c r="E132" s="40"/>
      <c r="F132" s="40"/>
      <c r="G132" s="40"/>
      <c r="H132" s="40"/>
      <c r="I132" s="40"/>
      <c r="J132" s="206">
        <f>BK132</f>
        <v>0</v>
      </c>
      <c r="K132" s="40"/>
      <c r="L132" s="44"/>
      <c r="M132" s="103"/>
      <c r="N132" s="207"/>
      <c r="O132" s="104"/>
      <c r="P132" s="208">
        <f>P133+P138+P172</f>
        <v>0</v>
      </c>
      <c r="Q132" s="104"/>
      <c r="R132" s="208">
        <f>R133+R138+R172</f>
        <v>0</v>
      </c>
      <c r="S132" s="104"/>
      <c r="T132" s="209">
        <f>T133+T138+T172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80</v>
      </c>
      <c r="AU132" s="17" t="s">
        <v>114</v>
      </c>
      <c r="BK132" s="210">
        <f>BK133+BK138+BK172</f>
        <v>0</v>
      </c>
    </row>
    <row r="133" s="12" customFormat="1" ht="25.92" customHeight="1">
      <c r="A133" s="12"/>
      <c r="B133" s="211"/>
      <c r="C133" s="212"/>
      <c r="D133" s="213" t="s">
        <v>80</v>
      </c>
      <c r="E133" s="214" t="s">
        <v>140</v>
      </c>
      <c r="F133" s="214" t="s">
        <v>141</v>
      </c>
      <c r="G133" s="212"/>
      <c r="H133" s="212"/>
      <c r="I133" s="215"/>
      <c r="J133" s="216">
        <f>BK133</f>
        <v>0</v>
      </c>
      <c r="K133" s="212"/>
      <c r="L133" s="217"/>
      <c r="M133" s="218"/>
      <c r="N133" s="219"/>
      <c r="O133" s="219"/>
      <c r="P133" s="220">
        <f>P134+P137</f>
        <v>0</v>
      </c>
      <c r="Q133" s="219"/>
      <c r="R133" s="220">
        <f>R134+R137</f>
        <v>0</v>
      </c>
      <c r="S133" s="219"/>
      <c r="T133" s="221">
        <f>T134+T137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2" t="s">
        <v>86</v>
      </c>
      <c r="AT133" s="223" t="s">
        <v>80</v>
      </c>
      <c r="AU133" s="223" t="s">
        <v>81</v>
      </c>
      <c r="AY133" s="222" t="s">
        <v>142</v>
      </c>
      <c r="BK133" s="224">
        <f>BK134+BK137</f>
        <v>0</v>
      </c>
    </row>
    <row r="134" s="12" customFormat="1" ht="22.8" customHeight="1">
      <c r="A134" s="12"/>
      <c r="B134" s="211"/>
      <c r="C134" s="212"/>
      <c r="D134" s="213" t="s">
        <v>80</v>
      </c>
      <c r="E134" s="225" t="s">
        <v>189</v>
      </c>
      <c r="F134" s="225" t="s">
        <v>375</v>
      </c>
      <c r="G134" s="212"/>
      <c r="H134" s="212"/>
      <c r="I134" s="215"/>
      <c r="J134" s="226">
        <f>BK134</f>
        <v>0</v>
      </c>
      <c r="K134" s="212"/>
      <c r="L134" s="217"/>
      <c r="M134" s="218"/>
      <c r="N134" s="219"/>
      <c r="O134" s="219"/>
      <c r="P134" s="220">
        <f>SUM(P135:P136)</f>
        <v>0</v>
      </c>
      <c r="Q134" s="219"/>
      <c r="R134" s="220">
        <f>SUM(R135:R136)</f>
        <v>0</v>
      </c>
      <c r="S134" s="219"/>
      <c r="T134" s="221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2" t="s">
        <v>86</v>
      </c>
      <c r="AT134" s="223" t="s">
        <v>80</v>
      </c>
      <c r="AU134" s="223" t="s">
        <v>86</v>
      </c>
      <c r="AY134" s="222" t="s">
        <v>142</v>
      </c>
      <c r="BK134" s="224">
        <f>SUM(BK135:BK136)</f>
        <v>0</v>
      </c>
    </row>
    <row r="135" s="2" customFormat="1" ht="24.15" customHeight="1">
      <c r="A135" s="38"/>
      <c r="B135" s="39"/>
      <c r="C135" s="227" t="s">
        <v>86</v>
      </c>
      <c r="D135" s="227" t="s">
        <v>144</v>
      </c>
      <c r="E135" s="228" t="s">
        <v>731</v>
      </c>
      <c r="F135" s="229" t="s">
        <v>732</v>
      </c>
      <c r="G135" s="230" t="s">
        <v>268</v>
      </c>
      <c r="H135" s="231">
        <v>4</v>
      </c>
      <c r="I135" s="232"/>
      <c r="J135" s="233">
        <f>ROUND(I135*H135,2)</f>
        <v>0</v>
      </c>
      <c r="K135" s="234"/>
      <c r="L135" s="44"/>
      <c r="M135" s="235" t="s">
        <v>1</v>
      </c>
      <c r="N135" s="236" t="s">
        <v>46</v>
      </c>
      <c r="O135" s="91"/>
      <c r="P135" s="237">
        <f>O135*H135</f>
        <v>0</v>
      </c>
      <c r="Q135" s="237">
        <v>0</v>
      </c>
      <c r="R135" s="237">
        <f>Q135*H135</f>
        <v>0</v>
      </c>
      <c r="S135" s="237">
        <v>0</v>
      </c>
      <c r="T135" s="23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9" t="s">
        <v>104</v>
      </c>
      <c r="AT135" s="239" t="s">
        <v>144</v>
      </c>
      <c r="AU135" s="239" t="s">
        <v>90</v>
      </c>
      <c r="AY135" s="17" t="s">
        <v>142</v>
      </c>
      <c r="BE135" s="240">
        <f>IF(N135="základní",J135,0)</f>
        <v>0</v>
      </c>
      <c r="BF135" s="240">
        <f>IF(N135="snížená",J135,0)</f>
        <v>0</v>
      </c>
      <c r="BG135" s="240">
        <f>IF(N135="zákl. přenesená",J135,0)</f>
        <v>0</v>
      </c>
      <c r="BH135" s="240">
        <f>IF(N135="sníž. přenesená",J135,0)</f>
        <v>0</v>
      </c>
      <c r="BI135" s="240">
        <f>IF(N135="nulová",J135,0)</f>
        <v>0</v>
      </c>
      <c r="BJ135" s="17" t="s">
        <v>86</v>
      </c>
      <c r="BK135" s="240">
        <f>ROUND(I135*H135,2)</f>
        <v>0</v>
      </c>
      <c r="BL135" s="17" t="s">
        <v>104</v>
      </c>
      <c r="BM135" s="239" t="s">
        <v>90</v>
      </c>
    </row>
    <row r="136" s="2" customFormat="1" ht="24.15" customHeight="1">
      <c r="A136" s="38"/>
      <c r="B136" s="39"/>
      <c r="C136" s="227" t="s">
        <v>90</v>
      </c>
      <c r="D136" s="227" t="s">
        <v>144</v>
      </c>
      <c r="E136" s="228" t="s">
        <v>733</v>
      </c>
      <c r="F136" s="229" t="s">
        <v>734</v>
      </c>
      <c r="G136" s="230" t="s">
        <v>192</v>
      </c>
      <c r="H136" s="231">
        <v>3</v>
      </c>
      <c r="I136" s="232"/>
      <c r="J136" s="233">
        <f>ROUND(I136*H136,2)</f>
        <v>0</v>
      </c>
      <c r="K136" s="234"/>
      <c r="L136" s="44"/>
      <c r="M136" s="235" t="s">
        <v>1</v>
      </c>
      <c r="N136" s="236" t="s">
        <v>46</v>
      </c>
      <c r="O136" s="91"/>
      <c r="P136" s="237">
        <f>O136*H136</f>
        <v>0</v>
      </c>
      <c r="Q136" s="237">
        <v>0</v>
      </c>
      <c r="R136" s="237">
        <f>Q136*H136</f>
        <v>0</v>
      </c>
      <c r="S136" s="237">
        <v>0</v>
      </c>
      <c r="T136" s="23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9" t="s">
        <v>104</v>
      </c>
      <c r="AT136" s="239" t="s">
        <v>144</v>
      </c>
      <c r="AU136" s="239" t="s">
        <v>90</v>
      </c>
      <c r="AY136" s="17" t="s">
        <v>142</v>
      </c>
      <c r="BE136" s="240">
        <f>IF(N136="základní",J136,0)</f>
        <v>0</v>
      </c>
      <c r="BF136" s="240">
        <f>IF(N136="snížená",J136,0)</f>
        <v>0</v>
      </c>
      <c r="BG136" s="240">
        <f>IF(N136="zákl. přenesená",J136,0)</f>
        <v>0</v>
      </c>
      <c r="BH136" s="240">
        <f>IF(N136="sníž. přenesená",J136,0)</f>
        <v>0</v>
      </c>
      <c r="BI136" s="240">
        <f>IF(N136="nulová",J136,0)</f>
        <v>0</v>
      </c>
      <c r="BJ136" s="17" t="s">
        <v>86</v>
      </c>
      <c r="BK136" s="240">
        <f>ROUND(I136*H136,2)</f>
        <v>0</v>
      </c>
      <c r="BL136" s="17" t="s">
        <v>104</v>
      </c>
      <c r="BM136" s="239" t="s">
        <v>104</v>
      </c>
    </row>
    <row r="137" s="12" customFormat="1" ht="22.8" customHeight="1">
      <c r="A137" s="12"/>
      <c r="B137" s="211"/>
      <c r="C137" s="212"/>
      <c r="D137" s="213" t="s">
        <v>80</v>
      </c>
      <c r="E137" s="225" t="s">
        <v>735</v>
      </c>
      <c r="F137" s="225" t="s">
        <v>1</v>
      </c>
      <c r="G137" s="212"/>
      <c r="H137" s="212"/>
      <c r="I137" s="215"/>
      <c r="J137" s="226">
        <f>BK137</f>
        <v>0</v>
      </c>
      <c r="K137" s="212"/>
      <c r="L137" s="217"/>
      <c r="M137" s="218"/>
      <c r="N137" s="219"/>
      <c r="O137" s="219"/>
      <c r="P137" s="220">
        <v>0</v>
      </c>
      <c r="Q137" s="219"/>
      <c r="R137" s="220">
        <v>0</v>
      </c>
      <c r="S137" s="219"/>
      <c r="T137" s="221"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2" t="s">
        <v>86</v>
      </c>
      <c r="AT137" s="223" t="s">
        <v>80</v>
      </c>
      <c r="AU137" s="223" t="s">
        <v>86</v>
      </c>
      <c r="AY137" s="222" t="s">
        <v>142</v>
      </c>
      <c r="BK137" s="224">
        <v>0</v>
      </c>
    </row>
    <row r="138" s="12" customFormat="1" ht="25.92" customHeight="1">
      <c r="A138" s="12"/>
      <c r="B138" s="211"/>
      <c r="C138" s="212"/>
      <c r="D138" s="213" t="s">
        <v>80</v>
      </c>
      <c r="E138" s="214" t="s">
        <v>470</v>
      </c>
      <c r="F138" s="214" t="s">
        <v>471</v>
      </c>
      <c r="G138" s="212"/>
      <c r="H138" s="212"/>
      <c r="I138" s="215"/>
      <c r="J138" s="216">
        <f>BK138</f>
        <v>0</v>
      </c>
      <c r="K138" s="212"/>
      <c r="L138" s="217"/>
      <c r="M138" s="218"/>
      <c r="N138" s="219"/>
      <c r="O138" s="219"/>
      <c r="P138" s="220">
        <f>P139+P141+P145+P154+P157+P162+P165+P169</f>
        <v>0</v>
      </c>
      <c r="Q138" s="219"/>
      <c r="R138" s="220">
        <f>R139+R141+R145+R154+R157+R162+R165+R169</f>
        <v>0</v>
      </c>
      <c r="S138" s="219"/>
      <c r="T138" s="221">
        <f>T139+T141+T145+T154+T157+T162+T165+T169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2" t="s">
        <v>90</v>
      </c>
      <c r="AT138" s="223" t="s">
        <v>80</v>
      </c>
      <c r="AU138" s="223" t="s">
        <v>81</v>
      </c>
      <c r="AY138" s="222" t="s">
        <v>142</v>
      </c>
      <c r="BK138" s="224">
        <f>BK139+BK141+BK145+BK154+BK157+BK162+BK165+BK169</f>
        <v>0</v>
      </c>
    </row>
    <row r="139" s="12" customFormat="1" ht="22.8" customHeight="1">
      <c r="A139" s="12"/>
      <c r="B139" s="211"/>
      <c r="C139" s="212"/>
      <c r="D139" s="213" t="s">
        <v>80</v>
      </c>
      <c r="E139" s="225" t="s">
        <v>736</v>
      </c>
      <c r="F139" s="225" t="s">
        <v>737</v>
      </c>
      <c r="G139" s="212"/>
      <c r="H139" s="212"/>
      <c r="I139" s="215"/>
      <c r="J139" s="226">
        <f>BK139</f>
        <v>0</v>
      </c>
      <c r="K139" s="212"/>
      <c r="L139" s="217"/>
      <c r="M139" s="218"/>
      <c r="N139" s="219"/>
      <c r="O139" s="219"/>
      <c r="P139" s="220">
        <f>P140</f>
        <v>0</v>
      </c>
      <c r="Q139" s="219"/>
      <c r="R139" s="220">
        <f>R140</f>
        <v>0</v>
      </c>
      <c r="S139" s="219"/>
      <c r="T139" s="221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2" t="s">
        <v>90</v>
      </c>
      <c r="AT139" s="223" t="s">
        <v>80</v>
      </c>
      <c r="AU139" s="223" t="s">
        <v>86</v>
      </c>
      <c r="AY139" s="222" t="s">
        <v>142</v>
      </c>
      <c r="BK139" s="224">
        <f>BK140</f>
        <v>0</v>
      </c>
    </row>
    <row r="140" s="2" customFormat="1" ht="24.15" customHeight="1">
      <c r="A140" s="38"/>
      <c r="B140" s="39"/>
      <c r="C140" s="227" t="s">
        <v>101</v>
      </c>
      <c r="D140" s="227" t="s">
        <v>144</v>
      </c>
      <c r="E140" s="228" t="s">
        <v>738</v>
      </c>
      <c r="F140" s="229" t="s">
        <v>739</v>
      </c>
      <c r="G140" s="230" t="s">
        <v>268</v>
      </c>
      <c r="H140" s="231">
        <v>1</v>
      </c>
      <c r="I140" s="232"/>
      <c r="J140" s="233">
        <f>ROUND(I140*H140,2)</f>
        <v>0</v>
      </c>
      <c r="K140" s="234"/>
      <c r="L140" s="44"/>
      <c r="M140" s="235" t="s">
        <v>1</v>
      </c>
      <c r="N140" s="236" t="s">
        <v>46</v>
      </c>
      <c r="O140" s="91"/>
      <c r="P140" s="237">
        <f>O140*H140</f>
        <v>0</v>
      </c>
      <c r="Q140" s="237">
        <v>0</v>
      </c>
      <c r="R140" s="237">
        <f>Q140*H140</f>
        <v>0</v>
      </c>
      <c r="S140" s="237">
        <v>0</v>
      </c>
      <c r="T140" s="23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9" t="s">
        <v>225</v>
      </c>
      <c r="AT140" s="239" t="s">
        <v>144</v>
      </c>
      <c r="AU140" s="239" t="s">
        <v>90</v>
      </c>
      <c r="AY140" s="17" t="s">
        <v>142</v>
      </c>
      <c r="BE140" s="240">
        <f>IF(N140="základní",J140,0)</f>
        <v>0</v>
      </c>
      <c r="BF140" s="240">
        <f>IF(N140="snížená",J140,0)</f>
        <v>0</v>
      </c>
      <c r="BG140" s="240">
        <f>IF(N140="zákl. přenesená",J140,0)</f>
        <v>0</v>
      </c>
      <c r="BH140" s="240">
        <f>IF(N140="sníž. přenesená",J140,0)</f>
        <v>0</v>
      </c>
      <c r="BI140" s="240">
        <f>IF(N140="nulová",J140,0)</f>
        <v>0</v>
      </c>
      <c r="BJ140" s="17" t="s">
        <v>86</v>
      </c>
      <c r="BK140" s="240">
        <f>ROUND(I140*H140,2)</f>
        <v>0</v>
      </c>
      <c r="BL140" s="17" t="s">
        <v>225</v>
      </c>
      <c r="BM140" s="239" t="s">
        <v>171</v>
      </c>
    </row>
    <row r="141" s="12" customFormat="1" ht="22.8" customHeight="1">
      <c r="A141" s="12"/>
      <c r="B141" s="211"/>
      <c r="C141" s="212"/>
      <c r="D141" s="213" t="s">
        <v>80</v>
      </c>
      <c r="E141" s="225" t="s">
        <v>740</v>
      </c>
      <c r="F141" s="225" t="s">
        <v>741</v>
      </c>
      <c r="G141" s="212"/>
      <c r="H141" s="212"/>
      <c r="I141" s="215"/>
      <c r="J141" s="226">
        <f>BK141</f>
        <v>0</v>
      </c>
      <c r="K141" s="212"/>
      <c r="L141" s="217"/>
      <c r="M141" s="218"/>
      <c r="N141" s="219"/>
      <c r="O141" s="219"/>
      <c r="P141" s="220">
        <f>SUM(P142:P144)</f>
        <v>0</v>
      </c>
      <c r="Q141" s="219"/>
      <c r="R141" s="220">
        <f>SUM(R142:R144)</f>
        <v>0</v>
      </c>
      <c r="S141" s="219"/>
      <c r="T141" s="221">
        <f>SUM(T142:T144)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2" t="s">
        <v>90</v>
      </c>
      <c r="AT141" s="223" t="s">
        <v>80</v>
      </c>
      <c r="AU141" s="223" t="s">
        <v>86</v>
      </c>
      <c r="AY141" s="222" t="s">
        <v>142</v>
      </c>
      <c r="BK141" s="224">
        <f>SUM(BK142:BK144)</f>
        <v>0</v>
      </c>
    </row>
    <row r="142" s="2" customFormat="1" ht="21.75" customHeight="1">
      <c r="A142" s="38"/>
      <c r="B142" s="39"/>
      <c r="C142" s="227" t="s">
        <v>104</v>
      </c>
      <c r="D142" s="227" t="s">
        <v>144</v>
      </c>
      <c r="E142" s="228" t="s">
        <v>742</v>
      </c>
      <c r="F142" s="229" t="s">
        <v>743</v>
      </c>
      <c r="G142" s="230" t="s">
        <v>658</v>
      </c>
      <c r="H142" s="231">
        <v>10</v>
      </c>
      <c r="I142" s="232"/>
      <c r="J142" s="233">
        <f>ROUND(I142*H142,2)</f>
        <v>0</v>
      </c>
      <c r="K142" s="234"/>
      <c r="L142" s="44"/>
      <c r="M142" s="235" t="s">
        <v>1</v>
      </c>
      <c r="N142" s="236" t="s">
        <v>46</v>
      </c>
      <c r="O142" s="91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9" t="s">
        <v>225</v>
      </c>
      <c r="AT142" s="239" t="s">
        <v>144</v>
      </c>
      <c r="AU142" s="239" t="s">
        <v>90</v>
      </c>
      <c r="AY142" s="17" t="s">
        <v>142</v>
      </c>
      <c r="BE142" s="240">
        <f>IF(N142="základní",J142,0)</f>
        <v>0</v>
      </c>
      <c r="BF142" s="240">
        <f>IF(N142="snížená",J142,0)</f>
        <v>0</v>
      </c>
      <c r="BG142" s="240">
        <f>IF(N142="zákl. přenesená",J142,0)</f>
        <v>0</v>
      </c>
      <c r="BH142" s="240">
        <f>IF(N142="sníž. přenesená",J142,0)</f>
        <v>0</v>
      </c>
      <c r="BI142" s="240">
        <f>IF(N142="nulová",J142,0)</f>
        <v>0</v>
      </c>
      <c r="BJ142" s="17" t="s">
        <v>86</v>
      </c>
      <c r="BK142" s="240">
        <f>ROUND(I142*H142,2)</f>
        <v>0</v>
      </c>
      <c r="BL142" s="17" t="s">
        <v>225</v>
      </c>
      <c r="BM142" s="239" t="s">
        <v>182</v>
      </c>
    </row>
    <row r="143" s="2" customFormat="1" ht="24.15" customHeight="1">
      <c r="A143" s="38"/>
      <c r="B143" s="39"/>
      <c r="C143" s="264" t="s">
        <v>166</v>
      </c>
      <c r="D143" s="264" t="s">
        <v>201</v>
      </c>
      <c r="E143" s="265" t="s">
        <v>744</v>
      </c>
      <c r="F143" s="266" t="s">
        <v>745</v>
      </c>
      <c r="G143" s="267" t="s">
        <v>746</v>
      </c>
      <c r="H143" s="268">
        <v>1</v>
      </c>
      <c r="I143" s="269"/>
      <c r="J143" s="270">
        <f>ROUND(I143*H143,2)</f>
        <v>0</v>
      </c>
      <c r="K143" s="271"/>
      <c r="L143" s="272"/>
      <c r="M143" s="273" t="s">
        <v>1</v>
      </c>
      <c r="N143" s="274" t="s">
        <v>46</v>
      </c>
      <c r="O143" s="91"/>
      <c r="P143" s="237">
        <f>O143*H143</f>
        <v>0</v>
      </c>
      <c r="Q143" s="237">
        <v>0</v>
      </c>
      <c r="R143" s="237">
        <f>Q143*H143</f>
        <v>0</v>
      </c>
      <c r="S143" s="237">
        <v>0</v>
      </c>
      <c r="T143" s="23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9" t="s">
        <v>299</v>
      </c>
      <c r="AT143" s="239" t="s">
        <v>201</v>
      </c>
      <c r="AU143" s="239" t="s">
        <v>90</v>
      </c>
      <c r="AY143" s="17" t="s">
        <v>142</v>
      </c>
      <c r="BE143" s="240">
        <f>IF(N143="základní",J143,0)</f>
        <v>0</v>
      </c>
      <c r="BF143" s="240">
        <f>IF(N143="snížená",J143,0)</f>
        <v>0</v>
      </c>
      <c r="BG143" s="240">
        <f>IF(N143="zákl. přenesená",J143,0)</f>
        <v>0</v>
      </c>
      <c r="BH143" s="240">
        <f>IF(N143="sníž. přenesená",J143,0)</f>
        <v>0</v>
      </c>
      <c r="BI143" s="240">
        <f>IF(N143="nulová",J143,0)</f>
        <v>0</v>
      </c>
      <c r="BJ143" s="17" t="s">
        <v>86</v>
      </c>
      <c r="BK143" s="240">
        <f>ROUND(I143*H143,2)</f>
        <v>0</v>
      </c>
      <c r="BL143" s="17" t="s">
        <v>225</v>
      </c>
      <c r="BM143" s="239" t="s">
        <v>195</v>
      </c>
    </row>
    <row r="144" s="2" customFormat="1" ht="16.5" customHeight="1">
      <c r="A144" s="38"/>
      <c r="B144" s="39"/>
      <c r="C144" s="227" t="s">
        <v>171</v>
      </c>
      <c r="D144" s="227" t="s">
        <v>144</v>
      </c>
      <c r="E144" s="228" t="s">
        <v>747</v>
      </c>
      <c r="F144" s="229" t="s">
        <v>748</v>
      </c>
      <c r="G144" s="230" t="s">
        <v>658</v>
      </c>
      <c r="H144" s="231">
        <v>3</v>
      </c>
      <c r="I144" s="232"/>
      <c r="J144" s="233">
        <f>ROUND(I144*H144,2)</f>
        <v>0</v>
      </c>
      <c r="K144" s="234"/>
      <c r="L144" s="44"/>
      <c r="M144" s="235" t="s">
        <v>1</v>
      </c>
      <c r="N144" s="236" t="s">
        <v>46</v>
      </c>
      <c r="O144" s="91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9" t="s">
        <v>225</v>
      </c>
      <c r="AT144" s="239" t="s">
        <v>144</v>
      </c>
      <c r="AU144" s="239" t="s">
        <v>90</v>
      </c>
      <c r="AY144" s="17" t="s">
        <v>142</v>
      </c>
      <c r="BE144" s="240">
        <f>IF(N144="základní",J144,0)</f>
        <v>0</v>
      </c>
      <c r="BF144" s="240">
        <f>IF(N144="snížená",J144,0)</f>
        <v>0</v>
      </c>
      <c r="BG144" s="240">
        <f>IF(N144="zákl. přenesená",J144,0)</f>
        <v>0</v>
      </c>
      <c r="BH144" s="240">
        <f>IF(N144="sníž. přenesená",J144,0)</f>
        <v>0</v>
      </c>
      <c r="BI144" s="240">
        <f>IF(N144="nulová",J144,0)</f>
        <v>0</v>
      </c>
      <c r="BJ144" s="17" t="s">
        <v>86</v>
      </c>
      <c r="BK144" s="240">
        <f>ROUND(I144*H144,2)</f>
        <v>0</v>
      </c>
      <c r="BL144" s="17" t="s">
        <v>225</v>
      </c>
      <c r="BM144" s="239" t="s">
        <v>9</v>
      </c>
    </row>
    <row r="145" s="12" customFormat="1" ht="22.8" customHeight="1">
      <c r="A145" s="12"/>
      <c r="B145" s="211"/>
      <c r="C145" s="212"/>
      <c r="D145" s="213" t="s">
        <v>80</v>
      </c>
      <c r="E145" s="225" t="s">
        <v>749</v>
      </c>
      <c r="F145" s="225" t="s">
        <v>750</v>
      </c>
      <c r="G145" s="212"/>
      <c r="H145" s="212"/>
      <c r="I145" s="215"/>
      <c r="J145" s="226">
        <f>BK145</f>
        <v>0</v>
      </c>
      <c r="K145" s="212"/>
      <c r="L145" s="217"/>
      <c r="M145" s="218"/>
      <c r="N145" s="219"/>
      <c r="O145" s="219"/>
      <c r="P145" s="220">
        <f>SUM(P146:P153)</f>
        <v>0</v>
      </c>
      <c r="Q145" s="219"/>
      <c r="R145" s="220">
        <f>SUM(R146:R153)</f>
        <v>0</v>
      </c>
      <c r="S145" s="219"/>
      <c r="T145" s="221">
        <f>SUM(T146:T153)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2" t="s">
        <v>90</v>
      </c>
      <c r="AT145" s="223" t="s">
        <v>80</v>
      </c>
      <c r="AU145" s="223" t="s">
        <v>86</v>
      </c>
      <c r="AY145" s="222" t="s">
        <v>142</v>
      </c>
      <c r="BK145" s="224">
        <f>SUM(BK146:BK153)</f>
        <v>0</v>
      </c>
    </row>
    <row r="146" s="2" customFormat="1" ht="16.5" customHeight="1">
      <c r="A146" s="38"/>
      <c r="B146" s="39"/>
      <c r="C146" s="227" t="s">
        <v>177</v>
      </c>
      <c r="D146" s="227" t="s">
        <v>144</v>
      </c>
      <c r="E146" s="228" t="s">
        <v>751</v>
      </c>
      <c r="F146" s="229" t="s">
        <v>752</v>
      </c>
      <c r="G146" s="230" t="s">
        <v>192</v>
      </c>
      <c r="H146" s="231">
        <v>22</v>
      </c>
      <c r="I146" s="232"/>
      <c r="J146" s="233">
        <f>ROUND(I146*H146,2)</f>
        <v>0</v>
      </c>
      <c r="K146" s="234"/>
      <c r="L146" s="44"/>
      <c r="M146" s="235" t="s">
        <v>1</v>
      </c>
      <c r="N146" s="236" t="s">
        <v>46</v>
      </c>
      <c r="O146" s="91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9" t="s">
        <v>225</v>
      </c>
      <c r="AT146" s="239" t="s">
        <v>144</v>
      </c>
      <c r="AU146" s="239" t="s">
        <v>90</v>
      </c>
      <c r="AY146" s="17" t="s">
        <v>142</v>
      </c>
      <c r="BE146" s="240">
        <f>IF(N146="základní",J146,0)</f>
        <v>0</v>
      </c>
      <c r="BF146" s="240">
        <f>IF(N146="snížená",J146,0)</f>
        <v>0</v>
      </c>
      <c r="BG146" s="240">
        <f>IF(N146="zákl. přenesená",J146,0)</f>
        <v>0</v>
      </c>
      <c r="BH146" s="240">
        <f>IF(N146="sníž. přenesená",J146,0)</f>
        <v>0</v>
      </c>
      <c r="BI146" s="240">
        <f>IF(N146="nulová",J146,0)</f>
        <v>0</v>
      </c>
      <c r="BJ146" s="17" t="s">
        <v>86</v>
      </c>
      <c r="BK146" s="240">
        <f>ROUND(I146*H146,2)</f>
        <v>0</v>
      </c>
      <c r="BL146" s="17" t="s">
        <v>225</v>
      </c>
      <c r="BM146" s="239" t="s">
        <v>216</v>
      </c>
    </row>
    <row r="147" s="2" customFormat="1" ht="33" customHeight="1">
      <c r="A147" s="38"/>
      <c r="B147" s="39"/>
      <c r="C147" s="264" t="s">
        <v>182</v>
      </c>
      <c r="D147" s="264" t="s">
        <v>201</v>
      </c>
      <c r="E147" s="265" t="s">
        <v>753</v>
      </c>
      <c r="F147" s="266" t="s">
        <v>754</v>
      </c>
      <c r="G147" s="267" t="s">
        <v>192</v>
      </c>
      <c r="H147" s="268">
        <v>22</v>
      </c>
      <c r="I147" s="269"/>
      <c r="J147" s="270">
        <f>ROUND(I147*H147,2)</f>
        <v>0</v>
      </c>
      <c r="K147" s="271"/>
      <c r="L147" s="272"/>
      <c r="M147" s="273" t="s">
        <v>1</v>
      </c>
      <c r="N147" s="274" t="s">
        <v>46</v>
      </c>
      <c r="O147" s="91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9" t="s">
        <v>299</v>
      </c>
      <c r="AT147" s="239" t="s">
        <v>201</v>
      </c>
      <c r="AU147" s="239" t="s">
        <v>90</v>
      </c>
      <c r="AY147" s="17" t="s">
        <v>142</v>
      </c>
      <c r="BE147" s="240">
        <f>IF(N147="základní",J147,0)</f>
        <v>0</v>
      </c>
      <c r="BF147" s="240">
        <f>IF(N147="snížená",J147,0)</f>
        <v>0</v>
      </c>
      <c r="BG147" s="240">
        <f>IF(N147="zákl. přenesená",J147,0)</f>
        <v>0</v>
      </c>
      <c r="BH147" s="240">
        <f>IF(N147="sníž. přenesená",J147,0)</f>
        <v>0</v>
      </c>
      <c r="BI147" s="240">
        <f>IF(N147="nulová",J147,0)</f>
        <v>0</v>
      </c>
      <c r="BJ147" s="17" t="s">
        <v>86</v>
      </c>
      <c r="BK147" s="240">
        <f>ROUND(I147*H147,2)</f>
        <v>0</v>
      </c>
      <c r="BL147" s="17" t="s">
        <v>225</v>
      </c>
      <c r="BM147" s="239" t="s">
        <v>225</v>
      </c>
    </row>
    <row r="148" s="2" customFormat="1" ht="16.5" customHeight="1">
      <c r="A148" s="38"/>
      <c r="B148" s="39"/>
      <c r="C148" s="227" t="s">
        <v>189</v>
      </c>
      <c r="D148" s="227" t="s">
        <v>144</v>
      </c>
      <c r="E148" s="228" t="s">
        <v>755</v>
      </c>
      <c r="F148" s="229" t="s">
        <v>756</v>
      </c>
      <c r="G148" s="230" t="s">
        <v>192</v>
      </c>
      <c r="H148" s="231">
        <v>25</v>
      </c>
      <c r="I148" s="232"/>
      <c r="J148" s="233">
        <f>ROUND(I148*H148,2)</f>
        <v>0</v>
      </c>
      <c r="K148" s="234"/>
      <c r="L148" s="44"/>
      <c r="M148" s="235" t="s">
        <v>1</v>
      </c>
      <c r="N148" s="236" t="s">
        <v>46</v>
      </c>
      <c r="O148" s="91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9" t="s">
        <v>225</v>
      </c>
      <c r="AT148" s="239" t="s">
        <v>144</v>
      </c>
      <c r="AU148" s="239" t="s">
        <v>90</v>
      </c>
      <c r="AY148" s="17" t="s">
        <v>142</v>
      </c>
      <c r="BE148" s="240">
        <f>IF(N148="základní",J148,0)</f>
        <v>0</v>
      </c>
      <c r="BF148" s="240">
        <f>IF(N148="snížená",J148,0)</f>
        <v>0</v>
      </c>
      <c r="BG148" s="240">
        <f>IF(N148="zákl. přenesená",J148,0)</f>
        <v>0</v>
      </c>
      <c r="BH148" s="240">
        <f>IF(N148="sníž. přenesená",J148,0)</f>
        <v>0</v>
      </c>
      <c r="BI148" s="240">
        <f>IF(N148="nulová",J148,0)</f>
        <v>0</v>
      </c>
      <c r="BJ148" s="17" t="s">
        <v>86</v>
      </c>
      <c r="BK148" s="240">
        <f>ROUND(I148*H148,2)</f>
        <v>0</v>
      </c>
      <c r="BL148" s="17" t="s">
        <v>225</v>
      </c>
      <c r="BM148" s="239" t="s">
        <v>237</v>
      </c>
    </row>
    <row r="149" s="2" customFormat="1" ht="33" customHeight="1">
      <c r="A149" s="38"/>
      <c r="B149" s="39"/>
      <c r="C149" s="264" t="s">
        <v>195</v>
      </c>
      <c r="D149" s="264" t="s">
        <v>201</v>
      </c>
      <c r="E149" s="265" t="s">
        <v>757</v>
      </c>
      <c r="F149" s="266" t="s">
        <v>758</v>
      </c>
      <c r="G149" s="267" t="s">
        <v>192</v>
      </c>
      <c r="H149" s="268">
        <v>25</v>
      </c>
      <c r="I149" s="269"/>
      <c r="J149" s="270">
        <f>ROUND(I149*H149,2)</f>
        <v>0</v>
      </c>
      <c r="K149" s="271"/>
      <c r="L149" s="272"/>
      <c r="M149" s="273" t="s">
        <v>1</v>
      </c>
      <c r="N149" s="274" t="s">
        <v>46</v>
      </c>
      <c r="O149" s="91"/>
      <c r="P149" s="237">
        <f>O149*H149</f>
        <v>0</v>
      </c>
      <c r="Q149" s="237">
        <v>0</v>
      </c>
      <c r="R149" s="237">
        <f>Q149*H149</f>
        <v>0</v>
      </c>
      <c r="S149" s="237">
        <v>0</v>
      </c>
      <c r="T149" s="23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9" t="s">
        <v>299</v>
      </c>
      <c r="AT149" s="239" t="s">
        <v>201</v>
      </c>
      <c r="AU149" s="239" t="s">
        <v>90</v>
      </c>
      <c r="AY149" s="17" t="s">
        <v>142</v>
      </c>
      <c r="BE149" s="240">
        <f>IF(N149="základní",J149,0)</f>
        <v>0</v>
      </c>
      <c r="BF149" s="240">
        <f>IF(N149="snížená",J149,0)</f>
        <v>0</v>
      </c>
      <c r="BG149" s="240">
        <f>IF(N149="zákl. přenesená",J149,0)</f>
        <v>0</v>
      </c>
      <c r="BH149" s="240">
        <f>IF(N149="sníž. přenesená",J149,0)</f>
        <v>0</v>
      </c>
      <c r="BI149" s="240">
        <f>IF(N149="nulová",J149,0)</f>
        <v>0</v>
      </c>
      <c r="BJ149" s="17" t="s">
        <v>86</v>
      </c>
      <c r="BK149" s="240">
        <f>ROUND(I149*H149,2)</f>
        <v>0</v>
      </c>
      <c r="BL149" s="17" t="s">
        <v>225</v>
      </c>
      <c r="BM149" s="239" t="s">
        <v>247</v>
      </c>
    </row>
    <row r="150" s="2" customFormat="1" ht="16.5" customHeight="1">
      <c r="A150" s="38"/>
      <c r="B150" s="39"/>
      <c r="C150" s="227" t="s">
        <v>200</v>
      </c>
      <c r="D150" s="227" t="s">
        <v>144</v>
      </c>
      <c r="E150" s="228" t="s">
        <v>759</v>
      </c>
      <c r="F150" s="229" t="s">
        <v>760</v>
      </c>
      <c r="G150" s="230" t="s">
        <v>761</v>
      </c>
      <c r="H150" s="231">
        <v>1</v>
      </c>
      <c r="I150" s="232"/>
      <c r="J150" s="233">
        <f>ROUND(I150*H150,2)</f>
        <v>0</v>
      </c>
      <c r="K150" s="234"/>
      <c r="L150" s="44"/>
      <c r="M150" s="235" t="s">
        <v>1</v>
      </c>
      <c r="N150" s="236" t="s">
        <v>46</v>
      </c>
      <c r="O150" s="91"/>
      <c r="P150" s="237">
        <f>O150*H150</f>
        <v>0</v>
      </c>
      <c r="Q150" s="237">
        <v>0</v>
      </c>
      <c r="R150" s="237">
        <f>Q150*H150</f>
        <v>0</v>
      </c>
      <c r="S150" s="237">
        <v>0</v>
      </c>
      <c r="T150" s="23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9" t="s">
        <v>225</v>
      </c>
      <c r="AT150" s="239" t="s">
        <v>144</v>
      </c>
      <c r="AU150" s="239" t="s">
        <v>90</v>
      </c>
      <c r="AY150" s="17" t="s">
        <v>142</v>
      </c>
      <c r="BE150" s="240">
        <f>IF(N150="základní",J150,0)</f>
        <v>0</v>
      </c>
      <c r="BF150" s="240">
        <f>IF(N150="snížená",J150,0)</f>
        <v>0</v>
      </c>
      <c r="BG150" s="240">
        <f>IF(N150="zákl. přenesená",J150,0)</f>
        <v>0</v>
      </c>
      <c r="BH150" s="240">
        <f>IF(N150="sníž. přenesená",J150,0)</f>
        <v>0</v>
      </c>
      <c r="BI150" s="240">
        <f>IF(N150="nulová",J150,0)</f>
        <v>0</v>
      </c>
      <c r="BJ150" s="17" t="s">
        <v>86</v>
      </c>
      <c r="BK150" s="240">
        <f>ROUND(I150*H150,2)</f>
        <v>0</v>
      </c>
      <c r="BL150" s="17" t="s">
        <v>225</v>
      </c>
      <c r="BM150" s="239" t="s">
        <v>255</v>
      </c>
    </row>
    <row r="151" s="2" customFormat="1" ht="24.15" customHeight="1">
      <c r="A151" s="38"/>
      <c r="B151" s="39"/>
      <c r="C151" s="264" t="s">
        <v>9</v>
      </c>
      <c r="D151" s="264" t="s">
        <v>201</v>
      </c>
      <c r="E151" s="265" t="s">
        <v>762</v>
      </c>
      <c r="F151" s="266" t="s">
        <v>763</v>
      </c>
      <c r="G151" s="267" t="s">
        <v>761</v>
      </c>
      <c r="H151" s="268">
        <v>1</v>
      </c>
      <c r="I151" s="269"/>
      <c r="J151" s="270">
        <f>ROUND(I151*H151,2)</f>
        <v>0</v>
      </c>
      <c r="K151" s="271"/>
      <c r="L151" s="272"/>
      <c r="M151" s="273" t="s">
        <v>1</v>
      </c>
      <c r="N151" s="274" t="s">
        <v>46</v>
      </c>
      <c r="O151" s="91"/>
      <c r="P151" s="237">
        <f>O151*H151</f>
        <v>0</v>
      </c>
      <c r="Q151" s="237">
        <v>0</v>
      </c>
      <c r="R151" s="237">
        <f>Q151*H151</f>
        <v>0</v>
      </c>
      <c r="S151" s="237">
        <v>0</v>
      </c>
      <c r="T151" s="23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9" t="s">
        <v>299</v>
      </c>
      <c r="AT151" s="239" t="s">
        <v>201</v>
      </c>
      <c r="AU151" s="239" t="s">
        <v>90</v>
      </c>
      <c r="AY151" s="17" t="s">
        <v>142</v>
      </c>
      <c r="BE151" s="240">
        <f>IF(N151="základní",J151,0)</f>
        <v>0</v>
      </c>
      <c r="BF151" s="240">
        <f>IF(N151="snížená",J151,0)</f>
        <v>0</v>
      </c>
      <c r="BG151" s="240">
        <f>IF(N151="zákl. přenesená",J151,0)</f>
        <v>0</v>
      </c>
      <c r="BH151" s="240">
        <f>IF(N151="sníž. přenesená",J151,0)</f>
        <v>0</v>
      </c>
      <c r="BI151" s="240">
        <f>IF(N151="nulová",J151,0)</f>
        <v>0</v>
      </c>
      <c r="BJ151" s="17" t="s">
        <v>86</v>
      </c>
      <c r="BK151" s="240">
        <f>ROUND(I151*H151,2)</f>
        <v>0</v>
      </c>
      <c r="BL151" s="17" t="s">
        <v>225</v>
      </c>
      <c r="BM151" s="239" t="s">
        <v>265</v>
      </c>
    </row>
    <row r="152" s="2" customFormat="1" ht="16.5" customHeight="1">
      <c r="A152" s="38"/>
      <c r="B152" s="39"/>
      <c r="C152" s="227" t="s">
        <v>211</v>
      </c>
      <c r="D152" s="227" t="s">
        <v>144</v>
      </c>
      <c r="E152" s="228" t="s">
        <v>764</v>
      </c>
      <c r="F152" s="229" t="s">
        <v>765</v>
      </c>
      <c r="G152" s="230" t="s">
        <v>746</v>
      </c>
      <c r="H152" s="231">
        <v>1</v>
      </c>
      <c r="I152" s="232"/>
      <c r="J152" s="233">
        <f>ROUND(I152*H152,2)</f>
        <v>0</v>
      </c>
      <c r="K152" s="234"/>
      <c r="L152" s="44"/>
      <c r="M152" s="235" t="s">
        <v>1</v>
      </c>
      <c r="N152" s="236" t="s">
        <v>46</v>
      </c>
      <c r="O152" s="91"/>
      <c r="P152" s="237">
        <f>O152*H152</f>
        <v>0</v>
      </c>
      <c r="Q152" s="237">
        <v>0</v>
      </c>
      <c r="R152" s="237">
        <f>Q152*H152</f>
        <v>0</v>
      </c>
      <c r="S152" s="237">
        <v>0</v>
      </c>
      <c r="T152" s="23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9" t="s">
        <v>225</v>
      </c>
      <c r="AT152" s="239" t="s">
        <v>144</v>
      </c>
      <c r="AU152" s="239" t="s">
        <v>90</v>
      </c>
      <c r="AY152" s="17" t="s">
        <v>142</v>
      </c>
      <c r="BE152" s="240">
        <f>IF(N152="základní",J152,0)</f>
        <v>0</v>
      </c>
      <c r="BF152" s="240">
        <f>IF(N152="snížená",J152,0)</f>
        <v>0</v>
      </c>
      <c r="BG152" s="240">
        <f>IF(N152="zákl. přenesená",J152,0)</f>
        <v>0</v>
      </c>
      <c r="BH152" s="240">
        <f>IF(N152="sníž. přenesená",J152,0)</f>
        <v>0</v>
      </c>
      <c r="BI152" s="240">
        <f>IF(N152="nulová",J152,0)</f>
        <v>0</v>
      </c>
      <c r="BJ152" s="17" t="s">
        <v>86</v>
      </c>
      <c r="BK152" s="240">
        <f>ROUND(I152*H152,2)</f>
        <v>0</v>
      </c>
      <c r="BL152" s="17" t="s">
        <v>225</v>
      </c>
      <c r="BM152" s="239" t="s">
        <v>274</v>
      </c>
    </row>
    <row r="153" s="2" customFormat="1" ht="16.5" customHeight="1">
      <c r="A153" s="38"/>
      <c r="B153" s="39"/>
      <c r="C153" s="264" t="s">
        <v>216</v>
      </c>
      <c r="D153" s="264" t="s">
        <v>201</v>
      </c>
      <c r="E153" s="265" t="s">
        <v>766</v>
      </c>
      <c r="F153" s="266" t="s">
        <v>765</v>
      </c>
      <c r="G153" s="267" t="s">
        <v>746</v>
      </c>
      <c r="H153" s="268">
        <v>1</v>
      </c>
      <c r="I153" s="269"/>
      <c r="J153" s="270">
        <f>ROUND(I153*H153,2)</f>
        <v>0</v>
      </c>
      <c r="K153" s="271"/>
      <c r="L153" s="272"/>
      <c r="M153" s="273" t="s">
        <v>1</v>
      </c>
      <c r="N153" s="274" t="s">
        <v>46</v>
      </c>
      <c r="O153" s="91"/>
      <c r="P153" s="237">
        <f>O153*H153</f>
        <v>0</v>
      </c>
      <c r="Q153" s="237">
        <v>0</v>
      </c>
      <c r="R153" s="237">
        <f>Q153*H153</f>
        <v>0</v>
      </c>
      <c r="S153" s="237">
        <v>0</v>
      </c>
      <c r="T153" s="23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9" t="s">
        <v>299</v>
      </c>
      <c r="AT153" s="239" t="s">
        <v>201</v>
      </c>
      <c r="AU153" s="239" t="s">
        <v>90</v>
      </c>
      <c r="AY153" s="17" t="s">
        <v>142</v>
      </c>
      <c r="BE153" s="240">
        <f>IF(N153="základní",J153,0)</f>
        <v>0</v>
      </c>
      <c r="BF153" s="240">
        <f>IF(N153="snížená",J153,0)</f>
        <v>0</v>
      </c>
      <c r="BG153" s="240">
        <f>IF(N153="zákl. přenesená",J153,0)</f>
        <v>0</v>
      </c>
      <c r="BH153" s="240">
        <f>IF(N153="sníž. přenesená",J153,0)</f>
        <v>0</v>
      </c>
      <c r="BI153" s="240">
        <f>IF(N153="nulová",J153,0)</f>
        <v>0</v>
      </c>
      <c r="BJ153" s="17" t="s">
        <v>86</v>
      </c>
      <c r="BK153" s="240">
        <f>ROUND(I153*H153,2)</f>
        <v>0</v>
      </c>
      <c r="BL153" s="17" t="s">
        <v>225</v>
      </c>
      <c r="BM153" s="239" t="s">
        <v>283</v>
      </c>
    </row>
    <row r="154" s="12" customFormat="1" ht="22.8" customHeight="1">
      <c r="A154" s="12"/>
      <c r="B154" s="211"/>
      <c r="C154" s="212"/>
      <c r="D154" s="213" t="s">
        <v>80</v>
      </c>
      <c r="E154" s="225" t="s">
        <v>767</v>
      </c>
      <c r="F154" s="225" t="s">
        <v>768</v>
      </c>
      <c r="G154" s="212"/>
      <c r="H154" s="212"/>
      <c r="I154" s="215"/>
      <c r="J154" s="226">
        <f>BK154</f>
        <v>0</v>
      </c>
      <c r="K154" s="212"/>
      <c r="L154" s="217"/>
      <c r="M154" s="218"/>
      <c r="N154" s="219"/>
      <c r="O154" s="219"/>
      <c r="P154" s="220">
        <f>SUM(P155:P156)</f>
        <v>0</v>
      </c>
      <c r="Q154" s="219"/>
      <c r="R154" s="220">
        <f>SUM(R155:R156)</f>
        <v>0</v>
      </c>
      <c r="S154" s="219"/>
      <c r="T154" s="221">
        <f>SUM(T155:T156)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2" t="s">
        <v>90</v>
      </c>
      <c r="AT154" s="223" t="s">
        <v>80</v>
      </c>
      <c r="AU154" s="223" t="s">
        <v>86</v>
      </c>
      <c r="AY154" s="222" t="s">
        <v>142</v>
      </c>
      <c r="BK154" s="224">
        <f>SUM(BK155:BK156)</f>
        <v>0</v>
      </c>
    </row>
    <row r="155" s="2" customFormat="1" ht="24.15" customHeight="1">
      <c r="A155" s="38"/>
      <c r="B155" s="39"/>
      <c r="C155" s="227" t="s">
        <v>220</v>
      </c>
      <c r="D155" s="227" t="s">
        <v>144</v>
      </c>
      <c r="E155" s="228" t="s">
        <v>769</v>
      </c>
      <c r="F155" s="229" t="s">
        <v>770</v>
      </c>
      <c r="G155" s="230" t="s">
        <v>192</v>
      </c>
      <c r="H155" s="231">
        <v>30</v>
      </c>
      <c r="I155" s="232"/>
      <c r="J155" s="233">
        <f>ROUND(I155*H155,2)</f>
        <v>0</v>
      </c>
      <c r="K155" s="234"/>
      <c r="L155" s="44"/>
      <c r="M155" s="235" t="s">
        <v>1</v>
      </c>
      <c r="N155" s="236" t="s">
        <v>46</v>
      </c>
      <c r="O155" s="91"/>
      <c r="P155" s="237">
        <f>O155*H155</f>
        <v>0</v>
      </c>
      <c r="Q155" s="237">
        <v>0</v>
      </c>
      <c r="R155" s="237">
        <f>Q155*H155</f>
        <v>0</v>
      </c>
      <c r="S155" s="237">
        <v>0</v>
      </c>
      <c r="T155" s="23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9" t="s">
        <v>225</v>
      </c>
      <c r="AT155" s="239" t="s">
        <v>144</v>
      </c>
      <c r="AU155" s="239" t="s">
        <v>90</v>
      </c>
      <c r="AY155" s="17" t="s">
        <v>142</v>
      </c>
      <c r="BE155" s="240">
        <f>IF(N155="základní",J155,0)</f>
        <v>0</v>
      </c>
      <c r="BF155" s="240">
        <f>IF(N155="snížená",J155,0)</f>
        <v>0</v>
      </c>
      <c r="BG155" s="240">
        <f>IF(N155="zákl. přenesená",J155,0)</f>
        <v>0</v>
      </c>
      <c r="BH155" s="240">
        <f>IF(N155="sníž. přenesená",J155,0)</f>
        <v>0</v>
      </c>
      <c r="BI155" s="240">
        <f>IF(N155="nulová",J155,0)</f>
        <v>0</v>
      </c>
      <c r="BJ155" s="17" t="s">
        <v>86</v>
      </c>
      <c r="BK155" s="240">
        <f>ROUND(I155*H155,2)</f>
        <v>0</v>
      </c>
      <c r="BL155" s="17" t="s">
        <v>225</v>
      </c>
      <c r="BM155" s="239" t="s">
        <v>291</v>
      </c>
    </row>
    <row r="156" s="2" customFormat="1" ht="16.5" customHeight="1">
      <c r="A156" s="38"/>
      <c r="B156" s="39"/>
      <c r="C156" s="264" t="s">
        <v>225</v>
      </c>
      <c r="D156" s="264" t="s">
        <v>201</v>
      </c>
      <c r="E156" s="265" t="s">
        <v>771</v>
      </c>
      <c r="F156" s="266" t="s">
        <v>772</v>
      </c>
      <c r="G156" s="267" t="s">
        <v>192</v>
      </c>
      <c r="H156" s="268">
        <v>30</v>
      </c>
      <c r="I156" s="269"/>
      <c r="J156" s="270">
        <f>ROUND(I156*H156,2)</f>
        <v>0</v>
      </c>
      <c r="K156" s="271"/>
      <c r="L156" s="272"/>
      <c r="M156" s="273" t="s">
        <v>1</v>
      </c>
      <c r="N156" s="274" t="s">
        <v>46</v>
      </c>
      <c r="O156" s="91"/>
      <c r="P156" s="237">
        <f>O156*H156</f>
        <v>0</v>
      </c>
      <c r="Q156" s="237">
        <v>0</v>
      </c>
      <c r="R156" s="237">
        <f>Q156*H156</f>
        <v>0</v>
      </c>
      <c r="S156" s="237">
        <v>0</v>
      </c>
      <c r="T156" s="23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9" t="s">
        <v>299</v>
      </c>
      <c r="AT156" s="239" t="s">
        <v>201</v>
      </c>
      <c r="AU156" s="239" t="s">
        <v>90</v>
      </c>
      <c r="AY156" s="17" t="s">
        <v>142</v>
      </c>
      <c r="BE156" s="240">
        <f>IF(N156="základní",J156,0)</f>
        <v>0</v>
      </c>
      <c r="BF156" s="240">
        <f>IF(N156="snížená",J156,0)</f>
        <v>0</v>
      </c>
      <c r="BG156" s="240">
        <f>IF(N156="zákl. přenesená",J156,0)</f>
        <v>0</v>
      </c>
      <c r="BH156" s="240">
        <f>IF(N156="sníž. přenesená",J156,0)</f>
        <v>0</v>
      </c>
      <c r="BI156" s="240">
        <f>IF(N156="nulová",J156,0)</f>
        <v>0</v>
      </c>
      <c r="BJ156" s="17" t="s">
        <v>86</v>
      </c>
      <c r="BK156" s="240">
        <f>ROUND(I156*H156,2)</f>
        <v>0</v>
      </c>
      <c r="BL156" s="17" t="s">
        <v>225</v>
      </c>
      <c r="BM156" s="239" t="s">
        <v>299</v>
      </c>
    </row>
    <row r="157" s="12" customFormat="1" ht="22.8" customHeight="1">
      <c r="A157" s="12"/>
      <c r="B157" s="211"/>
      <c r="C157" s="212"/>
      <c r="D157" s="213" t="s">
        <v>80</v>
      </c>
      <c r="E157" s="225" t="s">
        <v>773</v>
      </c>
      <c r="F157" s="225" t="s">
        <v>774</v>
      </c>
      <c r="G157" s="212"/>
      <c r="H157" s="212"/>
      <c r="I157" s="215"/>
      <c r="J157" s="226">
        <f>BK157</f>
        <v>0</v>
      </c>
      <c r="K157" s="212"/>
      <c r="L157" s="217"/>
      <c r="M157" s="218"/>
      <c r="N157" s="219"/>
      <c r="O157" s="219"/>
      <c r="P157" s="220">
        <f>SUM(P158:P161)</f>
        <v>0</v>
      </c>
      <c r="Q157" s="219"/>
      <c r="R157" s="220">
        <f>SUM(R158:R161)</f>
        <v>0</v>
      </c>
      <c r="S157" s="219"/>
      <c r="T157" s="221">
        <f>SUM(T158:T161)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2" t="s">
        <v>90</v>
      </c>
      <c r="AT157" s="223" t="s">
        <v>80</v>
      </c>
      <c r="AU157" s="223" t="s">
        <v>86</v>
      </c>
      <c r="AY157" s="222" t="s">
        <v>142</v>
      </c>
      <c r="BK157" s="224">
        <f>SUM(BK158:BK161)</f>
        <v>0</v>
      </c>
    </row>
    <row r="158" s="2" customFormat="1" ht="24.15" customHeight="1">
      <c r="A158" s="38"/>
      <c r="B158" s="39"/>
      <c r="C158" s="227" t="s">
        <v>231</v>
      </c>
      <c r="D158" s="227" t="s">
        <v>144</v>
      </c>
      <c r="E158" s="228" t="s">
        <v>775</v>
      </c>
      <c r="F158" s="229" t="s">
        <v>776</v>
      </c>
      <c r="G158" s="230" t="s">
        <v>268</v>
      </c>
      <c r="H158" s="231">
        <v>56</v>
      </c>
      <c r="I158" s="232"/>
      <c r="J158" s="233">
        <f>ROUND(I158*H158,2)</f>
        <v>0</v>
      </c>
      <c r="K158" s="234"/>
      <c r="L158" s="44"/>
      <c r="M158" s="235" t="s">
        <v>1</v>
      </c>
      <c r="N158" s="236" t="s">
        <v>46</v>
      </c>
      <c r="O158" s="91"/>
      <c r="P158" s="237">
        <f>O158*H158</f>
        <v>0</v>
      </c>
      <c r="Q158" s="237">
        <v>0</v>
      </c>
      <c r="R158" s="237">
        <f>Q158*H158</f>
        <v>0</v>
      </c>
      <c r="S158" s="237">
        <v>0</v>
      </c>
      <c r="T158" s="23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9" t="s">
        <v>225</v>
      </c>
      <c r="AT158" s="239" t="s">
        <v>144</v>
      </c>
      <c r="AU158" s="239" t="s">
        <v>90</v>
      </c>
      <c r="AY158" s="17" t="s">
        <v>142</v>
      </c>
      <c r="BE158" s="240">
        <f>IF(N158="základní",J158,0)</f>
        <v>0</v>
      </c>
      <c r="BF158" s="240">
        <f>IF(N158="snížená",J158,0)</f>
        <v>0</v>
      </c>
      <c r="BG158" s="240">
        <f>IF(N158="zákl. přenesená",J158,0)</f>
        <v>0</v>
      </c>
      <c r="BH158" s="240">
        <f>IF(N158="sníž. přenesená",J158,0)</f>
        <v>0</v>
      </c>
      <c r="BI158" s="240">
        <f>IF(N158="nulová",J158,0)</f>
        <v>0</v>
      </c>
      <c r="BJ158" s="17" t="s">
        <v>86</v>
      </c>
      <c r="BK158" s="240">
        <f>ROUND(I158*H158,2)</f>
        <v>0</v>
      </c>
      <c r="BL158" s="17" t="s">
        <v>225</v>
      </c>
      <c r="BM158" s="239" t="s">
        <v>311</v>
      </c>
    </row>
    <row r="159" s="2" customFormat="1" ht="16.5" customHeight="1">
      <c r="A159" s="38"/>
      <c r="B159" s="39"/>
      <c r="C159" s="264" t="s">
        <v>237</v>
      </c>
      <c r="D159" s="264" t="s">
        <v>201</v>
      </c>
      <c r="E159" s="265" t="s">
        <v>777</v>
      </c>
      <c r="F159" s="266" t="s">
        <v>778</v>
      </c>
      <c r="G159" s="267" t="s">
        <v>761</v>
      </c>
      <c r="H159" s="268">
        <v>2</v>
      </c>
      <c r="I159" s="269"/>
      <c r="J159" s="270">
        <f>ROUND(I159*H159,2)</f>
        <v>0</v>
      </c>
      <c r="K159" s="271"/>
      <c r="L159" s="272"/>
      <c r="M159" s="273" t="s">
        <v>1</v>
      </c>
      <c r="N159" s="274" t="s">
        <v>46</v>
      </c>
      <c r="O159" s="91"/>
      <c r="P159" s="237">
        <f>O159*H159</f>
        <v>0</v>
      </c>
      <c r="Q159" s="237">
        <v>0</v>
      </c>
      <c r="R159" s="237">
        <f>Q159*H159</f>
        <v>0</v>
      </c>
      <c r="S159" s="237">
        <v>0</v>
      </c>
      <c r="T159" s="23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9" t="s">
        <v>299</v>
      </c>
      <c r="AT159" s="239" t="s">
        <v>201</v>
      </c>
      <c r="AU159" s="239" t="s">
        <v>90</v>
      </c>
      <c r="AY159" s="17" t="s">
        <v>142</v>
      </c>
      <c r="BE159" s="240">
        <f>IF(N159="základní",J159,0)</f>
        <v>0</v>
      </c>
      <c r="BF159" s="240">
        <f>IF(N159="snížená",J159,0)</f>
        <v>0</v>
      </c>
      <c r="BG159" s="240">
        <f>IF(N159="zákl. přenesená",J159,0)</f>
        <v>0</v>
      </c>
      <c r="BH159" s="240">
        <f>IF(N159="sníž. přenesená",J159,0)</f>
        <v>0</v>
      </c>
      <c r="BI159" s="240">
        <f>IF(N159="nulová",J159,0)</f>
        <v>0</v>
      </c>
      <c r="BJ159" s="17" t="s">
        <v>86</v>
      </c>
      <c r="BK159" s="240">
        <f>ROUND(I159*H159,2)</f>
        <v>0</v>
      </c>
      <c r="BL159" s="17" t="s">
        <v>225</v>
      </c>
      <c r="BM159" s="239" t="s">
        <v>321</v>
      </c>
    </row>
    <row r="160" s="2" customFormat="1" ht="16.5" customHeight="1">
      <c r="A160" s="38"/>
      <c r="B160" s="39"/>
      <c r="C160" s="264" t="s">
        <v>242</v>
      </c>
      <c r="D160" s="264" t="s">
        <v>201</v>
      </c>
      <c r="E160" s="265" t="s">
        <v>779</v>
      </c>
      <c r="F160" s="266" t="s">
        <v>780</v>
      </c>
      <c r="G160" s="267" t="s">
        <v>781</v>
      </c>
      <c r="H160" s="268">
        <v>5</v>
      </c>
      <c r="I160" s="269"/>
      <c r="J160" s="270">
        <f>ROUND(I160*H160,2)</f>
        <v>0</v>
      </c>
      <c r="K160" s="271"/>
      <c r="L160" s="272"/>
      <c r="M160" s="273" t="s">
        <v>1</v>
      </c>
      <c r="N160" s="274" t="s">
        <v>46</v>
      </c>
      <c r="O160" s="91"/>
      <c r="P160" s="237">
        <f>O160*H160</f>
        <v>0</v>
      </c>
      <c r="Q160" s="237">
        <v>0</v>
      </c>
      <c r="R160" s="237">
        <f>Q160*H160</f>
        <v>0</v>
      </c>
      <c r="S160" s="237">
        <v>0</v>
      </c>
      <c r="T160" s="23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9" t="s">
        <v>299</v>
      </c>
      <c r="AT160" s="239" t="s">
        <v>201</v>
      </c>
      <c r="AU160" s="239" t="s">
        <v>90</v>
      </c>
      <c r="AY160" s="17" t="s">
        <v>142</v>
      </c>
      <c r="BE160" s="240">
        <f>IF(N160="základní",J160,0)</f>
        <v>0</v>
      </c>
      <c r="BF160" s="240">
        <f>IF(N160="snížená",J160,0)</f>
        <v>0</v>
      </c>
      <c r="BG160" s="240">
        <f>IF(N160="zákl. přenesená",J160,0)</f>
        <v>0</v>
      </c>
      <c r="BH160" s="240">
        <f>IF(N160="sníž. přenesená",J160,0)</f>
        <v>0</v>
      </c>
      <c r="BI160" s="240">
        <f>IF(N160="nulová",J160,0)</f>
        <v>0</v>
      </c>
      <c r="BJ160" s="17" t="s">
        <v>86</v>
      </c>
      <c r="BK160" s="240">
        <f>ROUND(I160*H160,2)</f>
        <v>0</v>
      </c>
      <c r="BL160" s="17" t="s">
        <v>225</v>
      </c>
      <c r="BM160" s="239" t="s">
        <v>330</v>
      </c>
    </row>
    <row r="161" s="2" customFormat="1" ht="16.5" customHeight="1">
      <c r="A161" s="38"/>
      <c r="B161" s="39"/>
      <c r="C161" s="227" t="s">
        <v>247</v>
      </c>
      <c r="D161" s="227" t="s">
        <v>144</v>
      </c>
      <c r="E161" s="228" t="s">
        <v>782</v>
      </c>
      <c r="F161" s="229" t="s">
        <v>783</v>
      </c>
      <c r="G161" s="230" t="s">
        <v>268</v>
      </c>
      <c r="H161" s="231">
        <v>2</v>
      </c>
      <c r="I161" s="232"/>
      <c r="J161" s="233">
        <f>ROUND(I161*H161,2)</f>
        <v>0</v>
      </c>
      <c r="K161" s="234"/>
      <c r="L161" s="44"/>
      <c r="M161" s="235" t="s">
        <v>1</v>
      </c>
      <c r="N161" s="236" t="s">
        <v>46</v>
      </c>
      <c r="O161" s="91"/>
      <c r="P161" s="237">
        <f>O161*H161</f>
        <v>0</v>
      </c>
      <c r="Q161" s="237">
        <v>0</v>
      </c>
      <c r="R161" s="237">
        <f>Q161*H161</f>
        <v>0</v>
      </c>
      <c r="S161" s="237">
        <v>0</v>
      </c>
      <c r="T161" s="23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9" t="s">
        <v>225</v>
      </c>
      <c r="AT161" s="239" t="s">
        <v>144</v>
      </c>
      <c r="AU161" s="239" t="s">
        <v>90</v>
      </c>
      <c r="AY161" s="17" t="s">
        <v>142</v>
      </c>
      <c r="BE161" s="240">
        <f>IF(N161="základní",J161,0)</f>
        <v>0</v>
      </c>
      <c r="BF161" s="240">
        <f>IF(N161="snížená",J161,0)</f>
        <v>0</v>
      </c>
      <c r="BG161" s="240">
        <f>IF(N161="zákl. přenesená",J161,0)</f>
        <v>0</v>
      </c>
      <c r="BH161" s="240">
        <f>IF(N161="sníž. přenesená",J161,0)</f>
        <v>0</v>
      </c>
      <c r="BI161" s="240">
        <f>IF(N161="nulová",J161,0)</f>
        <v>0</v>
      </c>
      <c r="BJ161" s="17" t="s">
        <v>86</v>
      </c>
      <c r="BK161" s="240">
        <f>ROUND(I161*H161,2)</f>
        <v>0</v>
      </c>
      <c r="BL161" s="17" t="s">
        <v>225</v>
      </c>
      <c r="BM161" s="239" t="s">
        <v>342</v>
      </c>
    </row>
    <row r="162" s="12" customFormat="1" ht="22.8" customHeight="1">
      <c r="A162" s="12"/>
      <c r="B162" s="211"/>
      <c r="C162" s="212"/>
      <c r="D162" s="213" t="s">
        <v>80</v>
      </c>
      <c r="E162" s="225" t="s">
        <v>784</v>
      </c>
      <c r="F162" s="225" t="s">
        <v>785</v>
      </c>
      <c r="G162" s="212"/>
      <c r="H162" s="212"/>
      <c r="I162" s="215"/>
      <c r="J162" s="226">
        <f>BK162</f>
        <v>0</v>
      </c>
      <c r="K162" s="212"/>
      <c r="L162" s="217"/>
      <c r="M162" s="218"/>
      <c r="N162" s="219"/>
      <c r="O162" s="219"/>
      <c r="P162" s="220">
        <f>SUM(P163:P164)</f>
        <v>0</v>
      </c>
      <c r="Q162" s="219"/>
      <c r="R162" s="220">
        <f>SUM(R163:R164)</f>
        <v>0</v>
      </c>
      <c r="S162" s="219"/>
      <c r="T162" s="221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2" t="s">
        <v>90</v>
      </c>
      <c r="AT162" s="223" t="s">
        <v>80</v>
      </c>
      <c r="AU162" s="223" t="s">
        <v>86</v>
      </c>
      <c r="AY162" s="222" t="s">
        <v>142</v>
      </c>
      <c r="BK162" s="224">
        <f>SUM(BK163:BK164)</f>
        <v>0</v>
      </c>
    </row>
    <row r="163" s="2" customFormat="1" ht="16.5" customHeight="1">
      <c r="A163" s="38"/>
      <c r="B163" s="39"/>
      <c r="C163" s="227" t="s">
        <v>7</v>
      </c>
      <c r="D163" s="227" t="s">
        <v>144</v>
      </c>
      <c r="E163" s="228" t="s">
        <v>786</v>
      </c>
      <c r="F163" s="229" t="s">
        <v>787</v>
      </c>
      <c r="G163" s="230" t="s">
        <v>788</v>
      </c>
      <c r="H163" s="231">
        <v>1</v>
      </c>
      <c r="I163" s="232"/>
      <c r="J163" s="233">
        <f>ROUND(I163*H163,2)</f>
        <v>0</v>
      </c>
      <c r="K163" s="234"/>
      <c r="L163" s="44"/>
      <c r="M163" s="235" t="s">
        <v>1</v>
      </c>
      <c r="N163" s="236" t="s">
        <v>46</v>
      </c>
      <c r="O163" s="91"/>
      <c r="P163" s="237">
        <f>O163*H163</f>
        <v>0</v>
      </c>
      <c r="Q163" s="237">
        <v>0</v>
      </c>
      <c r="R163" s="237">
        <f>Q163*H163</f>
        <v>0</v>
      </c>
      <c r="S163" s="237">
        <v>0</v>
      </c>
      <c r="T163" s="23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9" t="s">
        <v>225</v>
      </c>
      <c r="AT163" s="239" t="s">
        <v>144</v>
      </c>
      <c r="AU163" s="239" t="s">
        <v>90</v>
      </c>
      <c r="AY163" s="17" t="s">
        <v>142</v>
      </c>
      <c r="BE163" s="240">
        <f>IF(N163="základní",J163,0)</f>
        <v>0</v>
      </c>
      <c r="BF163" s="240">
        <f>IF(N163="snížená",J163,0)</f>
        <v>0</v>
      </c>
      <c r="BG163" s="240">
        <f>IF(N163="zákl. přenesená",J163,0)</f>
        <v>0</v>
      </c>
      <c r="BH163" s="240">
        <f>IF(N163="sníž. přenesená",J163,0)</f>
        <v>0</v>
      </c>
      <c r="BI163" s="240">
        <f>IF(N163="nulová",J163,0)</f>
        <v>0</v>
      </c>
      <c r="BJ163" s="17" t="s">
        <v>86</v>
      </c>
      <c r="BK163" s="240">
        <f>ROUND(I163*H163,2)</f>
        <v>0</v>
      </c>
      <c r="BL163" s="17" t="s">
        <v>225</v>
      </c>
      <c r="BM163" s="239" t="s">
        <v>350</v>
      </c>
    </row>
    <row r="164" s="2" customFormat="1" ht="16.5" customHeight="1">
      <c r="A164" s="38"/>
      <c r="B164" s="39"/>
      <c r="C164" s="264" t="s">
        <v>255</v>
      </c>
      <c r="D164" s="264" t="s">
        <v>201</v>
      </c>
      <c r="E164" s="265" t="s">
        <v>789</v>
      </c>
      <c r="F164" s="266" t="s">
        <v>787</v>
      </c>
      <c r="G164" s="267" t="s">
        <v>788</v>
      </c>
      <c r="H164" s="268">
        <v>1</v>
      </c>
      <c r="I164" s="269"/>
      <c r="J164" s="270">
        <f>ROUND(I164*H164,2)</f>
        <v>0</v>
      </c>
      <c r="K164" s="271"/>
      <c r="L164" s="272"/>
      <c r="M164" s="273" t="s">
        <v>1</v>
      </c>
      <c r="N164" s="274" t="s">
        <v>46</v>
      </c>
      <c r="O164" s="91"/>
      <c r="P164" s="237">
        <f>O164*H164</f>
        <v>0</v>
      </c>
      <c r="Q164" s="237">
        <v>0</v>
      </c>
      <c r="R164" s="237">
        <f>Q164*H164</f>
        <v>0</v>
      </c>
      <c r="S164" s="237">
        <v>0</v>
      </c>
      <c r="T164" s="23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9" t="s">
        <v>299</v>
      </c>
      <c r="AT164" s="239" t="s">
        <v>201</v>
      </c>
      <c r="AU164" s="239" t="s">
        <v>90</v>
      </c>
      <c r="AY164" s="17" t="s">
        <v>142</v>
      </c>
      <c r="BE164" s="240">
        <f>IF(N164="základní",J164,0)</f>
        <v>0</v>
      </c>
      <c r="BF164" s="240">
        <f>IF(N164="snížená",J164,0)</f>
        <v>0</v>
      </c>
      <c r="BG164" s="240">
        <f>IF(N164="zákl. přenesená",J164,0)</f>
        <v>0</v>
      </c>
      <c r="BH164" s="240">
        <f>IF(N164="sníž. přenesená",J164,0)</f>
        <v>0</v>
      </c>
      <c r="BI164" s="240">
        <f>IF(N164="nulová",J164,0)</f>
        <v>0</v>
      </c>
      <c r="BJ164" s="17" t="s">
        <v>86</v>
      </c>
      <c r="BK164" s="240">
        <f>ROUND(I164*H164,2)</f>
        <v>0</v>
      </c>
      <c r="BL164" s="17" t="s">
        <v>225</v>
      </c>
      <c r="BM164" s="239" t="s">
        <v>360</v>
      </c>
    </row>
    <row r="165" s="12" customFormat="1" ht="22.8" customHeight="1">
      <c r="A165" s="12"/>
      <c r="B165" s="211"/>
      <c r="C165" s="212"/>
      <c r="D165" s="213" t="s">
        <v>80</v>
      </c>
      <c r="E165" s="225" t="s">
        <v>790</v>
      </c>
      <c r="F165" s="225" t="s">
        <v>791</v>
      </c>
      <c r="G165" s="212"/>
      <c r="H165" s="212"/>
      <c r="I165" s="215"/>
      <c r="J165" s="226">
        <f>BK165</f>
        <v>0</v>
      </c>
      <c r="K165" s="212"/>
      <c r="L165" s="217"/>
      <c r="M165" s="218"/>
      <c r="N165" s="219"/>
      <c r="O165" s="219"/>
      <c r="P165" s="220">
        <f>SUM(P166:P168)</f>
        <v>0</v>
      </c>
      <c r="Q165" s="219"/>
      <c r="R165" s="220">
        <f>SUM(R166:R168)</f>
        <v>0</v>
      </c>
      <c r="S165" s="219"/>
      <c r="T165" s="221">
        <f>SUM(T166:T168)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2" t="s">
        <v>90</v>
      </c>
      <c r="AT165" s="223" t="s">
        <v>80</v>
      </c>
      <c r="AU165" s="223" t="s">
        <v>86</v>
      </c>
      <c r="AY165" s="222" t="s">
        <v>142</v>
      </c>
      <c r="BK165" s="224">
        <f>SUM(BK166:BK168)</f>
        <v>0</v>
      </c>
    </row>
    <row r="166" s="2" customFormat="1" ht="24.15" customHeight="1">
      <c r="A166" s="38"/>
      <c r="B166" s="39"/>
      <c r="C166" s="227" t="s">
        <v>261</v>
      </c>
      <c r="D166" s="227" t="s">
        <v>144</v>
      </c>
      <c r="E166" s="228" t="s">
        <v>792</v>
      </c>
      <c r="F166" s="229" t="s">
        <v>793</v>
      </c>
      <c r="G166" s="230" t="s">
        <v>268</v>
      </c>
      <c r="H166" s="231">
        <v>7</v>
      </c>
      <c r="I166" s="232"/>
      <c r="J166" s="233">
        <f>ROUND(I166*H166,2)</f>
        <v>0</v>
      </c>
      <c r="K166" s="234"/>
      <c r="L166" s="44"/>
      <c r="M166" s="235" t="s">
        <v>1</v>
      </c>
      <c r="N166" s="236" t="s">
        <v>46</v>
      </c>
      <c r="O166" s="91"/>
      <c r="P166" s="237">
        <f>O166*H166</f>
        <v>0</v>
      </c>
      <c r="Q166" s="237">
        <v>0</v>
      </c>
      <c r="R166" s="237">
        <f>Q166*H166</f>
        <v>0</v>
      </c>
      <c r="S166" s="237">
        <v>0</v>
      </c>
      <c r="T166" s="23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9" t="s">
        <v>225</v>
      </c>
      <c r="AT166" s="239" t="s">
        <v>144</v>
      </c>
      <c r="AU166" s="239" t="s">
        <v>90</v>
      </c>
      <c r="AY166" s="17" t="s">
        <v>142</v>
      </c>
      <c r="BE166" s="240">
        <f>IF(N166="základní",J166,0)</f>
        <v>0</v>
      </c>
      <c r="BF166" s="240">
        <f>IF(N166="snížená",J166,0)</f>
        <v>0</v>
      </c>
      <c r="BG166" s="240">
        <f>IF(N166="zákl. přenesená",J166,0)</f>
        <v>0</v>
      </c>
      <c r="BH166" s="240">
        <f>IF(N166="sníž. přenesená",J166,0)</f>
        <v>0</v>
      </c>
      <c r="BI166" s="240">
        <f>IF(N166="nulová",J166,0)</f>
        <v>0</v>
      </c>
      <c r="BJ166" s="17" t="s">
        <v>86</v>
      </c>
      <c r="BK166" s="240">
        <f>ROUND(I166*H166,2)</f>
        <v>0</v>
      </c>
      <c r="BL166" s="17" t="s">
        <v>225</v>
      </c>
      <c r="BM166" s="239" t="s">
        <v>370</v>
      </c>
    </row>
    <row r="167" s="2" customFormat="1" ht="24.15" customHeight="1">
      <c r="A167" s="38"/>
      <c r="B167" s="39"/>
      <c r="C167" s="264" t="s">
        <v>265</v>
      </c>
      <c r="D167" s="264" t="s">
        <v>201</v>
      </c>
      <c r="E167" s="265" t="s">
        <v>794</v>
      </c>
      <c r="F167" s="266" t="s">
        <v>795</v>
      </c>
      <c r="G167" s="267" t="s">
        <v>268</v>
      </c>
      <c r="H167" s="268">
        <v>7</v>
      </c>
      <c r="I167" s="269"/>
      <c r="J167" s="270">
        <f>ROUND(I167*H167,2)</f>
        <v>0</v>
      </c>
      <c r="K167" s="271"/>
      <c r="L167" s="272"/>
      <c r="M167" s="273" t="s">
        <v>1</v>
      </c>
      <c r="N167" s="274" t="s">
        <v>46</v>
      </c>
      <c r="O167" s="91"/>
      <c r="P167" s="237">
        <f>O167*H167</f>
        <v>0</v>
      </c>
      <c r="Q167" s="237">
        <v>0</v>
      </c>
      <c r="R167" s="237">
        <f>Q167*H167</f>
        <v>0</v>
      </c>
      <c r="S167" s="237">
        <v>0</v>
      </c>
      <c r="T167" s="23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9" t="s">
        <v>299</v>
      </c>
      <c r="AT167" s="239" t="s">
        <v>201</v>
      </c>
      <c r="AU167" s="239" t="s">
        <v>90</v>
      </c>
      <c r="AY167" s="17" t="s">
        <v>142</v>
      </c>
      <c r="BE167" s="240">
        <f>IF(N167="základní",J167,0)</f>
        <v>0</v>
      </c>
      <c r="BF167" s="240">
        <f>IF(N167="snížená",J167,0)</f>
        <v>0</v>
      </c>
      <c r="BG167" s="240">
        <f>IF(N167="zákl. přenesená",J167,0)</f>
        <v>0</v>
      </c>
      <c r="BH167" s="240">
        <f>IF(N167="sníž. přenesená",J167,0)</f>
        <v>0</v>
      </c>
      <c r="BI167" s="240">
        <f>IF(N167="nulová",J167,0)</f>
        <v>0</v>
      </c>
      <c r="BJ167" s="17" t="s">
        <v>86</v>
      </c>
      <c r="BK167" s="240">
        <f>ROUND(I167*H167,2)</f>
        <v>0</v>
      </c>
      <c r="BL167" s="17" t="s">
        <v>225</v>
      </c>
      <c r="BM167" s="239" t="s">
        <v>381</v>
      </c>
    </row>
    <row r="168" s="2" customFormat="1" ht="16.5" customHeight="1">
      <c r="A168" s="38"/>
      <c r="B168" s="39"/>
      <c r="C168" s="227" t="s">
        <v>270</v>
      </c>
      <c r="D168" s="227" t="s">
        <v>144</v>
      </c>
      <c r="E168" s="228" t="s">
        <v>796</v>
      </c>
      <c r="F168" s="229" t="s">
        <v>797</v>
      </c>
      <c r="G168" s="230" t="s">
        <v>798</v>
      </c>
      <c r="H168" s="231">
        <v>1</v>
      </c>
      <c r="I168" s="232"/>
      <c r="J168" s="233">
        <f>ROUND(I168*H168,2)</f>
        <v>0</v>
      </c>
      <c r="K168" s="234"/>
      <c r="L168" s="44"/>
      <c r="M168" s="235" t="s">
        <v>1</v>
      </c>
      <c r="N168" s="236" t="s">
        <v>46</v>
      </c>
      <c r="O168" s="91"/>
      <c r="P168" s="237">
        <f>O168*H168</f>
        <v>0</v>
      </c>
      <c r="Q168" s="237">
        <v>0</v>
      </c>
      <c r="R168" s="237">
        <f>Q168*H168</f>
        <v>0</v>
      </c>
      <c r="S168" s="237">
        <v>0</v>
      </c>
      <c r="T168" s="23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9" t="s">
        <v>225</v>
      </c>
      <c r="AT168" s="239" t="s">
        <v>144</v>
      </c>
      <c r="AU168" s="239" t="s">
        <v>90</v>
      </c>
      <c r="AY168" s="17" t="s">
        <v>142</v>
      </c>
      <c r="BE168" s="240">
        <f>IF(N168="základní",J168,0)</f>
        <v>0</v>
      </c>
      <c r="BF168" s="240">
        <f>IF(N168="snížená",J168,0)</f>
        <v>0</v>
      </c>
      <c r="BG168" s="240">
        <f>IF(N168="zákl. přenesená",J168,0)</f>
        <v>0</v>
      </c>
      <c r="BH168" s="240">
        <f>IF(N168="sníž. přenesená",J168,0)</f>
        <v>0</v>
      </c>
      <c r="BI168" s="240">
        <f>IF(N168="nulová",J168,0)</f>
        <v>0</v>
      </c>
      <c r="BJ168" s="17" t="s">
        <v>86</v>
      </c>
      <c r="BK168" s="240">
        <f>ROUND(I168*H168,2)</f>
        <v>0</v>
      </c>
      <c r="BL168" s="17" t="s">
        <v>225</v>
      </c>
      <c r="BM168" s="239" t="s">
        <v>389</v>
      </c>
    </row>
    <row r="169" s="12" customFormat="1" ht="22.8" customHeight="1">
      <c r="A169" s="12"/>
      <c r="B169" s="211"/>
      <c r="C169" s="212"/>
      <c r="D169" s="213" t="s">
        <v>80</v>
      </c>
      <c r="E169" s="225" t="s">
        <v>799</v>
      </c>
      <c r="F169" s="225" t="s">
        <v>800</v>
      </c>
      <c r="G169" s="212"/>
      <c r="H169" s="212"/>
      <c r="I169" s="215"/>
      <c r="J169" s="226">
        <f>BK169</f>
        <v>0</v>
      </c>
      <c r="K169" s="212"/>
      <c r="L169" s="217"/>
      <c r="M169" s="218"/>
      <c r="N169" s="219"/>
      <c r="O169" s="219"/>
      <c r="P169" s="220">
        <f>SUM(P170:P171)</f>
        <v>0</v>
      </c>
      <c r="Q169" s="219"/>
      <c r="R169" s="220">
        <f>SUM(R170:R171)</f>
        <v>0</v>
      </c>
      <c r="S169" s="219"/>
      <c r="T169" s="221">
        <f>SUM(T170:T171)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2" t="s">
        <v>90</v>
      </c>
      <c r="AT169" s="223" t="s">
        <v>80</v>
      </c>
      <c r="AU169" s="223" t="s">
        <v>86</v>
      </c>
      <c r="AY169" s="222" t="s">
        <v>142</v>
      </c>
      <c r="BK169" s="224">
        <f>SUM(BK170:BK171)</f>
        <v>0</v>
      </c>
    </row>
    <row r="170" s="2" customFormat="1" ht="33" customHeight="1">
      <c r="A170" s="38"/>
      <c r="B170" s="39"/>
      <c r="C170" s="227" t="s">
        <v>274</v>
      </c>
      <c r="D170" s="227" t="s">
        <v>144</v>
      </c>
      <c r="E170" s="228" t="s">
        <v>801</v>
      </c>
      <c r="F170" s="229" t="s">
        <v>802</v>
      </c>
      <c r="G170" s="230" t="s">
        <v>268</v>
      </c>
      <c r="H170" s="231">
        <v>1</v>
      </c>
      <c r="I170" s="232"/>
      <c r="J170" s="233">
        <f>ROUND(I170*H170,2)</f>
        <v>0</v>
      </c>
      <c r="K170" s="234"/>
      <c r="L170" s="44"/>
      <c r="M170" s="235" t="s">
        <v>1</v>
      </c>
      <c r="N170" s="236" t="s">
        <v>46</v>
      </c>
      <c r="O170" s="91"/>
      <c r="P170" s="237">
        <f>O170*H170</f>
        <v>0</v>
      </c>
      <c r="Q170" s="237">
        <v>0</v>
      </c>
      <c r="R170" s="237">
        <f>Q170*H170</f>
        <v>0</v>
      </c>
      <c r="S170" s="237">
        <v>0</v>
      </c>
      <c r="T170" s="23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9" t="s">
        <v>225</v>
      </c>
      <c r="AT170" s="239" t="s">
        <v>144</v>
      </c>
      <c r="AU170" s="239" t="s">
        <v>90</v>
      </c>
      <c r="AY170" s="17" t="s">
        <v>142</v>
      </c>
      <c r="BE170" s="240">
        <f>IF(N170="základní",J170,0)</f>
        <v>0</v>
      </c>
      <c r="BF170" s="240">
        <f>IF(N170="snížená",J170,0)</f>
        <v>0</v>
      </c>
      <c r="BG170" s="240">
        <f>IF(N170="zákl. přenesená",J170,0)</f>
        <v>0</v>
      </c>
      <c r="BH170" s="240">
        <f>IF(N170="sníž. přenesená",J170,0)</f>
        <v>0</v>
      </c>
      <c r="BI170" s="240">
        <f>IF(N170="nulová",J170,0)</f>
        <v>0</v>
      </c>
      <c r="BJ170" s="17" t="s">
        <v>86</v>
      </c>
      <c r="BK170" s="240">
        <f>ROUND(I170*H170,2)</f>
        <v>0</v>
      </c>
      <c r="BL170" s="17" t="s">
        <v>225</v>
      </c>
      <c r="BM170" s="239" t="s">
        <v>397</v>
      </c>
    </row>
    <row r="171" s="2" customFormat="1" ht="33" customHeight="1">
      <c r="A171" s="38"/>
      <c r="B171" s="39"/>
      <c r="C171" s="264" t="s">
        <v>279</v>
      </c>
      <c r="D171" s="264" t="s">
        <v>201</v>
      </c>
      <c r="E171" s="265" t="s">
        <v>803</v>
      </c>
      <c r="F171" s="266" t="s">
        <v>804</v>
      </c>
      <c r="G171" s="267" t="s">
        <v>761</v>
      </c>
      <c r="H171" s="268">
        <v>1</v>
      </c>
      <c r="I171" s="269"/>
      <c r="J171" s="270">
        <f>ROUND(I171*H171,2)</f>
        <v>0</v>
      </c>
      <c r="K171" s="271"/>
      <c r="L171" s="272"/>
      <c r="M171" s="273" t="s">
        <v>1</v>
      </c>
      <c r="N171" s="274" t="s">
        <v>46</v>
      </c>
      <c r="O171" s="91"/>
      <c r="P171" s="237">
        <f>O171*H171</f>
        <v>0</v>
      </c>
      <c r="Q171" s="237">
        <v>0</v>
      </c>
      <c r="R171" s="237">
        <f>Q171*H171</f>
        <v>0</v>
      </c>
      <c r="S171" s="237">
        <v>0</v>
      </c>
      <c r="T171" s="23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9" t="s">
        <v>299</v>
      </c>
      <c r="AT171" s="239" t="s">
        <v>201</v>
      </c>
      <c r="AU171" s="239" t="s">
        <v>90</v>
      </c>
      <c r="AY171" s="17" t="s">
        <v>142</v>
      </c>
      <c r="BE171" s="240">
        <f>IF(N171="základní",J171,0)</f>
        <v>0</v>
      </c>
      <c r="BF171" s="240">
        <f>IF(N171="snížená",J171,0)</f>
        <v>0</v>
      </c>
      <c r="BG171" s="240">
        <f>IF(N171="zákl. přenesená",J171,0)</f>
        <v>0</v>
      </c>
      <c r="BH171" s="240">
        <f>IF(N171="sníž. přenesená",J171,0)</f>
        <v>0</v>
      </c>
      <c r="BI171" s="240">
        <f>IF(N171="nulová",J171,0)</f>
        <v>0</v>
      </c>
      <c r="BJ171" s="17" t="s">
        <v>86</v>
      </c>
      <c r="BK171" s="240">
        <f>ROUND(I171*H171,2)</f>
        <v>0</v>
      </c>
      <c r="BL171" s="17" t="s">
        <v>225</v>
      </c>
      <c r="BM171" s="239" t="s">
        <v>408</v>
      </c>
    </row>
    <row r="172" s="12" customFormat="1" ht="25.92" customHeight="1">
      <c r="A172" s="12"/>
      <c r="B172" s="211"/>
      <c r="C172" s="212"/>
      <c r="D172" s="213" t="s">
        <v>80</v>
      </c>
      <c r="E172" s="214" t="s">
        <v>105</v>
      </c>
      <c r="F172" s="214" t="s">
        <v>653</v>
      </c>
      <c r="G172" s="212"/>
      <c r="H172" s="212"/>
      <c r="I172" s="215"/>
      <c r="J172" s="216">
        <f>BK172</f>
        <v>0</v>
      </c>
      <c r="K172" s="212"/>
      <c r="L172" s="217"/>
      <c r="M172" s="218"/>
      <c r="N172" s="219"/>
      <c r="O172" s="219"/>
      <c r="P172" s="220">
        <f>P173+P176+P177</f>
        <v>0</v>
      </c>
      <c r="Q172" s="219"/>
      <c r="R172" s="220">
        <f>R173+R176+R177</f>
        <v>0</v>
      </c>
      <c r="S172" s="219"/>
      <c r="T172" s="221">
        <f>T173+T176+T177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2" t="s">
        <v>166</v>
      </c>
      <c r="AT172" s="223" t="s">
        <v>80</v>
      </c>
      <c r="AU172" s="223" t="s">
        <v>81</v>
      </c>
      <c r="AY172" s="222" t="s">
        <v>142</v>
      </c>
      <c r="BK172" s="224">
        <f>BK173+BK176+BK177</f>
        <v>0</v>
      </c>
    </row>
    <row r="173" s="12" customFormat="1" ht="22.8" customHeight="1">
      <c r="A173" s="12"/>
      <c r="B173" s="211"/>
      <c r="C173" s="212"/>
      <c r="D173" s="213" t="s">
        <v>80</v>
      </c>
      <c r="E173" s="225" t="s">
        <v>654</v>
      </c>
      <c r="F173" s="225" t="s">
        <v>655</v>
      </c>
      <c r="G173" s="212"/>
      <c r="H173" s="212"/>
      <c r="I173" s="215"/>
      <c r="J173" s="226">
        <f>BK173</f>
        <v>0</v>
      </c>
      <c r="K173" s="212"/>
      <c r="L173" s="217"/>
      <c r="M173" s="218"/>
      <c r="N173" s="219"/>
      <c r="O173" s="219"/>
      <c r="P173" s="220">
        <f>SUM(P174:P175)</f>
        <v>0</v>
      </c>
      <c r="Q173" s="219"/>
      <c r="R173" s="220">
        <f>SUM(R174:R175)</f>
        <v>0</v>
      </c>
      <c r="S173" s="219"/>
      <c r="T173" s="221">
        <f>SUM(T174:T175)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2" t="s">
        <v>166</v>
      </c>
      <c r="AT173" s="223" t="s">
        <v>80</v>
      </c>
      <c r="AU173" s="223" t="s">
        <v>86</v>
      </c>
      <c r="AY173" s="222" t="s">
        <v>142</v>
      </c>
      <c r="BK173" s="224">
        <f>SUM(BK174:BK175)</f>
        <v>0</v>
      </c>
    </row>
    <row r="174" s="2" customFormat="1" ht="21.75" customHeight="1">
      <c r="A174" s="38"/>
      <c r="B174" s="39"/>
      <c r="C174" s="227" t="s">
        <v>283</v>
      </c>
      <c r="D174" s="227" t="s">
        <v>144</v>
      </c>
      <c r="E174" s="228" t="s">
        <v>805</v>
      </c>
      <c r="F174" s="229" t="s">
        <v>806</v>
      </c>
      <c r="G174" s="230" t="s">
        <v>798</v>
      </c>
      <c r="H174" s="231">
        <v>1</v>
      </c>
      <c r="I174" s="232"/>
      <c r="J174" s="233">
        <f>ROUND(I174*H174,2)</f>
        <v>0</v>
      </c>
      <c r="K174" s="234"/>
      <c r="L174" s="44"/>
      <c r="M174" s="235" t="s">
        <v>1</v>
      </c>
      <c r="N174" s="236" t="s">
        <v>46</v>
      </c>
      <c r="O174" s="91"/>
      <c r="P174" s="237">
        <f>O174*H174</f>
        <v>0</v>
      </c>
      <c r="Q174" s="237">
        <v>0</v>
      </c>
      <c r="R174" s="237">
        <f>Q174*H174</f>
        <v>0</v>
      </c>
      <c r="S174" s="237">
        <v>0</v>
      </c>
      <c r="T174" s="23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9" t="s">
        <v>104</v>
      </c>
      <c r="AT174" s="239" t="s">
        <v>144</v>
      </c>
      <c r="AU174" s="239" t="s">
        <v>90</v>
      </c>
      <c r="AY174" s="17" t="s">
        <v>142</v>
      </c>
      <c r="BE174" s="240">
        <f>IF(N174="základní",J174,0)</f>
        <v>0</v>
      </c>
      <c r="BF174" s="240">
        <f>IF(N174="snížená",J174,0)</f>
        <v>0</v>
      </c>
      <c r="BG174" s="240">
        <f>IF(N174="zákl. přenesená",J174,0)</f>
        <v>0</v>
      </c>
      <c r="BH174" s="240">
        <f>IF(N174="sníž. přenesená",J174,0)</f>
        <v>0</v>
      </c>
      <c r="BI174" s="240">
        <f>IF(N174="nulová",J174,0)</f>
        <v>0</v>
      </c>
      <c r="BJ174" s="17" t="s">
        <v>86</v>
      </c>
      <c r="BK174" s="240">
        <f>ROUND(I174*H174,2)</f>
        <v>0</v>
      </c>
      <c r="BL174" s="17" t="s">
        <v>104</v>
      </c>
      <c r="BM174" s="239" t="s">
        <v>418</v>
      </c>
    </row>
    <row r="175" s="2" customFormat="1" ht="24.15" customHeight="1">
      <c r="A175" s="38"/>
      <c r="B175" s="39"/>
      <c r="C175" s="227" t="s">
        <v>287</v>
      </c>
      <c r="D175" s="227" t="s">
        <v>144</v>
      </c>
      <c r="E175" s="228" t="s">
        <v>807</v>
      </c>
      <c r="F175" s="229" t="s">
        <v>808</v>
      </c>
      <c r="G175" s="230" t="s">
        <v>798</v>
      </c>
      <c r="H175" s="231">
        <v>1</v>
      </c>
      <c r="I175" s="232"/>
      <c r="J175" s="233">
        <f>ROUND(I175*H175,2)</f>
        <v>0</v>
      </c>
      <c r="K175" s="234"/>
      <c r="L175" s="44"/>
      <c r="M175" s="235" t="s">
        <v>1</v>
      </c>
      <c r="N175" s="236" t="s">
        <v>46</v>
      </c>
      <c r="O175" s="91"/>
      <c r="P175" s="237">
        <f>O175*H175</f>
        <v>0</v>
      </c>
      <c r="Q175" s="237">
        <v>0</v>
      </c>
      <c r="R175" s="237">
        <f>Q175*H175</f>
        <v>0</v>
      </c>
      <c r="S175" s="237">
        <v>0</v>
      </c>
      <c r="T175" s="23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9" t="s">
        <v>104</v>
      </c>
      <c r="AT175" s="239" t="s">
        <v>144</v>
      </c>
      <c r="AU175" s="239" t="s">
        <v>90</v>
      </c>
      <c r="AY175" s="17" t="s">
        <v>142</v>
      </c>
      <c r="BE175" s="240">
        <f>IF(N175="základní",J175,0)</f>
        <v>0</v>
      </c>
      <c r="BF175" s="240">
        <f>IF(N175="snížená",J175,0)</f>
        <v>0</v>
      </c>
      <c r="BG175" s="240">
        <f>IF(N175="zákl. přenesená",J175,0)</f>
        <v>0</v>
      </c>
      <c r="BH175" s="240">
        <f>IF(N175="sníž. přenesená",J175,0)</f>
        <v>0</v>
      </c>
      <c r="BI175" s="240">
        <f>IF(N175="nulová",J175,0)</f>
        <v>0</v>
      </c>
      <c r="BJ175" s="17" t="s">
        <v>86</v>
      </c>
      <c r="BK175" s="240">
        <f>ROUND(I175*H175,2)</f>
        <v>0</v>
      </c>
      <c r="BL175" s="17" t="s">
        <v>104</v>
      </c>
      <c r="BM175" s="239" t="s">
        <v>428</v>
      </c>
    </row>
    <row r="176" s="12" customFormat="1" ht="22.8" customHeight="1">
      <c r="A176" s="12"/>
      <c r="B176" s="211"/>
      <c r="C176" s="212"/>
      <c r="D176" s="213" t="s">
        <v>80</v>
      </c>
      <c r="E176" s="225" t="s">
        <v>809</v>
      </c>
      <c r="F176" s="225" t="s">
        <v>810</v>
      </c>
      <c r="G176" s="212"/>
      <c r="H176" s="212"/>
      <c r="I176" s="215"/>
      <c r="J176" s="226">
        <f>BK176</f>
        <v>0</v>
      </c>
      <c r="K176" s="212"/>
      <c r="L176" s="217"/>
      <c r="M176" s="218"/>
      <c r="N176" s="219"/>
      <c r="O176" s="219"/>
      <c r="P176" s="220">
        <v>0</v>
      </c>
      <c r="Q176" s="219"/>
      <c r="R176" s="220">
        <v>0</v>
      </c>
      <c r="S176" s="219"/>
      <c r="T176" s="221"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2" t="s">
        <v>166</v>
      </c>
      <c r="AT176" s="223" t="s">
        <v>80</v>
      </c>
      <c r="AU176" s="223" t="s">
        <v>86</v>
      </c>
      <c r="AY176" s="222" t="s">
        <v>142</v>
      </c>
      <c r="BK176" s="224">
        <v>0</v>
      </c>
    </row>
    <row r="177" s="12" customFormat="1" ht="22.8" customHeight="1">
      <c r="A177" s="12"/>
      <c r="B177" s="211"/>
      <c r="C177" s="212"/>
      <c r="D177" s="213" t="s">
        <v>80</v>
      </c>
      <c r="E177" s="225" t="s">
        <v>811</v>
      </c>
      <c r="F177" s="225" t="s">
        <v>812</v>
      </c>
      <c r="G177" s="212"/>
      <c r="H177" s="212"/>
      <c r="I177" s="215"/>
      <c r="J177" s="226">
        <f>BK177</f>
        <v>0</v>
      </c>
      <c r="K177" s="212"/>
      <c r="L177" s="217"/>
      <c r="M177" s="218"/>
      <c r="N177" s="219"/>
      <c r="O177" s="219"/>
      <c r="P177" s="220">
        <f>SUM(P178:P185)</f>
        <v>0</v>
      </c>
      <c r="Q177" s="219"/>
      <c r="R177" s="220">
        <f>SUM(R178:R185)</f>
        <v>0</v>
      </c>
      <c r="S177" s="219"/>
      <c r="T177" s="221">
        <f>SUM(T178:T185)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22" t="s">
        <v>166</v>
      </c>
      <c r="AT177" s="223" t="s">
        <v>80</v>
      </c>
      <c r="AU177" s="223" t="s">
        <v>86</v>
      </c>
      <c r="AY177" s="222" t="s">
        <v>142</v>
      </c>
      <c r="BK177" s="224">
        <f>SUM(BK178:BK185)</f>
        <v>0</v>
      </c>
    </row>
    <row r="178" s="2" customFormat="1" ht="16.5" customHeight="1">
      <c r="A178" s="38"/>
      <c r="B178" s="39"/>
      <c r="C178" s="227" t="s">
        <v>291</v>
      </c>
      <c r="D178" s="227" t="s">
        <v>144</v>
      </c>
      <c r="E178" s="228" t="s">
        <v>813</v>
      </c>
      <c r="F178" s="229" t="s">
        <v>814</v>
      </c>
      <c r="G178" s="230" t="s">
        <v>798</v>
      </c>
      <c r="H178" s="231">
        <v>1</v>
      </c>
      <c r="I178" s="232"/>
      <c r="J178" s="233">
        <f>ROUND(I178*H178,2)</f>
        <v>0</v>
      </c>
      <c r="K178" s="234"/>
      <c r="L178" s="44"/>
      <c r="M178" s="235" t="s">
        <v>1</v>
      </c>
      <c r="N178" s="236" t="s">
        <v>46</v>
      </c>
      <c r="O178" s="91"/>
      <c r="P178" s="237">
        <f>O178*H178</f>
        <v>0</v>
      </c>
      <c r="Q178" s="237">
        <v>0</v>
      </c>
      <c r="R178" s="237">
        <f>Q178*H178</f>
        <v>0</v>
      </c>
      <c r="S178" s="237">
        <v>0</v>
      </c>
      <c r="T178" s="23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9" t="s">
        <v>104</v>
      </c>
      <c r="AT178" s="239" t="s">
        <v>144</v>
      </c>
      <c r="AU178" s="239" t="s">
        <v>90</v>
      </c>
      <c r="AY178" s="17" t="s">
        <v>142</v>
      </c>
      <c r="BE178" s="240">
        <f>IF(N178="základní",J178,0)</f>
        <v>0</v>
      </c>
      <c r="BF178" s="240">
        <f>IF(N178="snížená",J178,0)</f>
        <v>0</v>
      </c>
      <c r="BG178" s="240">
        <f>IF(N178="zákl. přenesená",J178,0)</f>
        <v>0</v>
      </c>
      <c r="BH178" s="240">
        <f>IF(N178="sníž. přenesená",J178,0)</f>
        <v>0</v>
      </c>
      <c r="BI178" s="240">
        <f>IF(N178="nulová",J178,0)</f>
        <v>0</v>
      </c>
      <c r="BJ178" s="17" t="s">
        <v>86</v>
      </c>
      <c r="BK178" s="240">
        <f>ROUND(I178*H178,2)</f>
        <v>0</v>
      </c>
      <c r="BL178" s="17" t="s">
        <v>104</v>
      </c>
      <c r="BM178" s="239" t="s">
        <v>439</v>
      </c>
    </row>
    <row r="179" s="2" customFormat="1" ht="24.15" customHeight="1">
      <c r="A179" s="38"/>
      <c r="B179" s="39"/>
      <c r="C179" s="227" t="s">
        <v>295</v>
      </c>
      <c r="D179" s="227" t="s">
        <v>144</v>
      </c>
      <c r="E179" s="228" t="s">
        <v>815</v>
      </c>
      <c r="F179" s="229" t="s">
        <v>816</v>
      </c>
      <c r="G179" s="230" t="s">
        <v>192</v>
      </c>
      <c r="H179" s="231">
        <v>5</v>
      </c>
      <c r="I179" s="232"/>
      <c r="J179" s="233">
        <f>ROUND(I179*H179,2)</f>
        <v>0</v>
      </c>
      <c r="K179" s="234"/>
      <c r="L179" s="44"/>
      <c r="M179" s="235" t="s">
        <v>1</v>
      </c>
      <c r="N179" s="236" t="s">
        <v>46</v>
      </c>
      <c r="O179" s="91"/>
      <c r="P179" s="237">
        <f>O179*H179</f>
        <v>0</v>
      </c>
      <c r="Q179" s="237">
        <v>0</v>
      </c>
      <c r="R179" s="237">
        <f>Q179*H179</f>
        <v>0</v>
      </c>
      <c r="S179" s="237">
        <v>0</v>
      </c>
      <c r="T179" s="23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9" t="s">
        <v>104</v>
      </c>
      <c r="AT179" s="239" t="s">
        <v>144</v>
      </c>
      <c r="AU179" s="239" t="s">
        <v>90</v>
      </c>
      <c r="AY179" s="17" t="s">
        <v>142</v>
      </c>
      <c r="BE179" s="240">
        <f>IF(N179="základní",J179,0)</f>
        <v>0</v>
      </c>
      <c r="BF179" s="240">
        <f>IF(N179="snížená",J179,0)</f>
        <v>0</v>
      </c>
      <c r="BG179" s="240">
        <f>IF(N179="zákl. přenesená",J179,0)</f>
        <v>0</v>
      </c>
      <c r="BH179" s="240">
        <f>IF(N179="sníž. přenesená",J179,0)</f>
        <v>0</v>
      </c>
      <c r="BI179" s="240">
        <f>IF(N179="nulová",J179,0)</f>
        <v>0</v>
      </c>
      <c r="BJ179" s="17" t="s">
        <v>86</v>
      </c>
      <c r="BK179" s="240">
        <f>ROUND(I179*H179,2)</f>
        <v>0</v>
      </c>
      <c r="BL179" s="17" t="s">
        <v>104</v>
      </c>
      <c r="BM179" s="239" t="s">
        <v>448</v>
      </c>
    </row>
    <row r="180" s="2" customFormat="1" ht="16.5" customHeight="1">
      <c r="A180" s="38"/>
      <c r="B180" s="39"/>
      <c r="C180" s="264" t="s">
        <v>299</v>
      </c>
      <c r="D180" s="264" t="s">
        <v>201</v>
      </c>
      <c r="E180" s="265" t="s">
        <v>817</v>
      </c>
      <c r="F180" s="266" t="s">
        <v>818</v>
      </c>
      <c r="G180" s="267" t="s">
        <v>159</v>
      </c>
      <c r="H180" s="268">
        <v>0.25</v>
      </c>
      <c r="I180" s="269"/>
      <c r="J180" s="270">
        <f>ROUND(I180*H180,2)</f>
        <v>0</v>
      </c>
      <c r="K180" s="271"/>
      <c r="L180" s="272"/>
      <c r="M180" s="273" t="s">
        <v>1</v>
      </c>
      <c r="N180" s="274" t="s">
        <v>46</v>
      </c>
      <c r="O180" s="91"/>
      <c r="P180" s="237">
        <f>O180*H180</f>
        <v>0</v>
      </c>
      <c r="Q180" s="237">
        <v>0</v>
      </c>
      <c r="R180" s="237">
        <f>Q180*H180</f>
        <v>0</v>
      </c>
      <c r="S180" s="237">
        <v>0</v>
      </c>
      <c r="T180" s="23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9" t="s">
        <v>182</v>
      </c>
      <c r="AT180" s="239" t="s">
        <v>201</v>
      </c>
      <c r="AU180" s="239" t="s">
        <v>90</v>
      </c>
      <c r="AY180" s="17" t="s">
        <v>142</v>
      </c>
      <c r="BE180" s="240">
        <f>IF(N180="základní",J180,0)</f>
        <v>0</v>
      </c>
      <c r="BF180" s="240">
        <f>IF(N180="snížená",J180,0)</f>
        <v>0</v>
      </c>
      <c r="BG180" s="240">
        <f>IF(N180="zákl. přenesená",J180,0)</f>
        <v>0</v>
      </c>
      <c r="BH180" s="240">
        <f>IF(N180="sníž. přenesená",J180,0)</f>
        <v>0</v>
      </c>
      <c r="BI180" s="240">
        <f>IF(N180="nulová",J180,0)</f>
        <v>0</v>
      </c>
      <c r="BJ180" s="17" t="s">
        <v>86</v>
      </c>
      <c r="BK180" s="240">
        <f>ROUND(I180*H180,2)</f>
        <v>0</v>
      </c>
      <c r="BL180" s="17" t="s">
        <v>104</v>
      </c>
      <c r="BM180" s="239" t="s">
        <v>456</v>
      </c>
    </row>
    <row r="181" s="2" customFormat="1" ht="16.5" customHeight="1">
      <c r="A181" s="38"/>
      <c r="B181" s="39"/>
      <c r="C181" s="264" t="s">
        <v>306</v>
      </c>
      <c r="D181" s="264" t="s">
        <v>201</v>
      </c>
      <c r="E181" s="265" t="s">
        <v>819</v>
      </c>
      <c r="F181" s="266" t="s">
        <v>820</v>
      </c>
      <c r="G181" s="267" t="s">
        <v>192</v>
      </c>
      <c r="H181" s="268">
        <v>6</v>
      </c>
      <c r="I181" s="269"/>
      <c r="J181" s="270">
        <f>ROUND(I181*H181,2)</f>
        <v>0</v>
      </c>
      <c r="K181" s="271"/>
      <c r="L181" s="272"/>
      <c r="M181" s="273" t="s">
        <v>1</v>
      </c>
      <c r="N181" s="274" t="s">
        <v>46</v>
      </c>
      <c r="O181" s="91"/>
      <c r="P181" s="237">
        <f>O181*H181</f>
        <v>0</v>
      </c>
      <c r="Q181" s="237">
        <v>0</v>
      </c>
      <c r="R181" s="237">
        <f>Q181*H181</f>
        <v>0</v>
      </c>
      <c r="S181" s="237">
        <v>0</v>
      </c>
      <c r="T181" s="23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9" t="s">
        <v>182</v>
      </c>
      <c r="AT181" s="239" t="s">
        <v>201</v>
      </c>
      <c r="AU181" s="239" t="s">
        <v>90</v>
      </c>
      <c r="AY181" s="17" t="s">
        <v>142</v>
      </c>
      <c r="BE181" s="240">
        <f>IF(N181="základní",J181,0)</f>
        <v>0</v>
      </c>
      <c r="BF181" s="240">
        <f>IF(N181="snížená",J181,0)</f>
        <v>0</v>
      </c>
      <c r="BG181" s="240">
        <f>IF(N181="zákl. přenesená",J181,0)</f>
        <v>0</v>
      </c>
      <c r="BH181" s="240">
        <f>IF(N181="sníž. přenesená",J181,0)</f>
        <v>0</v>
      </c>
      <c r="BI181" s="240">
        <f>IF(N181="nulová",J181,0)</f>
        <v>0</v>
      </c>
      <c r="BJ181" s="17" t="s">
        <v>86</v>
      </c>
      <c r="BK181" s="240">
        <f>ROUND(I181*H181,2)</f>
        <v>0</v>
      </c>
      <c r="BL181" s="17" t="s">
        <v>104</v>
      </c>
      <c r="BM181" s="239" t="s">
        <v>466</v>
      </c>
    </row>
    <row r="182" s="2" customFormat="1" ht="16.5" customHeight="1">
      <c r="A182" s="38"/>
      <c r="B182" s="39"/>
      <c r="C182" s="227" t="s">
        <v>311</v>
      </c>
      <c r="D182" s="227" t="s">
        <v>144</v>
      </c>
      <c r="E182" s="228" t="s">
        <v>821</v>
      </c>
      <c r="F182" s="229" t="s">
        <v>822</v>
      </c>
      <c r="G182" s="230" t="s">
        <v>746</v>
      </c>
      <c r="H182" s="231">
        <v>1</v>
      </c>
      <c r="I182" s="232"/>
      <c r="J182" s="233">
        <f>ROUND(I182*H182,2)</f>
        <v>0</v>
      </c>
      <c r="K182" s="234"/>
      <c r="L182" s="44"/>
      <c r="M182" s="235" t="s">
        <v>1</v>
      </c>
      <c r="N182" s="236" t="s">
        <v>46</v>
      </c>
      <c r="O182" s="91"/>
      <c r="P182" s="237">
        <f>O182*H182</f>
        <v>0</v>
      </c>
      <c r="Q182" s="237">
        <v>0</v>
      </c>
      <c r="R182" s="237">
        <f>Q182*H182</f>
        <v>0</v>
      </c>
      <c r="S182" s="237">
        <v>0</v>
      </c>
      <c r="T182" s="23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9" t="s">
        <v>104</v>
      </c>
      <c r="AT182" s="239" t="s">
        <v>144</v>
      </c>
      <c r="AU182" s="239" t="s">
        <v>90</v>
      </c>
      <c r="AY182" s="17" t="s">
        <v>142</v>
      </c>
      <c r="BE182" s="240">
        <f>IF(N182="základní",J182,0)</f>
        <v>0</v>
      </c>
      <c r="BF182" s="240">
        <f>IF(N182="snížená",J182,0)</f>
        <v>0</v>
      </c>
      <c r="BG182" s="240">
        <f>IF(N182="zákl. přenesená",J182,0)</f>
        <v>0</v>
      </c>
      <c r="BH182" s="240">
        <f>IF(N182="sníž. přenesená",J182,0)</f>
        <v>0</v>
      </c>
      <c r="BI182" s="240">
        <f>IF(N182="nulová",J182,0)</f>
        <v>0</v>
      </c>
      <c r="BJ182" s="17" t="s">
        <v>86</v>
      </c>
      <c r="BK182" s="240">
        <f>ROUND(I182*H182,2)</f>
        <v>0</v>
      </c>
      <c r="BL182" s="17" t="s">
        <v>104</v>
      </c>
      <c r="BM182" s="239" t="s">
        <v>823</v>
      </c>
    </row>
    <row r="183" s="2" customFormat="1" ht="16.5" customHeight="1">
      <c r="A183" s="38"/>
      <c r="B183" s="39"/>
      <c r="C183" s="227" t="s">
        <v>316</v>
      </c>
      <c r="D183" s="227" t="s">
        <v>144</v>
      </c>
      <c r="E183" s="228" t="s">
        <v>824</v>
      </c>
      <c r="F183" s="229" t="s">
        <v>825</v>
      </c>
      <c r="G183" s="230" t="s">
        <v>746</v>
      </c>
      <c r="H183" s="231">
        <v>1</v>
      </c>
      <c r="I183" s="232"/>
      <c r="J183" s="233">
        <f>ROUND(I183*H183,2)</f>
        <v>0</v>
      </c>
      <c r="K183" s="234"/>
      <c r="L183" s="44"/>
      <c r="M183" s="235" t="s">
        <v>1</v>
      </c>
      <c r="N183" s="236" t="s">
        <v>46</v>
      </c>
      <c r="O183" s="91"/>
      <c r="P183" s="237">
        <f>O183*H183</f>
        <v>0</v>
      </c>
      <c r="Q183" s="237">
        <v>0</v>
      </c>
      <c r="R183" s="237">
        <f>Q183*H183</f>
        <v>0</v>
      </c>
      <c r="S183" s="237">
        <v>0</v>
      </c>
      <c r="T183" s="23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9" t="s">
        <v>104</v>
      </c>
      <c r="AT183" s="239" t="s">
        <v>144</v>
      </c>
      <c r="AU183" s="239" t="s">
        <v>90</v>
      </c>
      <c r="AY183" s="17" t="s">
        <v>142</v>
      </c>
      <c r="BE183" s="240">
        <f>IF(N183="základní",J183,0)</f>
        <v>0</v>
      </c>
      <c r="BF183" s="240">
        <f>IF(N183="snížená",J183,0)</f>
        <v>0</v>
      </c>
      <c r="BG183" s="240">
        <f>IF(N183="zákl. přenesená",J183,0)</f>
        <v>0</v>
      </c>
      <c r="BH183" s="240">
        <f>IF(N183="sníž. přenesená",J183,0)</f>
        <v>0</v>
      </c>
      <c r="BI183" s="240">
        <f>IF(N183="nulová",J183,0)</f>
        <v>0</v>
      </c>
      <c r="BJ183" s="17" t="s">
        <v>86</v>
      </c>
      <c r="BK183" s="240">
        <f>ROUND(I183*H183,2)</f>
        <v>0</v>
      </c>
      <c r="BL183" s="17" t="s">
        <v>104</v>
      </c>
      <c r="BM183" s="239" t="s">
        <v>826</v>
      </c>
    </row>
    <row r="184" s="2" customFormat="1" ht="16.5" customHeight="1">
      <c r="A184" s="38"/>
      <c r="B184" s="39"/>
      <c r="C184" s="227" t="s">
        <v>321</v>
      </c>
      <c r="D184" s="227" t="s">
        <v>144</v>
      </c>
      <c r="E184" s="228" t="s">
        <v>827</v>
      </c>
      <c r="F184" s="229" t="s">
        <v>828</v>
      </c>
      <c r="G184" s="230" t="s">
        <v>746</v>
      </c>
      <c r="H184" s="231">
        <v>1</v>
      </c>
      <c r="I184" s="232"/>
      <c r="J184" s="233">
        <f>ROUND(I184*H184,2)</f>
        <v>0</v>
      </c>
      <c r="K184" s="234"/>
      <c r="L184" s="44"/>
      <c r="M184" s="235" t="s">
        <v>1</v>
      </c>
      <c r="N184" s="236" t="s">
        <v>46</v>
      </c>
      <c r="O184" s="91"/>
      <c r="P184" s="237">
        <f>O184*H184</f>
        <v>0</v>
      </c>
      <c r="Q184" s="237">
        <v>0</v>
      </c>
      <c r="R184" s="237">
        <f>Q184*H184</f>
        <v>0</v>
      </c>
      <c r="S184" s="237">
        <v>0</v>
      </c>
      <c r="T184" s="23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9" t="s">
        <v>104</v>
      </c>
      <c r="AT184" s="239" t="s">
        <v>144</v>
      </c>
      <c r="AU184" s="239" t="s">
        <v>90</v>
      </c>
      <c r="AY184" s="17" t="s">
        <v>142</v>
      </c>
      <c r="BE184" s="240">
        <f>IF(N184="základní",J184,0)</f>
        <v>0</v>
      </c>
      <c r="BF184" s="240">
        <f>IF(N184="snížená",J184,0)</f>
        <v>0</v>
      </c>
      <c r="BG184" s="240">
        <f>IF(N184="zákl. přenesená",J184,0)</f>
        <v>0</v>
      </c>
      <c r="BH184" s="240">
        <f>IF(N184="sníž. přenesená",J184,0)</f>
        <v>0</v>
      </c>
      <c r="BI184" s="240">
        <f>IF(N184="nulová",J184,0)</f>
        <v>0</v>
      </c>
      <c r="BJ184" s="17" t="s">
        <v>86</v>
      </c>
      <c r="BK184" s="240">
        <f>ROUND(I184*H184,2)</f>
        <v>0</v>
      </c>
      <c r="BL184" s="17" t="s">
        <v>104</v>
      </c>
      <c r="BM184" s="239" t="s">
        <v>829</v>
      </c>
    </row>
    <row r="185" s="2" customFormat="1" ht="16.5" customHeight="1">
      <c r="A185" s="38"/>
      <c r="B185" s="39"/>
      <c r="C185" s="227" t="s">
        <v>325</v>
      </c>
      <c r="D185" s="227" t="s">
        <v>144</v>
      </c>
      <c r="E185" s="228" t="s">
        <v>830</v>
      </c>
      <c r="F185" s="229" t="s">
        <v>831</v>
      </c>
      <c r="G185" s="230" t="s">
        <v>798</v>
      </c>
      <c r="H185" s="231">
        <v>1</v>
      </c>
      <c r="I185" s="232"/>
      <c r="J185" s="233">
        <f>ROUND(I185*H185,2)</f>
        <v>0</v>
      </c>
      <c r="K185" s="234"/>
      <c r="L185" s="44"/>
      <c r="M185" s="288" t="s">
        <v>1</v>
      </c>
      <c r="N185" s="289" t="s">
        <v>46</v>
      </c>
      <c r="O185" s="290"/>
      <c r="P185" s="291">
        <f>O185*H185</f>
        <v>0</v>
      </c>
      <c r="Q185" s="291">
        <v>0</v>
      </c>
      <c r="R185" s="291">
        <f>Q185*H185</f>
        <v>0</v>
      </c>
      <c r="S185" s="291">
        <v>0</v>
      </c>
      <c r="T185" s="29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9" t="s">
        <v>104</v>
      </c>
      <c r="AT185" s="239" t="s">
        <v>144</v>
      </c>
      <c r="AU185" s="239" t="s">
        <v>90</v>
      </c>
      <c r="AY185" s="17" t="s">
        <v>142</v>
      </c>
      <c r="BE185" s="240">
        <f>IF(N185="základní",J185,0)</f>
        <v>0</v>
      </c>
      <c r="BF185" s="240">
        <f>IF(N185="snížená",J185,0)</f>
        <v>0</v>
      </c>
      <c r="BG185" s="240">
        <f>IF(N185="zákl. přenesená",J185,0)</f>
        <v>0</v>
      </c>
      <c r="BH185" s="240">
        <f>IF(N185="sníž. přenesená",J185,0)</f>
        <v>0</v>
      </c>
      <c r="BI185" s="240">
        <f>IF(N185="nulová",J185,0)</f>
        <v>0</v>
      </c>
      <c r="BJ185" s="17" t="s">
        <v>86</v>
      </c>
      <c r="BK185" s="240">
        <f>ROUND(I185*H185,2)</f>
        <v>0</v>
      </c>
      <c r="BL185" s="17" t="s">
        <v>104</v>
      </c>
      <c r="BM185" s="239" t="s">
        <v>832</v>
      </c>
    </row>
    <row r="186" s="2" customFormat="1" ht="6.96" customHeight="1">
      <c r="A186" s="38"/>
      <c r="B186" s="66"/>
      <c r="C186" s="67"/>
      <c r="D186" s="67"/>
      <c r="E186" s="67"/>
      <c r="F186" s="67"/>
      <c r="G186" s="67"/>
      <c r="H186" s="67"/>
      <c r="I186" s="67"/>
      <c r="J186" s="67"/>
      <c r="K186" s="67"/>
      <c r="L186" s="44"/>
      <c r="M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</row>
  </sheetData>
  <sheetProtection sheet="1" autoFilter="0" formatColumns="0" formatRows="0" objects="1" scenarios="1" spinCount="100000" saltValue="Rjh/2Js3B3rSe/v0dsIGO6irPOL883ZbJFNOVL5RoV7dLKYiFWEt5bGd6iM/DMC+sZlpIZI69JuJWw6f79pq1g==" hashValue="0ajfG/Cc20K3GCjJRqLx1baPf60r4UEfeTv1LnkbJRrDCe1af4us7NnKF6WGHgx8do1PFy838axys5sVulD6qw==" algorithmName="SHA-512" password="CC35"/>
  <autoFilter ref="C131:K185"/>
  <mergeCells count="9">
    <mergeCell ref="E7:H7"/>
    <mergeCell ref="E9:H9"/>
    <mergeCell ref="E18:H18"/>
    <mergeCell ref="E27:H27"/>
    <mergeCell ref="E85:H85"/>
    <mergeCell ref="E87:H87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106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90</v>
      </c>
    </row>
    <row r="4" s="1" customFormat="1" ht="24.96" customHeight="1">
      <c r="B4" s="20"/>
      <c r="D4" s="148" t="s">
        <v>107</v>
      </c>
      <c r="L4" s="20"/>
      <c r="M4" s="149" t="s">
        <v>11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17</v>
      </c>
      <c r="L6" s="20"/>
    </row>
    <row r="7" s="1" customFormat="1" ht="26.25" customHeight="1">
      <c r="B7" s="20"/>
      <c r="E7" s="151" t="str">
        <f>'Rekapitulace stavby'!K6</f>
        <v>Rekonstrukce schodiště na pozemcích p.č. 190/1 a190/2 v Doksech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108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833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19</v>
      </c>
      <c r="E11" s="38"/>
      <c r="F11" s="141" t="s">
        <v>1</v>
      </c>
      <c r="G11" s="38"/>
      <c r="H11" s="38"/>
      <c r="I11" s="150" t="s">
        <v>20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21</v>
      </c>
      <c r="E12" s="38"/>
      <c r="F12" s="141" t="s">
        <v>22</v>
      </c>
      <c r="G12" s="38"/>
      <c r="H12" s="38"/>
      <c r="I12" s="150" t="s">
        <v>23</v>
      </c>
      <c r="J12" s="153" t="str">
        <f>'Rekapitulace stavby'!AN8</f>
        <v>2. 1. 2025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25</v>
      </c>
      <c r="E14" s="38"/>
      <c r="F14" s="38"/>
      <c r="G14" s="38"/>
      <c r="H14" s="38"/>
      <c r="I14" s="150" t="s">
        <v>26</v>
      </c>
      <c r="J14" s="141" t="str">
        <f>IF('Rekapitulace stavby'!AN10="","",'Rekapitulace stavby'!AN10)</f>
        <v>0260444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>Město Doksy</v>
      </c>
      <c r="F15" s="38"/>
      <c r="G15" s="38"/>
      <c r="H15" s="38"/>
      <c r="I15" s="150" t="s">
        <v>29</v>
      </c>
      <c r="J15" s="141" t="str">
        <f>IF('Rekapitulace stavby'!AN11="","",'Rekapitulace stavby'!AN11)</f>
        <v>CZ00260444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31</v>
      </c>
      <c r="E17" s="38"/>
      <c r="F17" s="38"/>
      <c r="G17" s="38"/>
      <c r="H17" s="38"/>
      <c r="I17" s="150" t="s">
        <v>26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29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33</v>
      </c>
      <c r="E20" s="38"/>
      <c r="F20" s="38"/>
      <c r="G20" s="38"/>
      <c r="H20" s="38"/>
      <c r="I20" s="150" t="s">
        <v>26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35</v>
      </c>
      <c r="F21" s="38"/>
      <c r="G21" s="38"/>
      <c r="H21" s="38"/>
      <c r="I21" s="150" t="s">
        <v>29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38</v>
      </c>
      <c r="E23" s="38"/>
      <c r="F23" s="38"/>
      <c r="G23" s="38"/>
      <c r="H23" s="38"/>
      <c r="I23" s="150" t="s">
        <v>26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39</v>
      </c>
      <c r="F24" s="38"/>
      <c r="G24" s="38"/>
      <c r="H24" s="38"/>
      <c r="I24" s="150" t="s">
        <v>29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40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41</v>
      </c>
      <c r="E30" s="38"/>
      <c r="F30" s="38"/>
      <c r="G30" s="38"/>
      <c r="H30" s="38"/>
      <c r="I30" s="38"/>
      <c r="J30" s="160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43</v>
      </c>
      <c r="G32" s="38"/>
      <c r="H32" s="38"/>
      <c r="I32" s="161" t="s">
        <v>42</v>
      </c>
      <c r="J32" s="161" t="s">
        <v>44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45</v>
      </c>
      <c r="E33" s="150" t="s">
        <v>46</v>
      </c>
      <c r="F33" s="163">
        <f>ROUND((SUM(BE120:BE129)),  2)</f>
        <v>0</v>
      </c>
      <c r="G33" s="38"/>
      <c r="H33" s="38"/>
      <c r="I33" s="164">
        <v>0.20999999999999999</v>
      </c>
      <c r="J33" s="163">
        <f>ROUND(((SUM(BE120:BE129))*I33),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47</v>
      </c>
      <c r="F34" s="163">
        <f>ROUND((SUM(BF120:BF129)),  2)</f>
        <v>0</v>
      </c>
      <c r="G34" s="38"/>
      <c r="H34" s="38"/>
      <c r="I34" s="164">
        <v>0.12</v>
      </c>
      <c r="J34" s="163">
        <f>ROUND(((SUM(BF120:BF129))*I34),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48</v>
      </c>
      <c r="F35" s="163">
        <f>ROUND((SUM(BG120:BG129)),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49</v>
      </c>
      <c r="F36" s="163">
        <f>ROUND((SUM(BH120:BH129)),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50</v>
      </c>
      <c r="F37" s="163">
        <f>ROUND((SUM(BI120:BI129)),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51</v>
      </c>
      <c r="E39" s="167"/>
      <c r="F39" s="167"/>
      <c r="G39" s="168" t="s">
        <v>52</v>
      </c>
      <c r="H39" s="169" t="s">
        <v>53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54</v>
      </c>
      <c r="E50" s="173"/>
      <c r="F50" s="173"/>
      <c r="G50" s="172" t="s">
        <v>55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56</v>
      </c>
      <c r="E61" s="175"/>
      <c r="F61" s="176" t="s">
        <v>57</v>
      </c>
      <c r="G61" s="174" t="s">
        <v>56</v>
      </c>
      <c r="H61" s="175"/>
      <c r="I61" s="175"/>
      <c r="J61" s="177" t="s">
        <v>57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58</v>
      </c>
      <c r="E65" s="178"/>
      <c r="F65" s="178"/>
      <c r="G65" s="172" t="s">
        <v>59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56</v>
      </c>
      <c r="E76" s="175"/>
      <c r="F76" s="176" t="s">
        <v>57</v>
      </c>
      <c r="G76" s="174" t="s">
        <v>56</v>
      </c>
      <c r="H76" s="175"/>
      <c r="I76" s="175"/>
      <c r="J76" s="177" t="s">
        <v>57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110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17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83" t="str">
        <f>E7</f>
        <v>Rekonstrukce schodiště na pozemcích p.č. 190/1 a190/2 v Doksech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108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4 - VRN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21</v>
      </c>
      <c r="D89" s="40"/>
      <c r="E89" s="40"/>
      <c r="F89" s="27" t="str">
        <f>F12</f>
        <v>ul.Hálkova do ul.5.května, Doksy</v>
      </c>
      <c r="G89" s="40"/>
      <c r="H89" s="40"/>
      <c r="I89" s="32" t="s">
        <v>23</v>
      </c>
      <c r="J89" s="79" t="str">
        <f>IF(J12="","",J12)</f>
        <v>2. 1. 2025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25</v>
      </c>
      <c r="D91" s="40"/>
      <c r="E91" s="40"/>
      <c r="F91" s="27" t="str">
        <f>E15</f>
        <v>Město Doksy</v>
      </c>
      <c r="G91" s="40"/>
      <c r="H91" s="40"/>
      <c r="I91" s="32" t="s">
        <v>33</v>
      </c>
      <c r="J91" s="36" t="str">
        <f>E21</f>
        <v xml:space="preserve">AGORA arch a stav atelier Liberec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31</v>
      </c>
      <c r="D92" s="40"/>
      <c r="E92" s="40"/>
      <c r="F92" s="27" t="str">
        <f>IF(E18="","",E18)</f>
        <v>Vyplň údaj</v>
      </c>
      <c r="G92" s="40"/>
      <c r="H92" s="40"/>
      <c r="I92" s="32" t="s">
        <v>38</v>
      </c>
      <c r="J92" s="36" t="str">
        <f>E24</f>
        <v>Malec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111</v>
      </c>
      <c r="D94" s="185"/>
      <c r="E94" s="185"/>
      <c r="F94" s="185"/>
      <c r="G94" s="185"/>
      <c r="H94" s="185"/>
      <c r="I94" s="185"/>
      <c r="J94" s="186" t="s">
        <v>112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113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114</v>
      </c>
    </row>
    <row r="97" s="9" customFormat="1" ht="24.96" customHeight="1">
      <c r="A97" s="9"/>
      <c r="B97" s="188"/>
      <c r="C97" s="189"/>
      <c r="D97" s="190" t="s">
        <v>486</v>
      </c>
      <c r="E97" s="191"/>
      <c r="F97" s="191"/>
      <c r="G97" s="191"/>
      <c r="H97" s="191"/>
      <c r="I97" s="191"/>
      <c r="J97" s="192">
        <f>J121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487</v>
      </c>
      <c r="E98" s="196"/>
      <c r="F98" s="196"/>
      <c r="G98" s="196"/>
      <c r="H98" s="196"/>
      <c r="I98" s="196"/>
      <c r="J98" s="197">
        <f>J122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834</v>
      </c>
      <c r="E99" s="196"/>
      <c r="F99" s="196"/>
      <c r="G99" s="196"/>
      <c r="H99" s="196"/>
      <c r="I99" s="196"/>
      <c r="J99" s="197">
        <f>J125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729</v>
      </c>
      <c r="E100" s="196"/>
      <c r="F100" s="196"/>
      <c r="G100" s="196"/>
      <c r="H100" s="196"/>
      <c r="I100" s="196"/>
      <c r="J100" s="197">
        <f>J128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127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17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6.25" customHeight="1">
      <c r="A110" s="38"/>
      <c r="B110" s="39"/>
      <c r="C110" s="40"/>
      <c r="D110" s="40"/>
      <c r="E110" s="183" t="str">
        <f>E7</f>
        <v>Rekonstrukce schodiště na pozemcích p.č. 190/1 a190/2 v Doksech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108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4 - VRN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21</v>
      </c>
      <c r="D114" s="40"/>
      <c r="E114" s="40"/>
      <c r="F114" s="27" t="str">
        <f>F12</f>
        <v>ul.Hálkova do ul.5.května, Doksy</v>
      </c>
      <c r="G114" s="40"/>
      <c r="H114" s="40"/>
      <c r="I114" s="32" t="s">
        <v>23</v>
      </c>
      <c r="J114" s="79" t="str">
        <f>IF(J12="","",J12)</f>
        <v>2. 1. 2025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5.65" customHeight="1">
      <c r="A116" s="38"/>
      <c r="B116" s="39"/>
      <c r="C116" s="32" t="s">
        <v>25</v>
      </c>
      <c r="D116" s="40"/>
      <c r="E116" s="40"/>
      <c r="F116" s="27" t="str">
        <f>E15</f>
        <v>Město Doksy</v>
      </c>
      <c r="G116" s="40"/>
      <c r="H116" s="40"/>
      <c r="I116" s="32" t="s">
        <v>33</v>
      </c>
      <c r="J116" s="36" t="str">
        <f>E21</f>
        <v xml:space="preserve">AGORA arch a stav atelier Liberec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31</v>
      </c>
      <c r="D117" s="40"/>
      <c r="E117" s="40"/>
      <c r="F117" s="27" t="str">
        <f>IF(E18="","",E18)</f>
        <v>Vyplň údaj</v>
      </c>
      <c r="G117" s="40"/>
      <c r="H117" s="40"/>
      <c r="I117" s="32" t="s">
        <v>38</v>
      </c>
      <c r="J117" s="36" t="str">
        <f>E24</f>
        <v>Malec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9"/>
      <c r="B119" s="200"/>
      <c r="C119" s="201" t="s">
        <v>128</v>
      </c>
      <c r="D119" s="202" t="s">
        <v>66</v>
      </c>
      <c r="E119" s="202" t="s">
        <v>62</v>
      </c>
      <c r="F119" s="202" t="s">
        <v>63</v>
      </c>
      <c r="G119" s="202" t="s">
        <v>129</v>
      </c>
      <c r="H119" s="202" t="s">
        <v>130</v>
      </c>
      <c r="I119" s="202" t="s">
        <v>131</v>
      </c>
      <c r="J119" s="203" t="s">
        <v>112</v>
      </c>
      <c r="K119" s="204" t="s">
        <v>132</v>
      </c>
      <c r="L119" s="205"/>
      <c r="M119" s="100" t="s">
        <v>1</v>
      </c>
      <c r="N119" s="101" t="s">
        <v>45</v>
      </c>
      <c r="O119" s="101" t="s">
        <v>133</v>
      </c>
      <c r="P119" s="101" t="s">
        <v>134</v>
      </c>
      <c r="Q119" s="101" t="s">
        <v>135</v>
      </c>
      <c r="R119" s="101" t="s">
        <v>136</v>
      </c>
      <c r="S119" s="101" t="s">
        <v>137</v>
      </c>
      <c r="T119" s="102" t="s">
        <v>138</v>
      </c>
      <c r="U119" s="199"/>
      <c r="V119" s="199"/>
      <c r="W119" s="199"/>
      <c r="X119" s="199"/>
      <c r="Y119" s="199"/>
      <c r="Z119" s="199"/>
      <c r="AA119" s="199"/>
      <c r="AB119" s="199"/>
      <c r="AC119" s="199"/>
      <c r="AD119" s="199"/>
      <c r="AE119" s="199"/>
    </row>
    <row r="120" s="2" customFormat="1" ht="22.8" customHeight="1">
      <c r="A120" s="38"/>
      <c r="B120" s="39"/>
      <c r="C120" s="107" t="s">
        <v>139</v>
      </c>
      <c r="D120" s="40"/>
      <c r="E120" s="40"/>
      <c r="F120" s="40"/>
      <c r="G120" s="40"/>
      <c r="H120" s="40"/>
      <c r="I120" s="40"/>
      <c r="J120" s="206">
        <f>BK120</f>
        <v>0</v>
      </c>
      <c r="K120" s="40"/>
      <c r="L120" s="44"/>
      <c r="M120" s="103"/>
      <c r="N120" s="207"/>
      <c r="O120" s="104"/>
      <c r="P120" s="208">
        <f>P121</f>
        <v>0</v>
      </c>
      <c r="Q120" s="104"/>
      <c r="R120" s="208">
        <f>R121</f>
        <v>0</v>
      </c>
      <c r="S120" s="104"/>
      <c r="T120" s="209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80</v>
      </c>
      <c r="AU120" s="17" t="s">
        <v>114</v>
      </c>
      <c r="BK120" s="210">
        <f>BK121</f>
        <v>0</v>
      </c>
    </row>
    <row r="121" s="12" customFormat="1" ht="25.92" customHeight="1">
      <c r="A121" s="12"/>
      <c r="B121" s="211"/>
      <c r="C121" s="212"/>
      <c r="D121" s="213" t="s">
        <v>80</v>
      </c>
      <c r="E121" s="214" t="s">
        <v>105</v>
      </c>
      <c r="F121" s="214" t="s">
        <v>653</v>
      </c>
      <c r="G121" s="212"/>
      <c r="H121" s="212"/>
      <c r="I121" s="215"/>
      <c r="J121" s="216">
        <f>BK121</f>
        <v>0</v>
      </c>
      <c r="K121" s="212"/>
      <c r="L121" s="217"/>
      <c r="M121" s="218"/>
      <c r="N121" s="219"/>
      <c r="O121" s="219"/>
      <c r="P121" s="220">
        <f>P122+P125+P128</f>
        <v>0</v>
      </c>
      <c r="Q121" s="219"/>
      <c r="R121" s="220">
        <f>R122+R125+R128</f>
        <v>0</v>
      </c>
      <c r="S121" s="219"/>
      <c r="T121" s="221">
        <f>T122+T125+T128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2" t="s">
        <v>166</v>
      </c>
      <c r="AT121" s="223" t="s">
        <v>80</v>
      </c>
      <c r="AU121" s="223" t="s">
        <v>81</v>
      </c>
      <c r="AY121" s="222" t="s">
        <v>142</v>
      </c>
      <c r="BK121" s="224">
        <f>BK122+BK125+BK128</f>
        <v>0</v>
      </c>
    </row>
    <row r="122" s="12" customFormat="1" ht="22.8" customHeight="1">
      <c r="A122" s="12"/>
      <c r="B122" s="211"/>
      <c r="C122" s="212"/>
      <c r="D122" s="213" t="s">
        <v>80</v>
      </c>
      <c r="E122" s="225" t="s">
        <v>654</v>
      </c>
      <c r="F122" s="225" t="s">
        <v>655</v>
      </c>
      <c r="G122" s="212"/>
      <c r="H122" s="212"/>
      <c r="I122" s="215"/>
      <c r="J122" s="226">
        <f>BK122</f>
        <v>0</v>
      </c>
      <c r="K122" s="212"/>
      <c r="L122" s="217"/>
      <c r="M122" s="218"/>
      <c r="N122" s="219"/>
      <c r="O122" s="219"/>
      <c r="P122" s="220">
        <f>SUM(P123:P124)</f>
        <v>0</v>
      </c>
      <c r="Q122" s="219"/>
      <c r="R122" s="220">
        <f>SUM(R123:R124)</f>
        <v>0</v>
      </c>
      <c r="S122" s="219"/>
      <c r="T122" s="221">
        <f>SUM(T123:T124)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2" t="s">
        <v>166</v>
      </c>
      <c r="AT122" s="223" t="s">
        <v>80</v>
      </c>
      <c r="AU122" s="223" t="s">
        <v>86</v>
      </c>
      <c r="AY122" s="222" t="s">
        <v>142</v>
      </c>
      <c r="BK122" s="224">
        <f>SUM(BK123:BK124)</f>
        <v>0</v>
      </c>
    </row>
    <row r="123" s="2" customFormat="1" ht="16.5" customHeight="1">
      <c r="A123" s="38"/>
      <c r="B123" s="39"/>
      <c r="C123" s="227" t="s">
        <v>86</v>
      </c>
      <c r="D123" s="227" t="s">
        <v>144</v>
      </c>
      <c r="E123" s="228" t="s">
        <v>656</v>
      </c>
      <c r="F123" s="229" t="s">
        <v>657</v>
      </c>
      <c r="G123" s="230" t="s">
        <v>835</v>
      </c>
      <c r="H123" s="231">
        <v>1</v>
      </c>
      <c r="I123" s="232"/>
      <c r="J123" s="233">
        <f>ROUND(I123*H123,2)</f>
        <v>0</v>
      </c>
      <c r="K123" s="234"/>
      <c r="L123" s="44"/>
      <c r="M123" s="235" t="s">
        <v>1</v>
      </c>
      <c r="N123" s="236" t="s">
        <v>46</v>
      </c>
      <c r="O123" s="91"/>
      <c r="P123" s="237">
        <f>O123*H123</f>
        <v>0</v>
      </c>
      <c r="Q123" s="237">
        <v>0</v>
      </c>
      <c r="R123" s="237">
        <f>Q123*H123</f>
        <v>0</v>
      </c>
      <c r="S123" s="237">
        <v>0</v>
      </c>
      <c r="T123" s="23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9" t="s">
        <v>659</v>
      </c>
      <c r="AT123" s="239" t="s">
        <v>144</v>
      </c>
      <c r="AU123" s="239" t="s">
        <v>90</v>
      </c>
      <c r="AY123" s="17" t="s">
        <v>142</v>
      </c>
      <c r="BE123" s="240">
        <f>IF(N123="základní",J123,0)</f>
        <v>0</v>
      </c>
      <c r="BF123" s="240">
        <f>IF(N123="snížená",J123,0)</f>
        <v>0</v>
      </c>
      <c r="BG123" s="240">
        <f>IF(N123="zákl. přenesená",J123,0)</f>
        <v>0</v>
      </c>
      <c r="BH123" s="240">
        <f>IF(N123="sníž. přenesená",J123,0)</f>
        <v>0</v>
      </c>
      <c r="BI123" s="240">
        <f>IF(N123="nulová",J123,0)</f>
        <v>0</v>
      </c>
      <c r="BJ123" s="17" t="s">
        <v>86</v>
      </c>
      <c r="BK123" s="240">
        <f>ROUND(I123*H123,2)</f>
        <v>0</v>
      </c>
      <c r="BL123" s="17" t="s">
        <v>659</v>
      </c>
      <c r="BM123" s="239" t="s">
        <v>836</v>
      </c>
    </row>
    <row r="124" s="2" customFormat="1" ht="24.15" customHeight="1">
      <c r="A124" s="38"/>
      <c r="B124" s="39"/>
      <c r="C124" s="227" t="s">
        <v>90</v>
      </c>
      <c r="D124" s="227" t="s">
        <v>144</v>
      </c>
      <c r="E124" s="228" t="s">
        <v>837</v>
      </c>
      <c r="F124" s="229" t="s">
        <v>838</v>
      </c>
      <c r="G124" s="230" t="s">
        <v>835</v>
      </c>
      <c r="H124" s="231">
        <v>1</v>
      </c>
      <c r="I124" s="232"/>
      <c r="J124" s="233">
        <f>ROUND(I124*H124,2)</f>
        <v>0</v>
      </c>
      <c r="K124" s="234"/>
      <c r="L124" s="44"/>
      <c r="M124" s="235" t="s">
        <v>1</v>
      </c>
      <c r="N124" s="236" t="s">
        <v>46</v>
      </c>
      <c r="O124" s="91"/>
      <c r="P124" s="237">
        <f>O124*H124</f>
        <v>0</v>
      </c>
      <c r="Q124" s="237">
        <v>0</v>
      </c>
      <c r="R124" s="237">
        <f>Q124*H124</f>
        <v>0</v>
      </c>
      <c r="S124" s="237">
        <v>0</v>
      </c>
      <c r="T124" s="23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9" t="s">
        <v>659</v>
      </c>
      <c r="AT124" s="239" t="s">
        <v>144</v>
      </c>
      <c r="AU124" s="239" t="s">
        <v>90</v>
      </c>
      <c r="AY124" s="17" t="s">
        <v>142</v>
      </c>
      <c r="BE124" s="240">
        <f>IF(N124="základní",J124,0)</f>
        <v>0</v>
      </c>
      <c r="BF124" s="240">
        <f>IF(N124="snížená",J124,0)</f>
        <v>0</v>
      </c>
      <c r="BG124" s="240">
        <f>IF(N124="zákl. přenesená",J124,0)</f>
        <v>0</v>
      </c>
      <c r="BH124" s="240">
        <f>IF(N124="sníž. přenesená",J124,0)</f>
        <v>0</v>
      </c>
      <c r="BI124" s="240">
        <f>IF(N124="nulová",J124,0)</f>
        <v>0</v>
      </c>
      <c r="BJ124" s="17" t="s">
        <v>86</v>
      </c>
      <c r="BK124" s="240">
        <f>ROUND(I124*H124,2)</f>
        <v>0</v>
      </c>
      <c r="BL124" s="17" t="s">
        <v>659</v>
      </c>
      <c r="BM124" s="239" t="s">
        <v>839</v>
      </c>
    </row>
    <row r="125" s="12" customFormat="1" ht="22.8" customHeight="1">
      <c r="A125" s="12"/>
      <c r="B125" s="211"/>
      <c r="C125" s="212"/>
      <c r="D125" s="213" t="s">
        <v>80</v>
      </c>
      <c r="E125" s="225" t="s">
        <v>840</v>
      </c>
      <c r="F125" s="225" t="s">
        <v>841</v>
      </c>
      <c r="G125" s="212"/>
      <c r="H125" s="212"/>
      <c r="I125" s="215"/>
      <c r="J125" s="226">
        <f>BK125</f>
        <v>0</v>
      </c>
      <c r="K125" s="212"/>
      <c r="L125" s="217"/>
      <c r="M125" s="218"/>
      <c r="N125" s="219"/>
      <c r="O125" s="219"/>
      <c r="P125" s="220">
        <f>SUM(P126:P127)</f>
        <v>0</v>
      </c>
      <c r="Q125" s="219"/>
      <c r="R125" s="220">
        <f>SUM(R126:R127)</f>
        <v>0</v>
      </c>
      <c r="S125" s="219"/>
      <c r="T125" s="221">
        <f>SUM(T126:T127)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166</v>
      </c>
      <c r="AT125" s="223" t="s">
        <v>80</v>
      </c>
      <c r="AU125" s="223" t="s">
        <v>86</v>
      </c>
      <c r="AY125" s="222" t="s">
        <v>142</v>
      </c>
      <c r="BK125" s="224">
        <f>SUM(BK126:BK127)</f>
        <v>0</v>
      </c>
    </row>
    <row r="126" s="2" customFormat="1" ht="16.5" customHeight="1">
      <c r="A126" s="38"/>
      <c r="B126" s="39"/>
      <c r="C126" s="227" t="s">
        <v>101</v>
      </c>
      <c r="D126" s="227" t="s">
        <v>144</v>
      </c>
      <c r="E126" s="228" t="s">
        <v>842</v>
      </c>
      <c r="F126" s="229" t="s">
        <v>841</v>
      </c>
      <c r="G126" s="230" t="s">
        <v>835</v>
      </c>
      <c r="H126" s="231">
        <v>1</v>
      </c>
      <c r="I126" s="232"/>
      <c r="J126" s="233">
        <f>ROUND(I126*H126,2)</f>
        <v>0</v>
      </c>
      <c r="K126" s="234"/>
      <c r="L126" s="44"/>
      <c r="M126" s="235" t="s">
        <v>1</v>
      </c>
      <c r="N126" s="236" t="s">
        <v>46</v>
      </c>
      <c r="O126" s="91"/>
      <c r="P126" s="237">
        <f>O126*H126</f>
        <v>0</v>
      </c>
      <c r="Q126" s="237">
        <v>0</v>
      </c>
      <c r="R126" s="237">
        <f>Q126*H126</f>
        <v>0</v>
      </c>
      <c r="S126" s="237">
        <v>0</v>
      </c>
      <c r="T126" s="23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9" t="s">
        <v>659</v>
      </c>
      <c r="AT126" s="239" t="s">
        <v>144</v>
      </c>
      <c r="AU126" s="239" t="s">
        <v>90</v>
      </c>
      <c r="AY126" s="17" t="s">
        <v>142</v>
      </c>
      <c r="BE126" s="240">
        <f>IF(N126="základní",J126,0)</f>
        <v>0</v>
      </c>
      <c r="BF126" s="240">
        <f>IF(N126="snížená",J126,0)</f>
        <v>0</v>
      </c>
      <c r="BG126" s="240">
        <f>IF(N126="zákl. přenesená",J126,0)</f>
        <v>0</v>
      </c>
      <c r="BH126" s="240">
        <f>IF(N126="sníž. přenesená",J126,0)</f>
        <v>0</v>
      </c>
      <c r="BI126" s="240">
        <f>IF(N126="nulová",J126,0)</f>
        <v>0</v>
      </c>
      <c r="BJ126" s="17" t="s">
        <v>86</v>
      </c>
      <c r="BK126" s="240">
        <f>ROUND(I126*H126,2)</f>
        <v>0</v>
      </c>
      <c r="BL126" s="17" t="s">
        <v>659</v>
      </c>
      <c r="BM126" s="239" t="s">
        <v>843</v>
      </c>
    </row>
    <row r="127" s="2" customFormat="1" ht="16.5" customHeight="1">
      <c r="A127" s="38"/>
      <c r="B127" s="39"/>
      <c r="C127" s="227" t="s">
        <v>104</v>
      </c>
      <c r="D127" s="227" t="s">
        <v>144</v>
      </c>
      <c r="E127" s="228" t="s">
        <v>844</v>
      </c>
      <c r="F127" s="229" t="s">
        <v>845</v>
      </c>
      <c r="G127" s="230" t="s">
        <v>835</v>
      </c>
      <c r="H127" s="231">
        <v>1</v>
      </c>
      <c r="I127" s="232"/>
      <c r="J127" s="233">
        <f>ROUND(I127*H127,2)</f>
        <v>0</v>
      </c>
      <c r="K127" s="234"/>
      <c r="L127" s="44"/>
      <c r="M127" s="235" t="s">
        <v>1</v>
      </c>
      <c r="N127" s="236" t="s">
        <v>46</v>
      </c>
      <c r="O127" s="91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9" t="s">
        <v>659</v>
      </c>
      <c r="AT127" s="239" t="s">
        <v>144</v>
      </c>
      <c r="AU127" s="239" t="s">
        <v>90</v>
      </c>
      <c r="AY127" s="17" t="s">
        <v>142</v>
      </c>
      <c r="BE127" s="240">
        <f>IF(N127="základní",J127,0)</f>
        <v>0</v>
      </c>
      <c r="BF127" s="240">
        <f>IF(N127="snížená",J127,0)</f>
        <v>0</v>
      </c>
      <c r="BG127" s="240">
        <f>IF(N127="zákl. přenesená",J127,0)</f>
        <v>0</v>
      </c>
      <c r="BH127" s="240">
        <f>IF(N127="sníž. přenesená",J127,0)</f>
        <v>0</v>
      </c>
      <c r="BI127" s="240">
        <f>IF(N127="nulová",J127,0)</f>
        <v>0</v>
      </c>
      <c r="BJ127" s="17" t="s">
        <v>86</v>
      </c>
      <c r="BK127" s="240">
        <f>ROUND(I127*H127,2)</f>
        <v>0</v>
      </c>
      <c r="BL127" s="17" t="s">
        <v>659</v>
      </c>
      <c r="BM127" s="239" t="s">
        <v>846</v>
      </c>
    </row>
    <row r="128" s="12" customFormat="1" ht="22.8" customHeight="1">
      <c r="A128" s="12"/>
      <c r="B128" s="211"/>
      <c r="C128" s="212"/>
      <c r="D128" s="213" t="s">
        <v>80</v>
      </c>
      <c r="E128" s="225" t="s">
        <v>809</v>
      </c>
      <c r="F128" s="225" t="s">
        <v>810</v>
      </c>
      <c r="G128" s="212"/>
      <c r="H128" s="212"/>
      <c r="I128" s="215"/>
      <c r="J128" s="226">
        <f>BK128</f>
        <v>0</v>
      </c>
      <c r="K128" s="212"/>
      <c r="L128" s="217"/>
      <c r="M128" s="218"/>
      <c r="N128" s="219"/>
      <c r="O128" s="219"/>
      <c r="P128" s="220">
        <f>P129</f>
        <v>0</v>
      </c>
      <c r="Q128" s="219"/>
      <c r="R128" s="220">
        <f>R129</f>
        <v>0</v>
      </c>
      <c r="S128" s="219"/>
      <c r="T128" s="221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166</v>
      </c>
      <c r="AT128" s="223" t="s">
        <v>80</v>
      </c>
      <c r="AU128" s="223" t="s">
        <v>86</v>
      </c>
      <c r="AY128" s="222" t="s">
        <v>142</v>
      </c>
      <c r="BK128" s="224">
        <f>BK129</f>
        <v>0</v>
      </c>
    </row>
    <row r="129" s="2" customFormat="1" ht="16.5" customHeight="1">
      <c r="A129" s="38"/>
      <c r="B129" s="39"/>
      <c r="C129" s="227" t="s">
        <v>166</v>
      </c>
      <c r="D129" s="227" t="s">
        <v>144</v>
      </c>
      <c r="E129" s="228" t="s">
        <v>847</v>
      </c>
      <c r="F129" s="229" t="s">
        <v>848</v>
      </c>
      <c r="G129" s="230" t="s">
        <v>835</v>
      </c>
      <c r="H129" s="231">
        <v>1</v>
      </c>
      <c r="I129" s="232"/>
      <c r="J129" s="233">
        <f>ROUND(I129*H129,2)</f>
        <v>0</v>
      </c>
      <c r="K129" s="234"/>
      <c r="L129" s="44"/>
      <c r="M129" s="288" t="s">
        <v>1</v>
      </c>
      <c r="N129" s="289" t="s">
        <v>46</v>
      </c>
      <c r="O129" s="290"/>
      <c r="P129" s="291">
        <f>O129*H129</f>
        <v>0</v>
      </c>
      <c r="Q129" s="291">
        <v>0</v>
      </c>
      <c r="R129" s="291">
        <f>Q129*H129</f>
        <v>0</v>
      </c>
      <c r="S129" s="291">
        <v>0</v>
      </c>
      <c r="T129" s="29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9" t="s">
        <v>659</v>
      </c>
      <c r="AT129" s="239" t="s">
        <v>144</v>
      </c>
      <c r="AU129" s="239" t="s">
        <v>90</v>
      </c>
      <c r="AY129" s="17" t="s">
        <v>142</v>
      </c>
      <c r="BE129" s="240">
        <f>IF(N129="základní",J129,0)</f>
        <v>0</v>
      </c>
      <c r="BF129" s="240">
        <f>IF(N129="snížená",J129,0)</f>
        <v>0</v>
      </c>
      <c r="BG129" s="240">
        <f>IF(N129="zákl. přenesená",J129,0)</f>
        <v>0</v>
      </c>
      <c r="BH129" s="240">
        <f>IF(N129="sníž. přenesená",J129,0)</f>
        <v>0</v>
      </c>
      <c r="BI129" s="240">
        <f>IF(N129="nulová",J129,0)</f>
        <v>0</v>
      </c>
      <c r="BJ129" s="17" t="s">
        <v>86</v>
      </c>
      <c r="BK129" s="240">
        <f>ROUND(I129*H129,2)</f>
        <v>0</v>
      </c>
      <c r="BL129" s="17" t="s">
        <v>659</v>
      </c>
      <c r="BM129" s="239" t="s">
        <v>849</v>
      </c>
    </row>
    <row r="130" s="2" customFormat="1" ht="6.96" customHeight="1">
      <c r="A130" s="38"/>
      <c r="B130" s="66"/>
      <c r="C130" s="67"/>
      <c r="D130" s="67"/>
      <c r="E130" s="67"/>
      <c r="F130" s="67"/>
      <c r="G130" s="67"/>
      <c r="H130" s="67"/>
      <c r="I130" s="67"/>
      <c r="J130" s="67"/>
      <c r="K130" s="67"/>
      <c r="L130" s="44"/>
      <c r="M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</sheetData>
  <sheetProtection sheet="1" autoFilter="0" formatColumns="0" formatRows="0" objects="1" scenarios="1" spinCount="100000" saltValue="r61sLcSSyL7MVy9GtCpzi4BotzJfO1k1LfpdL0gpVKhVfFjj0dCoCpm6L+9ErBZ3/l8YE5JjgpUM0q3xHbCtQQ==" hashValue="jcodpVWYtKMI98S7yJy/YjkflQjVZca9I8YFTfgRdi5TmhFvSyeLgUYHrf1nYxi1a6kl7tqRDQGT05RfXZGv7Q==" algorithmName="SHA-512" password="CC35"/>
  <autoFilter ref="C119:K129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8D7F3726BB27E41A845D77612E29625" ma:contentTypeVersion="15" ma:contentTypeDescription="Vytvoří nový dokument" ma:contentTypeScope="" ma:versionID="f8ca8631968a29cef6e163723d688d4c">
  <xsd:schema xmlns:xsd="http://www.w3.org/2001/XMLSchema" xmlns:xs="http://www.w3.org/2001/XMLSchema" xmlns:p="http://schemas.microsoft.com/office/2006/metadata/properties" xmlns:ns2="b17ac489-fb75-4ade-8026-53bc87319213" xmlns:ns3="c007350e-f24a-46a0-97fd-52c661c9cb43" targetNamespace="http://schemas.microsoft.com/office/2006/metadata/properties" ma:root="true" ma:fieldsID="c5db17dbc9d924e58ff441fe95d389ef" ns2:_="" ns3:_="">
    <xsd:import namespace="b17ac489-fb75-4ade-8026-53bc87319213"/>
    <xsd:import namespace="c007350e-f24a-46a0-97fd-52c661c9cb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ac489-fb75-4ade-8026-53bc87319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cd2a086c-8c12-4717-a145-33b3aca05b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7350e-f24a-46a0-97fd-52c661c9cb4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5a705db-5c62-42a7-abce-62cdf2e0589c}" ma:internalName="TaxCatchAll" ma:showField="CatchAllData" ma:web="c007350e-f24a-46a0-97fd-52c661c9cb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7ac489-fb75-4ade-8026-53bc87319213">
      <Terms xmlns="http://schemas.microsoft.com/office/infopath/2007/PartnerControls"/>
    </lcf76f155ced4ddcb4097134ff3c332f>
    <TaxCatchAll xmlns="c007350e-f24a-46a0-97fd-52c661c9cb43" xsi:nil="true"/>
  </documentManagement>
</p:properties>
</file>

<file path=customXml/itemProps1.xml><?xml version="1.0" encoding="utf-8"?>
<ds:datastoreItem xmlns:ds="http://schemas.openxmlformats.org/officeDocument/2006/customXml" ds:itemID="{986E66AD-58B0-4AFB-A4EE-40A577062E5C}"/>
</file>

<file path=customXml/itemProps2.xml><?xml version="1.0" encoding="utf-8"?>
<ds:datastoreItem xmlns:ds="http://schemas.openxmlformats.org/officeDocument/2006/customXml" ds:itemID="{EE3BC50B-C2C0-4B8B-966E-EF8EAB762EF7}"/>
</file>

<file path=customXml/itemProps3.xml><?xml version="1.0" encoding="utf-8"?>
<ds:datastoreItem xmlns:ds="http://schemas.openxmlformats.org/officeDocument/2006/customXml" ds:itemID="{A1042F12-B719-4D64-A353-D944CC47876F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Malec</dc:creator>
  <cp:lastModifiedBy>Jiří Malec</cp:lastModifiedBy>
  <dcterms:created xsi:type="dcterms:W3CDTF">2026-01-21T07:59:26Z</dcterms:created>
  <dcterms:modified xsi:type="dcterms:W3CDTF">2026-01-21T07:59:36Z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0x010100E8D7F3726BB27E41A845D77612E29625</vt:lpwstr>
  </property>
</Properties>
</file>