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oksy-my.sharepoint.com/personal/derynk_doksy_com/Documents/Projekty/_Aktivní/Zámek/Objekty-projekty/Střecha a krovy/VZ/2026 - Západní křídlo/"/>
    </mc:Choice>
  </mc:AlternateContent>
  <xr:revisionPtr revIDLastSave="92" documentId="8_{E031FDCC-5AB9-41B3-B90B-B971538C0C9C}" xr6:coauthVersionLast="47" xr6:coauthVersionMax="47" xr10:uidLastSave="{AFB81714-EE11-4B3F-B96C-5A0B7B66C42B}"/>
  <bookViews>
    <workbookView xWindow="-98" yWindow="-98" windowWidth="22695" windowHeight="14476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Pol'!$A$1:$U$126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2" l="1"/>
  <c r="G122" i="12"/>
  <c r="M122" i="12" s="1"/>
  <c r="M121" i="12" s="1"/>
  <c r="G120" i="12"/>
  <c r="G118" i="12" s="1"/>
  <c r="I58" i="1" s="1"/>
  <c r="G119" i="12"/>
  <c r="M119" i="12" s="1"/>
  <c r="G117" i="12"/>
  <c r="G116" i="12"/>
  <c r="G115" i="12"/>
  <c r="G114" i="12"/>
  <c r="G113" i="12"/>
  <c r="G112" i="12"/>
  <c r="M112" i="12" s="1"/>
  <c r="G111" i="12"/>
  <c r="M111" i="12" s="1"/>
  <c r="G110" i="12"/>
  <c r="M110" i="12" s="1"/>
  <c r="G109" i="12"/>
  <c r="G108" i="12"/>
  <c r="M108" i="12" s="1"/>
  <c r="G107" i="12"/>
  <c r="G106" i="12"/>
  <c r="M106" i="12" s="1"/>
  <c r="G105" i="12"/>
  <c r="G103" i="12"/>
  <c r="G102" i="12"/>
  <c r="G101" i="12"/>
  <c r="G100" i="12"/>
  <c r="G99" i="12"/>
  <c r="G98" i="12"/>
  <c r="G97" i="12"/>
  <c r="M97" i="12" s="1"/>
  <c r="G96" i="12"/>
  <c r="G95" i="12"/>
  <c r="M95" i="12" s="1"/>
  <c r="G94" i="12"/>
  <c r="M94" i="12" s="1"/>
  <c r="G93" i="12"/>
  <c r="M93" i="12" s="1"/>
  <c r="G92" i="12"/>
  <c r="M92" i="12" s="1"/>
  <c r="G91" i="12"/>
  <c r="G90" i="12"/>
  <c r="G89" i="12"/>
  <c r="M89" i="12" s="1"/>
  <c r="G88" i="12"/>
  <c r="G87" i="12"/>
  <c r="G86" i="12"/>
  <c r="G85" i="12"/>
  <c r="M85" i="12" s="1"/>
  <c r="G84" i="12"/>
  <c r="G83" i="12"/>
  <c r="M83" i="12" s="1"/>
  <c r="G82" i="12"/>
  <c r="G81" i="12"/>
  <c r="M81" i="12" s="1"/>
  <c r="G80" i="12"/>
  <c r="M80" i="12" s="1"/>
  <c r="G79" i="12"/>
  <c r="G78" i="12"/>
  <c r="G77" i="12"/>
  <c r="M77" i="12" s="1"/>
  <c r="G76" i="12"/>
  <c r="G75" i="12"/>
  <c r="G74" i="12"/>
  <c r="G73" i="12"/>
  <c r="M73" i="12" s="1"/>
  <c r="G72" i="12"/>
  <c r="G71" i="12"/>
  <c r="M71" i="12" s="1"/>
  <c r="G70" i="12"/>
  <c r="G69" i="12"/>
  <c r="G67" i="12"/>
  <c r="M67" i="12" s="1"/>
  <c r="G66" i="12"/>
  <c r="G65" i="12"/>
  <c r="G64" i="12"/>
  <c r="G63" i="12"/>
  <c r="G62" i="12"/>
  <c r="M62" i="12" s="1"/>
  <c r="G61" i="12"/>
  <c r="G60" i="12"/>
  <c r="M60" i="12" s="1"/>
  <c r="G59" i="12"/>
  <c r="G58" i="12"/>
  <c r="M58" i="12" s="1"/>
  <c r="G57" i="12"/>
  <c r="M57" i="12" s="1"/>
  <c r="G56" i="12"/>
  <c r="M56" i="12" s="1"/>
  <c r="G55" i="12"/>
  <c r="G54" i="12"/>
  <c r="G53" i="12"/>
  <c r="G52" i="12"/>
  <c r="G51" i="12"/>
  <c r="G50" i="12"/>
  <c r="M50" i="12" s="1"/>
  <c r="G49" i="12"/>
  <c r="G48" i="12"/>
  <c r="M48" i="12" s="1"/>
  <c r="G47" i="12"/>
  <c r="G46" i="12"/>
  <c r="M46" i="12" s="1"/>
  <c r="G45" i="12"/>
  <c r="M45" i="12" s="1"/>
  <c r="G44" i="12"/>
  <c r="G42" i="12"/>
  <c r="G41" i="12"/>
  <c r="M41" i="12" s="1"/>
  <c r="M40" i="12" s="1"/>
  <c r="G39" i="12"/>
  <c r="G38" i="12"/>
  <c r="M38" i="12" s="1"/>
  <c r="G37" i="12"/>
  <c r="G35" i="12"/>
  <c r="M35" i="12" s="1"/>
  <c r="G34" i="12"/>
  <c r="G33" i="12"/>
  <c r="G32" i="12"/>
  <c r="G31" i="12"/>
  <c r="G30" i="12"/>
  <c r="M30" i="12" s="1"/>
  <c r="G29" i="12"/>
  <c r="G28" i="12"/>
  <c r="M28" i="12" s="1"/>
  <c r="G27" i="12"/>
  <c r="G26" i="12"/>
  <c r="M26" i="12" s="1"/>
  <c r="G25" i="12"/>
  <c r="G24" i="12"/>
  <c r="G22" i="12"/>
  <c r="M22" i="12" s="1"/>
  <c r="M18" i="12" s="1"/>
  <c r="G21" i="12"/>
  <c r="G20" i="12"/>
  <c r="G19" i="12"/>
  <c r="G17" i="12"/>
  <c r="G16" i="12"/>
  <c r="G15" i="12"/>
  <c r="G14" i="12"/>
  <c r="M14" i="12" s="1"/>
  <c r="G13" i="12"/>
  <c r="G12" i="12"/>
  <c r="M12" i="12" s="1"/>
  <c r="G10" i="12"/>
  <c r="M10" i="12" s="1"/>
  <c r="G9" i="12"/>
  <c r="G8" i="12"/>
  <c r="I49" i="1" s="1"/>
  <c r="I8" i="12"/>
  <c r="I9" i="12"/>
  <c r="K9" i="12"/>
  <c r="M9" i="12"/>
  <c r="O9" i="12"/>
  <c r="Q9" i="12"/>
  <c r="U9" i="12"/>
  <c r="I10" i="12"/>
  <c r="K10" i="12"/>
  <c r="O10" i="12"/>
  <c r="Q10" i="12"/>
  <c r="U10" i="12"/>
  <c r="G11" i="12"/>
  <c r="I50" i="1" s="1"/>
  <c r="I12" i="12"/>
  <c r="K12" i="12"/>
  <c r="O12" i="12"/>
  <c r="Q12" i="12"/>
  <c r="U12" i="12"/>
  <c r="I13" i="12"/>
  <c r="K13" i="12"/>
  <c r="M13" i="12"/>
  <c r="O13" i="12"/>
  <c r="Q13" i="12"/>
  <c r="U13" i="12"/>
  <c r="I14" i="12"/>
  <c r="K14" i="12"/>
  <c r="O14" i="12"/>
  <c r="Q14" i="12"/>
  <c r="U14" i="12"/>
  <c r="I15" i="12"/>
  <c r="K15" i="12"/>
  <c r="M15" i="12"/>
  <c r="O15" i="12"/>
  <c r="Q15" i="12"/>
  <c r="U15" i="12"/>
  <c r="I16" i="12"/>
  <c r="K16" i="12"/>
  <c r="M16" i="12"/>
  <c r="O16" i="12"/>
  <c r="Q16" i="12"/>
  <c r="U16" i="12"/>
  <c r="I17" i="12"/>
  <c r="K17" i="12"/>
  <c r="M17" i="12"/>
  <c r="O17" i="12"/>
  <c r="Q17" i="12"/>
  <c r="U17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O22" i="12"/>
  <c r="Q22" i="12"/>
  <c r="U22" i="12"/>
  <c r="I24" i="12"/>
  <c r="K24" i="12"/>
  <c r="O24" i="12"/>
  <c r="Q24" i="12"/>
  <c r="U24" i="12"/>
  <c r="I25" i="12"/>
  <c r="K25" i="12"/>
  <c r="M25" i="12"/>
  <c r="O25" i="12"/>
  <c r="Q25" i="12"/>
  <c r="U25" i="12"/>
  <c r="I26" i="12"/>
  <c r="K26" i="12"/>
  <c r="O26" i="12"/>
  <c r="Q26" i="12"/>
  <c r="U26" i="12"/>
  <c r="I27" i="12"/>
  <c r="K27" i="12"/>
  <c r="M27" i="12"/>
  <c r="O27" i="12"/>
  <c r="Q27" i="12"/>
  <c r="U27" i="12"/>
  <c r="I28" i="12"/>
  <c r="K28" i="12"/>
  <c r="O28" i="12"/>
  <c r="Q28" i="12"/>
  <c r="U28" i="12"/>
  <c r="I29" i="12"/>
  <c r="K29" i="12"/>
  <c r="M29" i="12"/>
  <c r="O29" i="12"/>
  <c r="Q29" i="12"/>
  <c r="U29" i="12"/>
  <c r="I30" i="12"/>
  <c r="K30" i="12"/>
  <c r="O30" i="12"/>
  <c r="Q30" i="12"/>
  <c r="U30" i="12"/>
  <c r="I31" i="12"/>
  <c r="K31" i="12"/>
  <c r="M31" i="12"/>
  <c r="O31" i="12"/>
  <c r="Q31" i="12"/>
  <c r="U31" i="12"/>
  <c r="I32" i="12"/>
  <c r="K32" i="12"/>
  <c r="M32" i="12"/>
  <c r="O32" i="12"/>
  <c r="Q32" i="12"/>
  <c r="U32" i="12"/>
  <c r="I33" i="12"/>
  <c r="K33" i="12"/>
  <c r="M33" i="12"/>
  <c r="O33" i="12"/>
  <c r="Q33" i="12"/>
  <c r="U33" i="12"/>
  <c r="I34" i="12"/>
  <c r="K34" i="12"/>
  <c r="M34" i="12"/>
  <c r="O34" i="12"/>
  <c r="Q34" i="12"/>
  <c r="U34" i="12"/>
  <c r="I35" i="12"/>
  <c r="K35" i="12"/>
  <c r="O35" i="12"/>
  <c r="Q35" i="12"/>
  <c r="U35" i="12"/>
  <c r="I37" i="12"/>
  <c r="K37" i="12"/>
  <c r="M37" i="12"/>
  <c r="O37" i="12"/>
  <c r="Q37" i="12"/>
  <c r="Q36" i="12" s="1"/>
  <c r="U37" i="12"/>
  <c r="I38" i="12"/>
  <c r="K38" i="12"/>
  <c r="O38" i="12"/>
  <c r="O36" i="12" s="1"/>
  <c r="Q38" i="12"/>
  <c r="U38" i="12"/>
  <c r="I39" i="12"/>
  <c r="K39" i="12"/>
  <c r="M39" i="12"/>
  <c r="O39" i="12"/>
  <c r="Q39" i="12"/>
  <c r="U39" i="12"/>
  <c r="G40" i="12"/>
  <c r="I54" i="1" s="1"/>
  <c r="O40" i="12"/>
  <c r="I41" i="12"/>
  <c r="I40" i="12" s="1"/>
  <c r="K41" i="12"/>
  <c r="O41" i="12"/>
  <c r="Q41" i="12"/>
  <c r="U41" i="12"/>
  <c r="I42" i="12"/>
  <c r="K42" i="12"/>
  <c r="M42" i="12"/>
  <c r="O42" i="12"/>
  <c r="Q42" i="12"/>
  <c r="U42" i="12"/>
  <c r="I44" i="12"/>
  <c r="K44" i="12"/>
  <c r="O44" i="12"/>
  <c r="Q44" i="12"/>
  <c r="U44" i="12"/>
  <c r="I45" i="12"/>
  <c r="K45" i="12"/>
  <c r="O45" i="12"/>
  <c r="Q45" i="12"/>
  <c r="U45" i="12"/>
  <c r="I46" i="12"/>
  <c r="K46" i="12"/>
  <c r="O46" i="12"/>
  <c r="Q46" i="12"/>
  <c r="U46" i="12"/>
  <c r="I47" i="12"/>
  <c r="K47" i="12"/>
  <c r="M47" i="12"/>
  <c r="O47" i="12"/>
  <c r="Q47" i="12"/>
  <c r="U47" i="12"/>
  <c r="I48" i="12"/>
  <c r="K48" i="12"/>
  <c r="O48" i="12"/>
  <c r="Q48" i="12"/>
  <c r="U48" i="12"/>
  <c r="I49" i="12"/>
  <c r="K49" i="12"/>
  <c r="M49" i="12"/>
  <c r="O49" i="12"/>
  <c r="Q49" i="12"/>
  <c r="U49" i="12"/>
  <c r="I50" i="12"/>
  <c r="K50" i="12"/>
  <c r="O50" i="12"/>
  <c r="Q50" i="12"/>
  <c r="U50" i="12"/>
  <c r="I51" i="12"/>
  <c r="K51" i="12"/>
  <c r="M51" i="12"/>
  <c r="O51" i="12"/>
  <c r="Q51" i="12"/>
  <c r="U51" i="12"/>
  <c r="I52" i="12"/>
  <c r="K52" i="12"/>
  <c r="M52" i="12"/>
  <c r="O52" i="12"/>
  <c r="Q52" i="12"/>
  <c r="U52" i="12"/>
  <c r="I53" i="12"/>
  <c r="K53" i="12"/>
  <c r="M53" i="12"/>
  <c r="O53" i="12"/>
  <c r="Q53" i="12"/>
  <c r="U53" i="12"/>
  <c r="I54" i="12"/>
  <c r="K54" i="12"/>
  <c r="M54" i="12"/>
  <c r="O54" i="12"/>
  <c r="Q54" i="12"/>
  <c r="U54" i="12"/>
  <c r="I55" i="12"/>
  <c r="K55" i="12"/>
  <c r="M55" i="12"/>
  <c r="O55" i="12"/>
  <c r="Q55" i="12"/>
  <c r="U55" i="12"/>
  <c r="I56" i="12"/>
  <c r="K56" i="12"/>
  <c r="O56" i="12"/>
  <c r="Q56" i="12"/>
  <c r="U56" i="12"/>
  <c r="I57" i="12"/>
  <c r="K57" i="12"/>
  <c r="O57" i="12"/>
  <c r="Q57" i="12"/>
  <c r="U57" i="12"/>
  <c r="I58" i="12"/>
  <c r="K58" i="12"/>
  <c r="O58" i="12"/>
  <c r="Q58" i="12"/>
  <c r="U58" i="12"/>
  <c r="I59" i="12"/>
  <c r="K59" i="12"/>
  <c r="M59" i="12"/>
  <c r="O59" i="12"/>
  <c r="Q59" i="12"/>
  <c r="U59" i="12"/>
  <c r="I60" i="12"/>
  <c r="K60" i="12"/>
  <c r="O60" i="12"/>
  <c r="Q60" i="12"/>
  <c r="U60" i="12"/>
  <c r="I61" i="12"/>
  <c r="K61" i="12"/>
  <c r="M61" i="12"/>
  <c r="O61" i="12"/>
  <c r="Q61" i="12"/>
  <c r="U61" i="12"/>
  <c r="I62" i="12"/>
  <c r="K62" i="12"/>
  <c r="O62" i="12"/>
  <c r="Q62" i="12"/>
  <c r="U62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I67" i="12"/>
  <c r="K67" i="12"/>
  <c r="O67" i="12"/>
  <c r="Q67" i="12"/>
  <c r="U67" i="12"/>
  <c r="I69" i="12"/>
  <c r="K69" i="12"/>
  <c r="O69" i="12"/>
  <c r="Q69" i="12"/>
  <c r="U69" i="12"/>
  <c r="I70" i="12"/>
  <c r="K70" i="12"/>
  <c r="M70" i="12"/>
  <c r="O70" i="12"/>
  <c r="Q70" i="12"/>
  <c r="U70" i="12"/>
  <c r="I71" i="12"/>
  <c r="K71" i="12"/>
  <c r="O71" i="12"/>
  <c r="Q71" i="12"/>
  <c r="U71" i="12"/>
  <c r="I72" i="12"/>
  <c r="K72" i="12"/>
  <c r="M72" i="12"/>
  <c r="O72" i="12"/>
  <c r="Q72" i="12"/>
  <c r="U72" i="12"/>
  <c r="I73" i="12"/>
  <c r="K73" i="12"/>
  <c r="O73" i="12"/>
  <c r="Q73" i="12"/>
  <c r="U73" i="12"/>
  <c r="I74" i="12"/>
  <c r="K74" i="12"/>
  <c r="M74" i="12"/>
  <c r="O74" i="12"/>
  <c r="Q74" i="12"/>
  <c r="U74" i="12"/>
  <c r="I75" i="12"/>
  <c r="K75" i="12"/>
  <c r="M75" i="12"/>
  <c r="O75" i="12"/>
  <c r="Q75" i="12"/>
  <c r="U75" i="12"/>
  <c r="I76" i="12"/>
  <c r="K76" i="12"/>
  <c r="M76" i="12"/>
  <c r="O76" i="12"/>
  <c r="Q76" i="12"/>
  <c r="U76" i="12"/>
  <c r="I77" i="12"/>
  <c r="K77" i="12"/>
  <c r="O77" i="12"/>
  <c r="Q77" i="12"/>
  <c r="U77" i="12"/>
  <c r="I78" i="12"/>
  <c r="K78" i="12"/>
  <c r="M78" i="12"/>
  <c r="O78" i="12"/>
  <c r="Q78" i="12"/>
  <c r="U78" i="12"/>
  <c r="I79" i="12"/>
  <c r="K79" i="12"/>
  <c r="M79" i="12"/>
  <c r="O79" i="12"/>
  <c r="Q79" i="12"/>
  <c r="U79" i="12"/>
  <c r="I80" i="12"/>
  <c r="K80" i="12"/>
  <c r="O80" i="12"/>
  <c r="Q80" i="12"/>
  <c r="U80" i="12"/>
  <c r="I81" i="12"/>
  <c r="K81" i="12"/>
  <c r="O81" i="12"/>
  <c r="Q81" i="12"/>
  <c r="U81" i="12"/>
  <c r="I82" i="12"/>
  <c r="K82" i="12"/>
  <c r="M82" i="12"/>
  <c r="O82" i="12"/>
  <c r="Q82" i="12"/>
  <c r="U82" i="12"/>
  <c r="I83" i="12"/>
  <c r="K83" i="12"/>
  <c r="O83" i="12"/>
  <c r="Q83" i="12"/>
  <c r="U83" i="12"/>
  <c r="I84" i="12"/>
  <c r="K84" i="12"/>
  <c r="M84" i="12"/>
  <c r="O84" i="12"/>
  <c r="Q84" i="12"/>
  <c r="U84" i="12"/>
  <c r="I85" i="12"/>
  <c r="K85" i="12"/>
  <c r="O85" i="12"/>
  <c r="Q85" i="12"/>
  <c r="U85" i="12"/>
  <c r="I86" i="12"/>
  <c r="K86" i="12"/>
  <c r="M86" i="12"/>
  <c r="O86" i="12"/>
  <c r="Q86" i="12"/>
  <c r="U86" i="12"/>
  <c r="I87" i="12"/>
  <c r="K87" i="12"/>
  <c r="M87" i="12"/>
  <c r="O87" i="12"/>
  <c r="Q87" i="12"/>
  <c r="U87" i="12"/>
  <c r="I88" i="12"/>
  <c r="K88" i="12"/>
  <c r="M88" i="12"/>
  <c r="O88" i="12"/>
  <c r="Q88" i="12"/>
  <c r="U88" i="12"/>
  <c r="I89" i="12"/>
  <c r="K89" i="12"/>
  <c r="O89" i="12"/>
  <c r="Q89" i="12"/>
  <c r="U89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O92" i="12"/>
  <c r="Q92" i="12"/>
  <c r="U92" i="12"/>
  <c r="I93" i="12"/>
  <c r="K93" i="12"/>
  <c r="O93" i="12"/>
  <c r="Q93" i="12"/>
  <c r="U93" i="12"/>
  <c r="I94" i="12"/>
  <c r="K94" i="12"/>
  <c r="O94" i="12"/>
  <c r="Q94" i="12"/>
  <c r="U94" i="12"/>
  <c r="I95" i="12"/>
  <c r="K95" i="12"/>
  <c r="O95" i="12"/>
  <c r="Q95" i="12"/>
  <c r="U95" i="12"/>
  <c r="I96" i="12"/>
  <c r="K96" i="12"/>
  <c r="M96" i="12"/>
  <c r="O96" i="12"/>
  <c r="Q96" i="12"/>
  <c r="U96" i="12"/>
  <c r="I97" i="12"/>
  <c r="K97" i="12"/>
  <c r="O97" i="12"/>
  <c r="Q97" i="12"/>
  <c r="U97" i="12"/>
  <c r="I98" i="12"/>
  <c r="K98" i="12"/>
  <c r="M98" i="12"/>
  <c r="O98" i="12"/>
  <c r="Q98" i="12"/>
  <c r="U98" i="12"/>
  <c r="I99" i="12"/>
  <c r="K99" i="12"/>
  <c r="M99" i="12"/>
  <c r="O99" i="12"/>
  <c r="Q99" i="12"/>
  <c r="U99" i="12"/>
  <c r="I100" i="12"/>
  <c r="K100" i="12"/>
  <c r="M100" i="12"/>
  <c r="O100" i="12"/>
  <c r="Q100" i="12"/>
  <c r="U100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5" i="12"/>
  <c r="K105" i="12"/>
  <c r="M105" i="12"/>
  <c r="O105" i="12"/>
  <c r="Q105" i="12"/>
  <c r="U105" i="12"/>
  <c r="I106" i="12"/>
  <c r="K106" i="12"/>
  <c r="O106" i="12"/>
  <c r="Q106" i="12"/>
  <c r="U106" i="12"/>
  <c r="I107" i="12"/>
  <c r="K107" i="12"/>
  <c r="M107" i="12"/>
  <c r="O107" i="12"/>
  <c r="Q107" i="12"/>
  <c r="U107" i="12"/>
  <c r="I108" i="12"/>
  <c r="K108" i="12"/>
  <c r="O108" i="12"/>
  <c r="Q108" i="12"/>
  <c r="U108" i="12"/>
  <c r="I109" i="12"/>
  <c r="K109" i="12"/>
  <c r="M109" i="12"/>
  <c r="O109" i="12"/>
  <c r="Q109" i="12"/>
  <c r="U109" i="12"/>
  <c r="I110" i="12"/>
  <c r="K110" i="12"/>
  <c r="O110" i="12"/>
  <c r="Q110" i="12"/>
  <c r="U110" i="12"/>
  <c r="I111" i="12"/>
  <c r="K111" i="12"/>
  <c r="O111" i="12"/>
  <c r="Q111" i="12"/>
  <c r="U111" i="12"/>
  <c r="I112" i="12"/>
  <c r="K112" i="12"/>
  <c r="O112" i="12"/>
  <c r="Q112" i="12"/>
  <c r="U112" i="12"/>
  <c r="I113" i="12"/>
  <c r="K113" i="12"/>
  <c r="M113" i="12"/>
  <c r="O113" i="12"/>
  <c r="Q113" i="12"/>
  <c r="U113" i="12"/>
  <c r="I114" i="12"/>
  <c r="K114" i="12"/>
  <c r="M114" i="12"/>
  <c r="O114" i="12"/>
  <c r="Q114" i="12"/>
  <c r="U114" i="12"/>
  <c r="I115" i="12"/>
  <c r="K115" i="12"/>
  <c r="M115" i="12"/>
  <c r="O115" i="12"/>
  <c r="Q115" i="12"/>
  <c r="U115" i="12"/>
  <c r="I116" i="12"/>
  <c r="K116" i="12"/>
  <c r="M116" i="12"/>
  <c r="O116" i="12"/>
  <c r="Q116" i="12"/>
  <c r="U116" i="12"/>
  <c r="I117" i="12"/>
  <c r="K117" i="12"/>
  <c r="M117" i="12"/>
  <c r="O117" i="12"/>
  <c r="Q117" i="12"/>
  <c r="U117" i="12"/>
  <c r="I119" i="12"/>
  <c r="K119" i="12"/>
  <c r="O119" i="12"/>
  <c r="O118" i="12" s="1"/>
  <c r="Q119" i="12"/>
  <c r="Q118" i="12" s="1"/>
  <c r="U119" i="12"/>
  <c r="U118" i="12" s="1"/>
  <c r="I120" i="12"/>
  <c r="K120" i="12"/>
  <c r="M120" i="12"/>
  <c r="O120" i="12"/>
  <c r="Q120" i="12"/>
  <c r="U120" i="12"/>
  <c r="I122" i="12"/>
  <c r="I121" i="12" s="1"/>
  <c r="K122" i="12"/>
  <c r="K121" i="12" s="1"/>
  <c r="O122" i="12"/>
  <c r="O121" i="12" s="1"/>
  <c r="Q122" i="12"/>
  <c r="Q121" i="12" s="1"/>
  <c r="U122" i="12"/>
  <c r="U121" i="12" s="1"/>
  <c r="G123" i="12"/>
  <c r="I60" i="1" s="1"/>
  <c r="I19" i="1" s="1"/>
  <c r="I124" i="12"/>
  <c r="I123" i="12" s="1"/>
  <c r="K124" i="12"/>
  <c r="K123" i="12" s="1"/>
  <c r="M124" i="12"/>
  <c r="M123" i="12" s="1"/>
  <c r="O124" i="12"/>
  <c r="O123" i="12" s="1"/>
  <c r="Q124" i="12"/>
  <c r="Q123" i="12" s="1"/>
  <c r="U124" i="12"/>
  <c r="U123" i="12" s="1"/>
  <c r="AZ43" i="1"/>
  <c r="F40" i="1"/>
  <c r="G40" i="1"/>
  <c r="H40" i="1"/>
  <c r="I40" i="1"/>
  <c r="J39" i="1" s="1"/>
  <c r="J40" i="1" s="1"/>
  <c r="J28" i="1"/>
  <c r="J26" i="1"/>
  <c r="G38" i="1"/>
  <c r="F38" i="1"/>
  <c r="J23" i="1"/>
  <c r="J24" i="1"/>
  <c r="J25" i="1"/>
  <c r="J27" i="1"/>
  <c r="E24" i="1"/>
  <c r="E26" i="1"/>
  <c r="U8" i="12" l="1"/>
  <c r="O8" i="12"/>
  <c r="K8" i="12"/>
  <c r="G43" i="12"/>
  <c r="I55" i="1" s="1"/>
  <c r="G36" i="12"/>
  <c r="I53" i="1" s="1"/>
  <c r="G23" i="12"/>
  <c r="I52" i="1" s="1"/>
  <c r="G18" i="12"/>
  <c r="I51" i="1" s="1"/>
  <c r="I16" i="1" s="1"/>
  <c r="G121" i="12"/>
  <c r="I59" i="1" s="1"/>
  <c r="I18" i="1" s="1"/>
  <c r="G68" i="12"/>
  <c r="I56" i="1" s="1"/>
  <c r="M118" i="12"/>
  <c r="G104" i="12"/>
  <c r="I57" i="1" s="1"/>
  <c r="M69" i="12"/>
  <c r="M68" i="12" s="1"/>
  <c r="M44" i="12"/>
  <c r="M24" i="12"/>
  <c r="M23" i="12" s="1"/>
  <c r="M8" i="12"/>
  <c r="I118" i="12"/>
  <c r="Q68" i="12"/>
  <c r="U43" i="12"/>
  <c r="K18" i="12"/>
  <c r="O23" i="12"/>
  <c r="U11" i="12"/>
  <c r="K118" i="12"/>
  <c r="U68" i="12"/>
  <c r="I43" i="12"/>
  <c r="O68" i="12"/>
  <c r="Q43" i="12"/>
  <c r="U40" i="12"/>
  <c r="M36" i="12"/>
  <c r="U23" i="12"/>
  <c r="M104" i="12"/>
  <c r="K104" i="12"/>
  <c r="K68" i="12"/>
  <c r="O43" i="12"/>
  <c r="Q40" i="12"/>
  <c r="K36" i="12"/>
  <c r="Q23" i="12"/>
  <c r="U18" i="12"/>
  <c r="I104" i="12"/>
  <c r="M43" i="12"/>
  <c r="I36" i="12"/>
  <c r="Q18" i="12"/>
  <c r="U104" i="12"/>
  <c r="K43" i="12"/>
  <c r="O18" i="12"/>
  <c r="Q104" i="12"/>
  <c r="K40" i="12"/>
  <c r="K23" i="12"/>
  <c r="O11" i="12"/>
  <c r="Q8" i="12"/>
  <c r="I23" i="12"/>
  <c r="M11" i="12"/>
  <c r="I18" i="12"/>
  <c r="K11" i="12"/>
  <c r="I11" i="12"/>
  <c r="O104" i="12"/>
  <c r="I68" i="12"/>
  <c r="U36" i="12"/>
  <c r="Q11" i="12"/>
  <c r="I17" i="1" l="1"/>
  <c r="I21" i="1" s="1"/>
  <c r="G25" i="1" s="1"/>
  <c r="G26" i="1" s="1"/>
  <c r="G29" i="1" s="1"/>
  <c r="I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<sst xmlns="http://schemas.openxmlformats.org/spreadsheetml/2006/main" count="617" uniqueCount="330">
  <si>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</si>
  <si>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</si>
  <si>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</si>
  <si>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</si>
  <si>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</si>
  <si>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</si>
  <si>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</si>
  <si>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</si>
  <si>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</si>
  <si>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</si>
  <si>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</si>
  <si>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</si>
  <si>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</si>
  <si>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</si>
  <si>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</si>
  <si>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</si>
  <si>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</si>
  <si>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</si>
  <si>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</si>
  <si>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</si>
  <si>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</si>
  <si>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</si>
  <si>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</si>
  <si>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</si>
  <si>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</si>
  <si>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</si>
  <si>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</si>
  <si>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</si>
  <si>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</si>
  <si>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</si>
  <si>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</si>
  <si>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</si>
  <si>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</si>
  <si>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</si>
  <si>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</si>
  <si>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</si>
  <si>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</si>
  <si>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</si>
  <si>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</si>
  <si>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</si>
  <si>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</si>
  <si>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</si>
  <si>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</si>
  <si>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Doksy</t>
  </si>
  <si>
    <t>Rozpočet:</t>
  </si>
  <si>
    <t>Misto</t>
  </si>
  <si>
    <t>zámek Doksy západní křídlo 2025</t>
  </si>
  <si>
    <t>Město Doksy</t>
  </si>
  <si>
    <t>Náměstí Republiky 193</t>
  </si>
  <si>
    <t>47201</t>
  </si>
  <si>
    <t>00260444</t>
  </si>
  <si>
    <t>CZ00260444</t>
  </si>
  <si>
    <t>Rozpočet</t>
  </si>
  <si>
    <t>Celkem za stavbu</t>
  </si>
  <si>
    <t>CZK</t>
  </si>
  <si>
    <t xml:space="preserve">Popis rozpočtu:  - </t>
  </si>
  <si>
    <t>Rekapitulace dílů</t>
  </si>
  <si>
    <t>Typ dílu</t>
  </si>
  <si>
    <t>3</t>
  </si>
  <si>
    <t>Svislé a kompletní konstrukce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</si>
  <si>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</si>
  <si>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</si>
  <si>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</si>
  <si>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</si>
  <si>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</si>
  <si>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</si>
  <si>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</si>
  <si>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</si>
  <si>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712</t>
  </si>
  <si>
    <t>Živičné krytiny</t>
  </si>
  <si>
    <t>762</t>
  </si>
  <si>
    <t>Konstrukce tesařské</t>
  </si>
  <si>
    <t>764</t>
  </si>
  <si>
    <t>Konstrukce klempířské</t>
  </si>
  <si>
    <t>765</t>
  </si>
  <si>
    <t>Krytiny tvrdé</t>
  </si>
  <si>
    <t>783</t>
  </si>
  <si>
    <t>Nátěry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</si>
  <si>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</si>
  <si>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</si>
  <si>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</si>
  <si>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</si>
  <si>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</si>
  <si>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</si>
  <si>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</si>
  <si>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</si>
  <si>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</si>
  <si>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</si>
  <si>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</si>
  <si>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</si>
  <si>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</si>
  <si>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</si>
  <si>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</si>
  <si>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</si>
  <si>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</si>
  <si>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</si>
  <si>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</si>
  <si>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</si>
  <si>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</si>
  <si>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</si>
  <si>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</si>
  <si>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</si>
  <si>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</si>
  <si>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</si>
  <si>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</si>
  <si>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</si>
  <si>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</si>
  <si>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</si>
  <si>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</si>
  <si>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314232551RT2</t>
  </si>
  <si>
    <t>Zdivo komín. těles z cihel na MC 10, s použitím suché maltové směsi komín č.1-č.2</t>
  </si>
  <si>
    <t>m3</t>
  </si>
  <si>
    <t>POL1_0</t>
  </si>
  <si>
    <t>IND1</t>
  </si>
  <si>
    <t>Hlavice komínová ,zděná na místě, komín č.2</t>
  </si>
  <si>
    <t>ks</t>
  </si>
  <si>
    <t>62332114R1</t>
  </si>
  <si>
    <t xml:space="preserve">Omítka stěn vnější vápenocem.složit.5-7 </t>
  </si>
  <si>
    <t>m2</t>
  </si>
  <si>
    <t>62332119R1</t>
  </si>
  <si>
    <t>Omítka stěn štuková,složit.5-7</t>
  </si>
  <si>
    <t>783823133</t>
  </si>
  <si>
    <t>Nátěr fasádní vhodný k renovaci památkově , chráněných objektů</t>
  </si>
  <si>
    <t>622471105RAC</t>
  </si>
  <si>
    <t>Omítka komínu trassová, komín č.1 -č.2</t>
  </si>
  <si>
    <t>Hlavice komínová,zděná na místě, komín.č.1</t>
  </si>
  <si>
    <t>IND2</t>
  </si>
  <si>
    <t>Nátěr komína vhodný k renovaci památkově , chráněných objektů</t>
  </si>
  <si>
    <t>941941031R00</t>
  </si>
  <si>
    <t>Montáž lešení leh.řad.s podlahami,š.do 1 m, H 10 m</t>
  </si>
  <si>
    <t>941941831R00</t>
  </si>
  <si>
    <t>Demontáž lešení leh.řad.s podlahami,š.1 m, H 10 m</t>
  </si>
  <si>
    <t>941941191R00</t>
  </si>
  <si>
    <t>Příplatek za každý měsíc použití lešení k pol.1031</t>
  </si>
  <si>
    <t>94910111R5</t>
  </si>
  <si>
    <t>lešení pomocné pro komín nad střešní rovinou, (lešení a založ)</t>
  </si>
  <si>
    <t>kus</t>
  </si>
  <si>
    <t>979082111R00</t>
  </si>
  <si>
    <t>Vnitrostaveništní doprava suti do 10 m</t>
  </si>
  <si>
    <t>t</t>
  </si>
  <si>
    <t>9529030R1</t>
  </si>
  <si>
    <t>Odstranění trusu a sutí z prostoru krovu včetně , vynošení a ekologické likvidace</t>
  </si>
  <si>
    <t>9970132R5</t>
  </si>
  <si>
    <t>Vnitrostaveništní doprava suti Příplatek k přesunu, sutí</t>
  </si>
  <si>
    <t>978021191R00</t>
  </si>
  <si>
    <t>Očištění vnějších omítek stěn vápenocementových,, stupeň složitosti 5-7</t>
  </si>
  <si>
    <t>979011111R00</t>
  </si>
  <si>
    <t>Svislá doprava suti a vybour. hmot za 2.NP a 1.PP</t>
  </si>
  <si>
    <t>979082121R00</t>
  </si>
  <si>
    <t>Příplatek k vnitrost. dopravě suti za dalších 5 m</t>
  </si>
  <si>
    <t>997013501</t>
  </si>
  <si>
    <t>Odvoz suti a vybouraných hmot na skládku nebo , meziskládku se složením,na vzdálenost do 1km</t>
  </si>
  <si>
    <t>9970135R0</t>
  </si>
  <si>
    <t>Příplatek k odvozu suti a vybouraných hmot za , dopravu na místo skládky</t>
  </si>
  <si>
    <t>9970135R2</t>
  </si>
  <si>
    <t>Příplatek k odvozu suti a vybouraných hmot za , dopravu na místo skládky suť z napadeného dřeva</t>
  </si>
  <si>
    <t>997013803</t>
  </si>
  <si>
    <t>Poplatek za uložení stavebního odpadu na skládce, skládkovné z keramických materiálů</t>
  </si>
  <si>
    <t>997014R10</t>
  </si>
  <si>
    <t>Poplatek za uložení dřevníhmoty napadené , dřevokaznými organismy</t>
  </si>
  <si>
    <t>979011321R00</t>
  </si>
  <si>
    <t>Montáž a demontáž shozu za 2.NP</t>
  </si>
  <si>
    <t>998009101R00</t>
  </si>
  <si>
    <t>Přesun hmot lešení samostatně budovaného</t>
  </si>
  <si>
    <t>94111113R6</t>
  </si>
  <si>
    <t xml:space="preserve">Montáž lešení řadového trubkového mimostaveništní , doprava </t>
  </si>
  <si>
    <t>999281112R00</t>
  </si>
  <si>
    <t>Přesun hmot pro opravy a údržbu do výšky 36 m</t>
  </si>
  <si>
    <t>712411101R00</t>
  </si>
  <si>
    <t>998712103R00</t>
  </si>
  <si>
    <t>Přesun hmot pro povlakové krytiny, výšky do 24 m</t>
  </si>
  <si>
    <t>762342203R00</t>
  </si>
  <si>
    <t>Montáž laťování střech, vzdálenost latí 22 - 36 cm</t>
  </si>
  <si>
    <t>762361114RT2</t>
  </si>
  <si>
    <t>Montáž spádových klínů plochy do 120 cm2, zhotovení námětu</t>
  </si>
  <si>
    <t>m</t>
  </si>
  <si>
    <t>762332933RV1</t>
  </si>
  <si>
    <t>Doplnění střešní vazby z hranolů do 288 cm2 vč.dod, bez dodávky řeziva</t>
  </si>
  <si>
    <t>605121216</t>
  </si>
  <si>
    <t>Řezivo smrk hranol</t>
  </si>
  <si>
    <t>762330911R00</t>
  </si>
  <si>
    <t>Zvedání konstrukcí krovů</t>
  </si>
  <si>
    <t>762331941R00</t>
  </si>
  <si>
    <t>Vyřezání části střešní vazby do 450 cm2,do dl.3 m</t>
  </si>
  <si>
    <t>762332934R00</t>
  </si>
  <si>
    <t xml:space="preserve">Doplnění střešní vazby z hranolů do 450 cm2 </t>
  </si>
  <si>
    <t>762337113RT8</t>
  </si>
  <si>
    <t>Celodřevěný plátový spoj, střeš.vazba, do 450 cm2, osmikolíkový spoj + 3 čepy (hmoždíky)</t>
  </si>
  <si>
    <t>762332R031</t>
  </si>
  <si>
    <t>Náhrada krátčete dle detailu K2 komplet, vč.D1.1.b.9</t>
  </si>
  <si>
    <t>762332R052</t>
  </si>
  <si>
    <t>Oprava  pozednice  komplet</t>
  </si>
  <si>
    <t>762395000R00</t>
  </si>
  <si>
    <t>Spojovací a ochranné prostředky pro střechy</t>
  </si>
  <si>
    <t>998762102R00</t>
  </si>
  <si>
    <t xml:space="preserve">Přesun hmot pro tesařské konstrukce, výšky do 12 m, stanovený z hmotn. přesun. mat.vodorovná vzd.50m </t>
  </si>
  <si>
    <t>SPC2014</t>
  </si>
  <si>
    <t>Otesání napadených konstrukcí</t>
  </si>
  <si>
    <t>762342811R00</t>
  </si>
  <si>
    <t>Demontáž laťování střech, rozteč latí do 22 cm</t>
  </si>
  <si>
    <t>SPCM 2025</t>
  </si>
  <si>
    <t>Dodání střešní lať</t>
  </si>
  <si>
    <t>mb</t>
  </si>
  <si>
    <t>762342204R00</t>
  </si>
  <si>
    <t>Montáž kontralatí přibitím</t>
  </si>
  <si>
    <t>762811210R00</t>
  </si>
  <si>
    <t>Montáž záklopu, vrchní na sraz, hrubá prkna</t>
  </si>
  <si>
    <t>605111200</t>
  </si>
  <si>
    <t>Řezivo stavební prkna prismovaná t.25-32mm</t>
  </si>
  <si>
    <t>762337123RT8</t>
  </si>
  <si>
    <t>Celodřevěný plátový spoj,střešní vazba,nad 450 cm2, osmikolíkový spoj</t>
  </si>
  <si>
    <t>762331931R00</t>
  </si>
  <si>
    <t>Vyřezání části střešní vazby do 288 cm2,do dl.3 m, hambálky,diagonály,šikmý pásek,šikmé vzpěry</t>
  </si>
  <si>
    <t>Doplnění střešní vazby z hranolů do 288 cm2 vč.dod, bez dodávky řeziva,hambálky,diagonály,šikmý pásek,</t>
  </si>
  <si>
    <t>762085151R00</t>
  </si>
  <si>
    <t>Hoblování řeziva strojní</t>
  </si>
  <si>
    <t>762991111R00</t>
  </si>
  <si>
    <t>Montáž a demontáž stavebního vrátku, 2ks</t>
  </si>
  <si>
    <t>762354312R00</t>
  </si>
  <si>
    <t>Montáž střešních vikýřů volské oko pl. nad 0,5 m2, včetně vyzdění z cihel a omítky</t>
  </si>
  <si>
    <t>764394811R00</t>
  </si>
  <si>
    <t>Demontáž podkladního pásu,rš 250 mm</t>
  </si>
  <si>
    <t>764454802R00</t>
  </si>
  <si>
    <t>Demontáž odpadních trub kruhových,D 120 mm</t>
  </si>
  <si>
    <t>764294230R00</t>
  </si>
  <si>
    <t>Podkladní pás z Cu plechu, rš 250 mm</t>
  </si>
  <si>
    <t>764294291R00</t>
  </si>
  <si>
    <t>Montáž podkladního pásu z Cu</t>
  </si>
  <si>
    <t>764255203R00</t>
  </si>
  <si>
    <t>Žlaby z Cu plechu nástřešní oblé, rš 660 mm</t>
  </si>
  <si>
    <t>764255292R00</t>
  </si>
  <si>
    <t>Montáž háků z Cu nástřešních oblých, včetně dodání</t>
  </si>
  <si>
    <t>764255291R00</t>
  </si>
  <si>
    <t>Montáž žlabů z Cu nástřešních oblých</t>
  </si>
  <si>
    <t>764252296R00</t>
  </si>
  <si>
    <t>Montáž hrdel šikmých z Cu kruhových</t>
  </si>
  <si>
    <t>764231291R00</t>
  </si>
  <si>
    <t>Montáž lemování zdí Cu, tvrdá krytina</t>
  </si>
  <si>
    <t>764554203R00</t>
  </si>
  <si>
    <t>Odpadní trouby z Cu plechu, kruhové, D 120 mm</t>
  </si>
  <si>
    <t>764537407</t>
  </si>
  <si>
    <t>Dilatace žlabů z měděného plechu vložením , dilatačního pásu s pryžovou vložkou r.š 670mm</t>
  </si>
  <si>
    <t>76453344R3</t>
  </si>
  <si>
    <t>Propojení  nástřešního žlabu a nového , svodu kolenem přes římsu</t>
  </si>
  <si>
    <t>998764102R00</t>
  </si>
  <si>
    <t>Přesun hmot pro klempířské konstr., výšky do 12 m</t>
  </si>
  <si>
    <t>764322830R00</t>
  </si>
  <si>
    <t>Demontáž oplechování okapů, TK, rš 400 mm, do 30°</t>
  </si>
  <si>
    <t>764331831R00</t>
  </si>
  <si>
    <t>Demontáž lemování zdí, rš 250 a 330 mm, do 45°</t>
  </si>
  <si>
    <t>764352810R00</t>
  </si>
  <si>
    <t>Demontáž žlabů půlkruh. rovných, rš 330 mm, do 30°</t>
  </si>
  <si>
    <t>764223220R00</t>
  </si>
  <si>
    <t>Oplechování okapů Cu, rš 120 mm</t>
  </si>
  <si>
    <t>764221260R00</t>
  </si>
  <si>
    <t>Oplechování Cu okapů rš 900 mm</t>
  </si>
  <si>
    <t>764222291R00</t>
  </si>
  <si>
    <t>Montáž oplechování okapů Cu, tvrdá krytina</t>
  </si>
  <si>
    <t>76424822R1</t>
  </si>
  <si>
    <t>Sněhový zachytač K21-držák s nátěrem dle výkresu, D.1.1.b.13 včetně plechové šablony+spoj.mat</t>
  </si>
  <si>
    <t>76424822R2</t>
  </si>
  <si>
    <t>Sněhový zachytač K21-ocelová tyč D20 nátěr</t>
  </si>
  <si>
    <t>764239240R00</t>
  </si>
  <si>
    <t>Lemování z Cu, komínů na hlad. krytině,v hřebeni</t>
  </si>
  <si>
    <t>764239291R00</t>
  </si>
  <si>
    <t>Montáž lemování komínů z Cu</t>
  </si>
  <si>
    <t>764261220R00</t>
  </si>
  <si>
    <t>Střešní okna z Cu plechu, kryt. vlnitá, 60 x 60 cm</t>
  </si>
  <si>
    <t>764262291R00</t>
  </si>
  <si>
    <t>Montáž okna střešního Cu, krytina hladká</t>
  </si>
  <si>
    <t>764292280R00</t>
  </si>
  <si>
    <t>Úžlabí z Cu plechu, rš 1000 mm</t>
  </si>
  <si>
    <t>764292291R00</t>
  </si>
  <si>
    <t>Montáž úžlabí z Cu</t>
  </si>
  <si>
    <t>764292240R00</t>
  </si>
  <si>
    <t>Úžlabí z Cu plechu, rš 500 mm</t>
  </si>
  <si>
    <t>764252203R00</t>
  </si>
  <si>
    <t>Žlaby z Cu plechu podokapní půlkruhové, rš 330 mm</t>
  </si>
  <si>
    <t>764252294R00</t>
  </si>
  <si>
    <t>Montáž čel žlabů z Cu půlkruhových</t>
  </si>
  <si>
    <t>764259292R00</t>
  </si>
  <si>
    <t>Montáž kotlíku z Cu kónického</t>
  </si>
  <si>
    <t>764252292R00</t>
  </si>
  <si>
    <t>Montáž háků z Cu půlkruhových</t>
  </si>
  <si>
    <t>764551202R00</t>
  </si>
  <si>
    <t>Odpadní trouby z Cu plechu čtyřhranné, str. 100 mm</t>
  </si>
  <si>
    <t>764554293R00</t>
  </si>
  <si>
    <t>Montáž kolena Cu kruhového</t>
  </si>
  <si>
    <t>764554295R00</t>
  </si>
  <si>
    <t>Montáž manžety ochranné Cu kruhové</t>
  </si>
  <si>
    <t>765312810R00</t>
  </si>
  <si>
    <t>Demontáž krytiny dvoudrážkové, na sucho, do suti</t>
  </si>
  <si>
    <t>765311513R00</t>
  </si>
  <si>
    <t>Krytina z bobrovek,střech jedn.,korunová, na sucho, segmentový řez</t>
  </si>
  <si>
    <t>765311534R00</t>
  </si>
  <si>
    <t>Hřeben bobrovka, hřebenáči č.1 nosovými, do malty</t>
  </si>
  <si>
    <t>765311544R00</t>
  </si>
  <si>
    <t>Nároží bobrovka, hřebenáči č.1 nos. do malty</t>
  </si>
  <si>
    <t>765192001</t>
  </si>
  <si>
    <t>Nouzové zakrytí střechy plachtou</t>
  </si>
  <si>
    <t>998765102R00</t>
  </si>
  <si>
    <t>Přesun hmot pro krytiny tvrdé, výšky do 12 m</t>
  </si>
  <si>
    <t>765311891R00</t>
  </si>
  <si>
    <t>Příplat.za sklon přes 30° do 60°,do suti,bobrovka</t>
  </si>
  <si>
    <t>765318891R00</t>
  </si>
  <si>
    <t>Příplat.za sklon přes 30 do 60°, do suti,hřebenáče</t>
  </si>
  <si>
    <t>765311583R00</t>
  </si>
  <si>
    <t>Bobrovka -  přiřezání a uchycení tašek</t>
  </si>
  <si>
    <t>SPCM 2014</t>
  </si>
  <si>
    <t>Pomocný a spojovací materiál včetně doplňků krytin</t>
  </si>
  <si>
    <t>celkem</t>
  </si>
  <si>
    <t>765319942R00</t>
  </si>
  <si>
    <t xml:space="preserve">Plošné kotvení </t>
  </si>
  <si>
    <t>765901182R00</t>
  </si>
  <si>
    <t xml:space="preserve">Fólie podstřešní </t>
  </si>
  <si>
    <t>765311529RT2</t>
  </si>
  <si>
    <t>Krytina vikýře z bobrovek (volské oko), tašky segmentový řez, režné</t>
  </si>
  <si>
    <t>783782206R00</t>
  </si>
  <si>
    <t>783201401</t>
  </si>
  <si>
    <t>Příprava podkladu tesařských konstrukcí před , provedením nátěru ometení</t>
  </si>
  <si>
    <t>SPC2025</t>
  </si>
  <si>
    <t>Demontáž a zpětná montáž hromosvodu</t>
  </si>
  <si>
    <t>VRN</t>
  </si>
  <si>
    <t>Vedlejší rozpočtové náklady 3,5%</t>
  </si>
  <si>
    <t/>
  </si>
  <si>
    <t>END</t>
  </si>
  <si>
    <t>západní křídlo 2026</t>
  </si>
  <si>
    <t>zámek Doksy západní křídlo 2026</t>
  </si>
  <si>
    <t>Povlaková krytina střech do 30°, za studena, Samolepicí hydroizolační pás z SBS modifikovaného asfaltu s nosnou vložkou ze skleněné tkaniny včetně dodání</t>
  </si>
  <si>
    <t xml:space="preserve">Nátěr tesařských konstrukcí povrchovou impregnací proti dřevokaznému hmyzu a k ošetření již napadeného dřeva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</si>
</sst>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" fontId="7" fillId="4" borderId="38" xfId="0" applyNumberFormat="1" applyFont="1" applyFill="1" applyBorder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7" xfId="0" applyFont="1" applyBorder="1" applyAlignment="1">
      <alignment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0" borderId="38" xfId="0" applyNumberFormat="1" applyFont="1" applyBorder="1" applyAlignment="1">
      <alignment vertical="top" shrinkToFit="1"/>
    </xf>
    <xf numFmtId="0" fontId="17" fillId="0" borderId="38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17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" fontId="17" fillId="0" borderId="33" xfId="0" applyNumberFormat="1" applyFont="1" applyBorder="1" applyAlignment="1" applyProtection="1">
      <alignment vertical="top" shrinkToFit="1"/>
      <protection locked="0"/>
    </xf>
    <xf numFmtId="4" fontId="0" fillId="3" borderId="38" xfId="0" applyNumberForma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 applyProtection="1">
      <alignment vertical="top" shrinkToFi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35"/>
  <sheetData>
    <row r="1" spans="1:7" ht="13.15" x14ac:dyDescent="0.4">
      <c r="A1" s="27" t="s">
        <v>38</v>
      </c>
    </row>
    <row r="2" spans="1:7" ht="57.75" customHeight="1" x14ac:dyDescent="0.35">
      <c r="A2" s="174" t="s">
        <v>39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64"/>
  <sheetViews>
    <sheetView showGridLines="0" topLeftCell="B1" zoomScaleSheetLayoutView="75" workbookViewId="0">
      <selection activeCell="M16" sqref="M16"/>
    </sheetView>
  </sheetViews>
  <sheetFormatPr defaultColWidth="9" defaultRowHeight="12.75" x14ac:dyDescent="0.35"/>
  <cols>
    <col min="1" max="1" width="8.46484375" hidden="1" customWidth="1"/>
    <col min="2" max="2" width="9.1328125" customWidth="1"/>
    <col min="3" max="3" width="7.46484375" customWidth="1"/>
    <col min="4" max="4" width="13.46484375" customWidth="1"/>
    <col min="5" max="5" width="12.1328125" customWidth="1"/>
    <col min="6" max="6" width="11.4648437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2.46484375" customWidth="1"/>
  </cols>
  <sheetData>
    <row r="1" spans="1:15" ht="33.75" customHeight="1" x14ac:dyDescent="0.35">
      <c r="A1" s="62" t="s">
        <v>36</v>
      </c>
      <c r="B1" s="204" t="s">
        <v>42</v>
      </c>
      <c r="C1" s="205"/>
      <c r="D1" s="205"/>
      <c r="E1" s="205"/>
      <c r="F1" s="205"/>
      <c r="G1" s="205"/>
      <c r="H1" s="205"/>
      <c r="I1" s="205"/>
      <c r="J1" s="206"/>
    </row>
    <row r="2" spans="1:15" ht="23.25" customHeight="1" x14ac:dyDescent="0.35">
      <c r="A2" s="3"/>
      <c r="B2" s="70" t="s">
        <v>40</v>
      </c>
      <c r="C2" s="71"/>
      <c r="D2" s="220" t="s">
        <v>327</v>
      </c>
      <c r="E2" s="221"/>
      <c r="F2" s="221"/>
      <c r="G2" s="221"/>
      <c r="H2" s="221"/>
      <c r="I2" s="221"/>
      <c r="J2" s="222"/>
      <c r="O2" s="1"/>
    </row>
    <row r="3" spans="1:15" ht="23.25" customHeight="1" x14ac:dyDescent="0.35">
      <c r="A3" s="3"/>
      <c r="B3" s="72" t="s">
        <v>45</v>
      </c>
      <c r="C3" s="73"/>
      <c r="D3" s="182" t="s">
        <v>43</v>
      </c>
      <c r="E3" s="183"/>
      <c r="F3" s="183"/>
      <c r="G3" s="183"/>
      <c r="H3" s="183"/>
      <c r="I3" s="183"/>
      <c r="J3" s="184"/>
    </row>
    <row r="4" spans="1:15" ht="23.25" hidden="1" customHeight="1" x14ac:dyDescent="0.4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35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35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51</v>
      </c>
      <c r="J6" s="9"/>
    </row>
    <row r="7" spans="1:15" ht="15.75" customHeight="1" x14ac:dyDescent="0.35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3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3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3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35">
      <c r="A11" s="3"/>
      <c r="B11" s="39" t="s">
        <v>18</v>
      </c>
      <c r="D11" s="215"/>
      <c r="E11" s="215"/>
      <c r="F11" s="215"/>
      <c r="G11" s="215"/>
      <c r="H11" s="24" t="s">
        <v>33</v>
      </c>
      <c r="I11" s="79"/>
      <c r="J11" s="9"/>
    </row>
    <row r="12" spans="1:15" ht="15.75" customHeight="1" x14ac:dyDescent="0.35">
      <c r="A12" s="3"/>
      <c r="B12" s="34"/>
      <c r="C12" s="22"/>
      <c r="D12" s="201"/>
      <c r="E12" s="201"/>
      <c r="F12" s="201"/>
      <c r="G12" s="201"/>
      <c r="H12" s="24" t="s">
        <v>34</v>
      </c>
      <c r="I12" s="79"/>
      <c r="J12" s="9"/>
    </row>
    <row r="13" spans="1:15" ht="15.75" customHeight="1" x14ac:dyDescent="0.35">
      <c r="A13" s="3"/>
      <c r="B13" s="35"/>
      <c r="C13" s="80"/>
      <c r="D13" s="202"/>
      <c r="E13" s="202"/>
      <c r="F13" s="202"/>
      <c r="G13" s="202"/>
      <c r="H13" s="25"/>
      <c r="I13" s="29"/>
      <c r="J13" s="42"/>
    </row>
    <row r="14" spans="1:15" ht="24" customHeight="1" x14ac:dyDescent="0.3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35">
      <c r="A15" s="3"/>
      <c r="B15" s="43" t="s">
        <v>31</v>
      </c>
      <c r="C15" s="61"/>
      <c r="D15" s="15"/>
      <c r="E15" s="223"/>
      <c r="F15" s="223"/>
      <c r="G15" s="197"/>
      <c r="H15" s="197"/>
      <c r="I15" s="197" t="s">
        <v>28</v>
      </c>
      <c r="J15" s="198"/>
    </row>
    <row r="16" spans="1:15" ht="23.25" customHeight="1" x14ac:dyDescent="0.35">
      <c r="A16" s="127" t="s">
        <v>23</v>
      </c>
      <c r="B16" s="128" t="s">
        <v>23</v>
      </c>
      <c r="C16" s="47"/>
      <c r="D16" s="48"/>
      <c r="E16" s="199"/>
      <c r="F16" s="200"/>
      <c r="G16" s="199"/>
      <c r="H16" s="200"/>
      <c r="I16" s="199">
        <f>I49+I50+I51+I52+I53</f>
        <v>0</v>
      </c>
      <c r="J16" s="212"/>
    </row>
    <row r="17" spans="1:10" ht="23.25" customHeight="1" x14ac:dyDescent="0.35">
      <c r="A17" s="127" t="s">
        <v>24</v>
      </c>
      <c r="B17" s="128" t="s">
        <v>24</v>
      </c>
      <c r="C17" s="47"/>
      <c r="D17" s="48"/>
      <c r="E17" s="199"/>
      <c r="F17" s="200"/>
      <c r="G17" s="199"/>
      <c r="H17" s="200"/>
      <c r="I17" s="199">
        <f>I54+I55+I56+I57+I58</f>
        <v>0</v>
      </c>
      <c r="J17" s="212"/>
    </row>
    <row r="18" spans="1:10" ht="23.25" customHeight="1" x14ac:dyDescent="0.35">
      <c r="A18" s="127" t="s">
        <v>25</v>
      </c>
      <c r="B18" s="128" t="s">
        <v>25</v>
      </c>
      <c r="C18" s="47"/>
      <c r="D18" s="48"/>
      <c r="E18" s="199"/>
      <c r="F18" s="200"/>
      <c r="G18" s="199"/>
      <c r="H18" s="200"/>
      <c r="I18" s="199">
        <f>I59</f>
        <v>0</v>
      </c>
      <c r="J18" s="212"/>
    </row>
    <row r="19" spans="1:10" ht="23.25" customHeight="1" x14ac:dyDescent="0.35">
      <c r="A19" s="127" t="s">
        <v>80</v>
      </c>
      <c r="B19" s="128" t="s">
        <v>26</v>
      </c>
      <c r="C19" s="47"/>
      <c r="D19" s="48"/>
      <c r="E19" s="199"/>
      <c r="F19" s="200"/>
      <c r="G19" s="199"/>
      <c r="H19" s="200"/>
      <c r="I19" s="199">
        <f>I60</f>
        <v>0</v>
      </c>
      <c r="J19" s="212"/>
    </row>
    <row r="20" spans="1:10" ht="23.25" customHeight="1" x14ac:dyDescent="0.35">
      <c r="A20" s="127" t="s">
        <v>81</v>
      </c>
      <c r="B20" s="128" t="s">
        <v>27</v>
      </c>
      <c r="C20" s="47"/>
      <c r="D20" s="48"/>
      <c r="E20" s="199"/>
      <c r="F20" s="200"/>
      <c r="G20" s="199"/>
      <c r="H20" s="200"/>
      <c r="I20" s="199">
        <v>0</v>
      </c>
      <c r="J20" s="212"/>
    </row>
    <row r="21" spans="1:10" ht="23.25" customHeight="1" x14ac:dyDescent="0.4">
      <c r="A21" s="3"/>
      <c r="B21" s="63" t="s">
        <v>28</v>
      </c>
      <c r="C21" s="64"/>
      <c r="D21" s="65"/>
      <c r="E21" s="213"/>
      <c r="F21" s="214"/>
      <c r="G21" s="213"/>
      <c r="H21" s="214"/>
      <c r="I21" s="213">
        <f>SUM(I16:J20)</f>
        <v>0</v>
      </c>
      <c r="J21" s="219"/>
    </row>
    <row r="22" spans="1:10" ht="33" customHeight="1" x14ac:dyDescent="0.3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35">
      <c r="A23" s="3"/>
      <c r="B23" s="46" t="s">
        <v>11</v>
      </c>
      <c r="C23" s="47"/>
      <c r="D23" s="48"/>
      <c r="E23" s="49">
        <v>12</v>
      </c>
      <c r="F23" s="50" t="s">
        <v>0</v>
      </c>
      <c r="G23" s="210">
        <v>0</v>
      </c>
      <c r="H23" s="211"/>
      <c r="I23" s="211"/>
      <c r="J23" s="51" t="str">
        <f t="shared" ref="J23:J28" si="0">Mena</f>
        <v>CZK</v>
      </c>
    </row>
    <row r="24" spans="1:10" ht="23.25" customHeight="1" x14ac:dyDescent="0.35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17">
        <v>0</v>
      </c>
      <c r="H24" s="218"/>
      <c r="I24" s="218"/>
      <c r="J24" s="51" t="str">
        <f t="shared" si="0"/>
        <v>CZK</v>
      </c>
    </row>
    <row r="25" spans="1:10" ht="23.25" customHeight="1" x14ac:dyDescent="0.35">
      <c r="A25" s="3"/>
      <c r="B25" s="46" t="s">
        <v>13</v>
      </c>
      <c r="C25" s="47"/>
      <c r="D25" s="48"/>
      <c r="E25" s="49">
        <v>21</v>
      </c>
      <c r="F25" s="50" t="s">
        <v>0</v>
      </c>
      <c r="G25" s="210">
        <f>I21</f>
        <v>0</v>
      </c>
      <c r="H25" s="211"/>
      <c r="I25" s="211"/>
      <c r="J25" s="51" t="str">
        <f t="shared" si="0"/>
        <v>CZK</v>
      </c>
    </row>
    <row r="26" spans="1:10" ht="23.25" customHeight="1" x14ac:dyDescent="0.3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7">
        <f>ZakladDPHZakl*0.21</f>
        <v>0</v>
      </c>
      <c r="H26" s="208"/>
      <c r="I26" s="208"/>
      <c r="J26" s="45" t="str">
        <f t="shared" si="0"/>
        <v>CZK</v>
      </c>
    </row>
    <row r="27" spans="1:10" ht="23.25" customHeight="1" thickBot="1" x14ac:dyDescent="0.4">
      <c r="A27" s="3"/>
      <c r="B27" s="39" t="s">
        <v>4</v>
      </c>
      <c r="C27" s="17"/>
      <c r="D27" s="20"/>
      <c r="E27" s="17"/>
      <c r="F27" s="18"/>
      <c r="G27" s="209">
        <v>0</v>
      </c>
      <c r="H27" s="209"/>
      <c r="I27" s="209"/>
      <c r="J27" s="52" t="str">
        <f t="shared" si="0"/>
        <v>CZK</v>
      </c>
    </row>
    <row r="28" spans="1:10" ht="27.75" hidden="1" customHeight="1" thickBot="1" x14ac:dyDescent="0.4">
      <c r="A28" s="3"/>
      <c r="B28" s="99" t="s">
        <v>22</v>
      </c>
      <c r="C28" s="100"/>
      <c r="D28" s="100"/>
      <c r="E28" s="101"/>
      <c r="F28" s="102"/>
      <c r="G28" s="195">
        <v>4068149.92</v>
      </c>
      <c r="H28" s="196"/>
      <c r="I28" s="196"/>
      <c r="J28" s="103" t="str">
        <f t="shared" si="0"/>
        <v>CZK</v>
      </c>
    </row>
    <row r="29" spans="1:10" ht="27.75" customHeight="1" thickBot="1" x14ac:dyDescent="0.4">
      <c r="A29" s="3"/>
      <c r="B29" s="99" t="s">
        <v>35</v>
      </c>
      <c r="C29" s="104"/>
      <c r="D29" s="104"/>
      <c r="E29" s="104"/>
      <c r="F29" s="104"/>
      <c r="G29" s="195">
        <f>ZakladDPHZakl+DPHZakl</f>
        <v>0</v>
      </c>
      <c r="H29" s="195"/>
      <c r="I29" s="195"/>
      <c r="J29" s="105" t="s">
        <v>54</v>
      </c>
    </row>
    <row r="30" spans="1:10" ht="12.75" customHeight="1" x14ac:dyDescent="0.35">
      <c r="A30" s="3"/>
      <c r="B30" s="3"/>
      <c r="J30" s="10"/>
    </row>
    <row r="31" spans="1:10" ht="30" customHeight="1" x14ac:dyDescent="0.35">
      <c r="A31" s="3"/>
      <c r="B31" s="3"/>
      <c r="J31" s="10"/>
    </row>
    <row r="32" spans="1:10" ht="18.75" customHeight="1" x14ac:dyDescent="0.35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52" ht="47.25" customHeight="1" x14ac:dyDescent="0.35">
      <c r="A33" s="3"/>
      <c r="B33" s="3"/>
      <c r="J33" s="10"/>
    </row>
    <row r="34" spans="1:52" s="27" customFormat="1" ht="18.75" customHeight="1" x14ac:dyDescent="0.4">
      <c r="A34" s="26"/>
      <c r="B34" s="26"/>
      <c r="D34" s="203"/>
      <c r="E34" s="203"/>
      <c r="G34" s="203"/>
      <c r="H34" s="203"/>
      <c r="I34" s="203"/>
      <c r="J34" s="31"/>
    </row>
    <row r="35" spans="1:52" ht="12.75" customHeight="1" x14ac:dyDescent="0.35">
      <c r="A35" s="3"/>
      <c r="B35" s="3"/>
      <c r="D35" s="216" t="s">
        <v>2</v>
      </c>
      <c r="E35" s="216"/>
      <c r="H35" s="11" t="s">
        <v>3</v>
      </c>
      <c r="J35" s="10"/>
    </row>
    <row r="36" spans="1:52" ht="13.5" customHeight="1" thickBot="1" x14ac:dyDescent="0.4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5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52" ht="25.5" hidden="1" customHeight="1" x14ac:dyDescent="0.35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52" ht="25.5" hidden="1" customHeight="1" x14ac:dyDescent="0.35">
      <c r="A39" s="83">
        <v>1</v>
      </c>
      <c r="B39" s="89" t="s">
        <v>52</v>
      </c>
      <c r="C39" s="185" t="s">
        <v>46</v>
      </c>
      <c r="D39" s="186"/>
      <c r="E39" s="186"/>
      <c r="F39" s="94">
        <v>0</v>
      </c>
      <c r="G39" s="95">
        <v>4068149.92</v>
      </c>
      <c r="H39" s="96">
        <v>854311</v>
      </c>
      <c r="I39" s="96">
        <v>4922460.92</v>
      </c>
      <c r="J39" s="90">
        <f>IF(CenaCelkemVypocet=0,"",I39/CenaCelkemVypocet*100)</f>
        <v>100</v>
      </c>
    </row>
    <row r="40" spans="1:52" ht="25.5" hidden="1" customHeight="1" x14ac:dyDescent="0.35">
      <c r="A40" s="83"/>
      <c r="B40" s="187" t="s">
        <v>53</v>
      </c>
      <c r="C40" s="188"/>
      <c r="D40" s="188"/>
      <c r="E40" s="189"/>
      <c r="F40" s="97">
        <f>SUMIF(A39:A39,"=1",F39:F39)</f>
        <v>0</v>
      </c>
      <c r="G40" s="98">
        <f>SUMIF(A39:A39,"=1",G39:G39)</f>
        <v>4068149.92</v>
      </c>
      <c r="H40" s="98">
        <f>SUMIF(A39:A39,"=1",H39:H39)</f>
        <v>854311</v>
      </c>
      <c r="I40" s="98">
        <f>SUMIF(A39:A39,"=1",I39:I39)</f>
        <v>4922460.92</v>
      </c>
      <c r="J40" s="84">
        <f>SUMIF(A39:A39,"=1",J39:J39)</f>
        <v>100</v>
      </c>
    </row>
    <row r="42" spans="1:52" x14ac:dyDescent="0.35">
      <c r="B42" t="s">
        <v>55</v>
      </c>
    </row>
    <row r="43" spans="1:52" x14ac:dyDescent="0.35">
      <c r="B43" s="190" t="s">
        <v>326</v>
      </c>
      <c r="C43" s="190"/>
      <c r="D43" s="190"/>
      <c r="E43" s="190"/>
      <c r="F43" s="190"/>
      <c r="G43" s="190"/>
      <c r="H43" s="190"/>
      <c r="I43" s="190"/>
      <c r="J43" s="190"/>
      <c r="AZ43" s="106" t="str">
        <f>B43</f>
        <v>západní křídlo 2026</v>
      </c>
    </row>
    <row r="46" spans="1:52" ht="15" x14ac:dyDescent="0.4">
      <c r="B46" s="107" t="s">
        <v>56</v>
      </c>
    </row>
    <row r="48" spans="1:52" ht="25.5" customHeight="1" x14ac:dyDescent="0.35">
      <c r="A48" s="108"/>
      <c r="B48" s="112" t="s">
        <v>16</v>
      </c>
      <c r="C48" s="112" t="s">
        <v>5</v>
      </c>
      <c r="D48" s="113"/>
      <c r="E48" s="113"/>
      <c r="F48" s="116" t="s">
        <v>57</v>
      </c>
      <c r="G48" s="116"/>
      <c r="H48" s="116"/>
      <c r="I48" s="191" t="s">
        <v>28</v>
      </c>
      <c r="J48" s="191"/>
    </row>
    <row r="49" spans="1:10" ht="25.5" customHeight="1" x14ac:dyDescent="0.35">
      <c r="A49" s="109"/>
      <c r="B49" s="119" t="s">
        <v>58</v>
      </c>
      <c r="C49" s="193" t="s">
        <v>59</v>
      </c>
      <c r="D49" s="194"/>
      <c r="E49" s="194"/>
      <c r="F49" s="123" t="s">
        <v>23</v>
      </c>
      <c r="G49" s="120"/>
      <c r="H49" s="120"/>
      <c r="I49" s="192">
        <f>'Rozpočet Pol'!G8</f>
        <v>0</v>
      </c>
      <c r="J49" s="192"/>
    </row>
    <row r="50" spans="1:10" ht="25.5" customHeight="1" x14ac:dyDescent="0.35">
      <c r="A50" s="109"/>
      <c r="B50" s="111" t="s">
        <v>60</v>
      </c>
      <c r="C50" s="176" t="s">
        <v>61</v>
      </c>
      <c r="D50" s="177"/>
      <c r="E50" s="177"/>
      <c r="F50" s="124" t="s">
        <v>23</v>
      </c>
      <c r="G50" s="117"/>
      <c r="H50" s="117"/>
      <c r="I50" s="175">
        <f>'Rozpočet Pol'!G11</f>
        <v>0</v>
      </c>
      <c r="J50" s="175"/>
    </row>
    <row r="51" spans="1:10" ht="25.5" customHeight="1" x14ac:dyDescent="0.35">
      <c r="A51" s="109"/>
      <c r="B51" s="111" t="s">
        <v>62</v>
      </c>
      <c r="C51" s="176" t="s">
        <v>63</v>
      </c>
      <c r="D51" s="177"/>
      <c r="E51" s="177"/>
      <c r="F51" s="124" t="s">
        <v>23</v>
      </c>
      <c r="G51" s="117"/>
      <c r="H51" s="117"/>
      <c r="I51" s="175">
        <f>'Rozpočet Pol'!G18</f>
        <v>0</v>
      </c>
      <c r="J51" s="175"/>
    </row>
    <row r="52" spans="1:10" ht="25.5" customHeight="1" x14ac:dyDescent="0.35">
      <c r="A52" s="109"/>
      <c r="B52" s="111" t="s">
        <v>64</v>
      </c>
      <c r="C52" s="176" t="s">
        <v>65</v>
      </c>
      <c r="D52" s="177"/>
      <c r="E52" s="177"/>
      <c r="F52" s="124" t="s">
        <v>23</v>
      </c>
      <c r="G52" s="117"/>
      <c r="H52" s="117"/>
      <c r="I52" s="175">
        <f>'Rozpočet Pol'!G23</f>
        <v>0</v>
      </c>
      <c r="J52" s="175"/>
    </row>
    <row r="53" spans="1:10" ht="25.5" customHeight="1" x14ac:dyDescent="0.35">
      <c r="A53" s="109"/>
      <c r="B53" s="111" t="s">
        <v>66</v>
      </c>
      <c r="C53" s="176" t="s">
        <v>67</v>
      </c>
      <c r="D53" s="177"/>
      <c r="E53" s="177"/>
      <c r="F53" s="124" t="s">
        <v>23</v>
      </c>
      <c r="G53" s="117"/>
      <c r="H53" s="117"/>
      <c r="I53" s="175">
        <f>'Rozpočet Pol'!G36</f>
        <v>0</v>
      </c>
      <c r="J53" s="175"/>
    </row>
    <row r="54" spans="1:10" ht="25.5" customHeight="1" x14ac:dyDescent="0.35">
      <c r="A54" s="109"/>
      <c r="B54" s="111" t="s">
        <v>68</v>
      </c>
      <c r="C54" s="176" t="s">
        <v>69</v>
      </c>
      <c r="D54" s="177"/>
      <c r="E54" s="177"/>
      <c r="F54" s="124" t="s">
        <v>24</v>
      </c>
      <c r="G54" s="117"/>
      <c r="H54" s="117"/>
      <c r="I54" s="175">
        <f>'Rozpočet Pol'!G40</f>
        <v>0</v>
      </c>
      <c r="J54" s="175"/>
    </row>
    <row r="55" spans="1:10" ht="25.5" customHeight="1" x14ac:dyDescent="0.35">
      <c r="A55" s="109"/>
      <c r="B55" s="111" t="s">
        <v>70</v>
      </c>
      <c r="C55" s="176" t="s">
        <v>71</v>
      </c>
      <c r="D55" s="177"/>
      <c r="E55" s="177"/>
      <c r="F55" s="124" t="s">
        <v>24</v>
      </c>
      <c r="G55" s="117"/>
      <c r="H55" s="117"/>
      <c r="I55" s="175">
        <f>'Rozpočet Pol'!G43</f>
        <v>0</v>
      </c>
      <c r="J55" s="175"/>
    </row>
    <row r="56" spans="1:10" ht="25.5" customHeight="1" x14ac:dyDescent="0.35">
      <c r="A56" s="109"/>
      <c r="B56" s="111" t="s">
        <v>72</v>
      </c>
      <c r="C56" s="176" t="s">
        <v>73</v>
      </c>
      <c r="D56" s="177"/>
      <c r="E56" s="177"/>
      <c r="F56" s="124" t="s">
        <v>24</v>
      </c>
      <c r="G56" s="117"/>
      <c r="H56" s="117"/>
      <c r="I56" s="175">
        <f>'Rozpočet Pol'!G68</f>
        <v>0</v>
      </c>
      <c r="J56" s="175"/>
    </row>
    <row r="57" spans="1:10" ht="25.5" customHeight="1" x14ac:dyDescent="0.35">
      <c r="A57" s="109"/>
      <c r="B57" s="111" t="s">
        <v>74</v>
      </c>
      <c r="C57" s="176" t="s">
        <v>75</v>
      </c>
      <c r="D57" s="177"/>
      <c r="E57" s="177"/>
      <c r="F57" s="124" t="s">
        <v>24</v>
      </c>
      <c r="G57" s="117"/>
      <c r="H57" s="117"/>
      <c r="I57" s="175">
        <f>'Rozpočet Pol'!G104</f>
        <v>0</v>
      </c>
      <c r="J57" s="175"/>
    </row>
    <row r="58" spans="1:10" ht="25.5" customHeight="1" x14ac:dyDescent="0.35">
      <c r="A58" s="109"/>
      <c r="B58" s="111" t="s">
        <v>76</v>
      </c>
      <c r="C58" s="176" t="s">
        <v>77</v>
      </c>
      <c r="D58" s="177"/>
      <c r="E58" s="177"/>
      <c r="F58" s="124" t="s">
        <v>24</v>
      </c>
      <c r="G58" s="117"/>
      <c r="H58" s="117"/>
      <c r="I58" s="175">
        <f>'Rozpočet Pol'!G118</f>
        <v>0</v>
      </c>
      <c r="J58" s="175"/>
    </row>
    <row r="59" spans="1:10" ht="25.5" customHeight="1" x14ac:dyDescent="0.35">
      <c r="A59" s="109"/>
      <c r="B59" s="111" t="s">
        <v>78</v>
      </c>
      <c r="C59" s="176" t="s">
        <v>79</v>
      </c>
      <c r="D59" s="177"/>
      <c r="E59" s="177"/>
      <c r="F59" s="124" t="s">
        <v>25</v>
      </c>
      <c r="G59" s="117"/>
      <c r="H59" s="117"/>
      <c r="I59" s="175">
        <f>'Rozpočet Pol'!G121</f>
        <v>0</v>
      </c>
      <c r="J59" s="175"/>
    </row>
    <row r="60" spans="1:10" ht="25.5" customHeight="1" x14ac:dyDescent="0.35">
      <c r="A60" s="109"/>
      <c r="B60" s="121" t="s">
        <v>80</v>
      </c>
      <c r="C60" s="179" t="s">
        <v>26</v>
      </c>
      <c r="D60" s="180"/>
      <c r="E60" s="180"/>
      <c r="F60" s="125" t="s">
        <v>80</v>
      </c>
      <c r="G60" s="122"/>
      <c r="H60" s="122"/>
      <c r="I60" s="178">
        <f>'Rozpočet Pol'!G123</f>
        <v>0</v>
      </c>
      <c r="J60" s="178"/>
    </row>
    <row r="61" spans="1:10" ht="25.5" customHeight="1" x14ac:dyDescent="0.35">
      <c r="A61" s="110"/>
      <c r="B61" s="114" t="s">
        <v>1</v>
      </c>
      <c r="C61" s="114"/>
      <c r="D61" s="115"/>
      <c r="E61" s="115"/>
      <c r="F61" s="126"/>
      <c r="G61" s="118"/>
      <c r="H61" s="118"/>
      <c r="I61" s="181">
        <f>SUM(I49:I60)</f>
        <v>0</v>
      </c>
      <c r="J61" s="181"/>
    </row>
    <row r="62" spans="1:10" x14ac:dyDescent="0.35">
      <c r="F62" s="82"/>
      <c r="G62" s="82"/>
      <c r="H62" s="82"/>
      <c r="I62" s="82"/>
      <c r="J62" s="82"/>
    </row>
    <row r="63" spans="1:10" x14ac:dyDescent="0.35">
      <c r="F63" s="82"/>
      <c r="G63" s="82"/>
      <c r="H63" s="82"/>
      <c r="I63" s="82"/>
      <c r="J63" s="82"/>
    </row>
    <row r="64" spans="1:10" x14ac:dyDescent="0.35">
      <c r="F64" s="82"/>
      <c r="G64" s="82"/>
      <c r="H64" s="82"/>
      <c r="I64" s="82"/>
      <c r="J64" s="82"/>
    </row>
  </sheetData>
  <sheetProtection algorithmName="SHA-512" hashValue="YWyLJp/wcwhfm77hbsEFBgMCBlbmyS/nOQDErLi+/Tp/yNJsPd4uCuUJnJok4kWvXdGFHoSLpDEhP42C2IS76A==" saltValue="OpH+8gnAdZAct5kSJrn9x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D3:J3"/>
    <mergeCell ref="C39:E39"/>
    <mergeCell ref="B40:E40"/>
    <mergeCell ref="B43:J43"/>
    <mergeCell ref="I48:J48"/>
    <mergeCell ref="D12:G12"/>
    <mergeCell ref="D13:G13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328125" defaultRowHeight="12.75" x14ac:dyDescent="0.35"/>
  <cols>
    <col min="1" max="1" width="4.33203125" style="4" customWidth="1"/>
    <col min="2" max="2" width="14.46484375" style="4" customWidth="1"/>
    <col min="3" max="3" width="38.33203125" style="8" customWidth="1"/>
    <col min="4" max="4" width="4.53125" style="4" customWidth="1"/>
    <col min="5" max="5" width="10.53125" style="4" customWidth="1"/>
    <col min="6" max="6" width="9.86328125" style="4" customWidth="1"/>
    <col min="7" max="7" width="12.6640625" style="4" customWidth="1"/>
    <col min="8" max="16384" width="9.1328125" style="4"/>
  </cols>
  <sheetData>
    <row r="1" spans="1:7" ht="15" x14ac:dyDescent="0.35">
      <c r="A1" s="224" t="s">
        <v>6</v>
      </c>
      <c r="B1" s="224"/>
      <c r="C1" s="225"/>
      <c r="D1" s="224"/>
      <c r="E1" s="224"/>
      <c r="F1" s="224"/>
      <c r="G1" s="224"/>
    </row>
    <row r="2" spans="1:7" ht="24.95" customHeight="1" x14ac:dyDescent="0.35">
      <c r="A2" s="68" t="s">
        <v>41</v>
      </c>
      <c r="B2" s="67"/>
      <c r="C2" s="226"/>
      <c r="D2" s="226"/>
      <c r="E2" s="226"/>
      <c r="F2" s="226"/>
      <c r="G2" s="227"/>
    </row>
    <row r="3" spans="1:7" ht="24.95" hidden="1" customHeight="1" x14ac:dyDescent="0.35">
      <c r="A3" s="68" t="s">
        <v>7</v>
      </c>
      <c r="B3" s="67"/>
      <c r="C3" s="226"/>
      <c r="D3" s="226"/>
      <c r="E3" s="226"/>
      <c r="F3" s="226"/>
      <c r="G3" s="227"/>
    </row>
    <row r="4" spans="1:7" ht="24.95" hidden="1" customHeight="1" x14ac:dyDescent="0.35">
      <c r="A4" s="68" t="s">
        <v>8</v>
      </c>
      <c r="B4" s="67"/>
      <c r="C4" s="226"/>
      <c r="D4" s="226"/>
      <c r="E4" s="226"/>
      <c r="F4" s="226"/>
      <c r="G4" s="227"/>
    </row>
    <row r="5" spans="1:7" hidden="1" x14ac:dyDescent="0.3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26"/>
  <sheetViews>
    <sheetView tabSelected="1" workbookViewId="0">
      <selection activeCell="F10" sqref="F10"/>
    </sheetView>
  </sheetViews>
  <sheetFormatPr defaultRowHeight="12.75" outlineLevelRow="1" x14ac:dyDescent="0.35"/>
  <cols>
    <col min="1" max="1" width="4.33203125" customWidth="1"/>
    <col min="2" max="2" width="14.46484375" style="81" customWidth="1"/>
    <col min="3" max="3" width="38.33203125" style="81" customWidth="1"/>
    <col min="4" max="4" width="4.6640625" customWidth="1"/>
    <col min="5" max="5" width="10.6640625" customWidth="1"/>
    <col min="6" max="6" width="9.86328125" customWidth="1"/>
    <col min="7" max="7" width="12.796875" customWidth="1"/>
    <col min="8" max="21" width="0" hidden="1" customWidth="1"/>
    <col min="29" max="39" width="0" hidden="1" customWidth="1"/>
  </cols>
  <sheetData>
    <row r="1" spans="1:60" ht="15.75" customHeight="1" x14ac:dyDescent="0.4">
      <c r="A1" s="228" t="s">
        <v>6</v>
      </c>
      <c r="B1" s="228"/>
      <c r="C1" s="228"/>
      <c r="D1" s="228"/>
      <c r="E1" s="228"/>
      <c r="F1" s="228"/>
      <c r="G1" s="228"/>
      <c r="AE1" t="s">
        <v>83</v>
      </c>
    </row>
    <row r="2" spans="1:60" ht="25.05" customHeight="1" x14ac:dyDescent="0.35">
      <c r="A2" s="131" t="s">
        <v>82</v>
      </c>
      <c r="B2" s="129"/>
      <c r="C2" s="229" t="s">
        <v>46</v>
      </c>
      <c r="D2" s="230"/>
      <c r="E2" s="230"/>
      <c r="F2" s="230"/>
      <c r="G2" s="231"/>
      <c r="AE2" t="s">
        <v>84</v>
      </c>
    </row>
    <row r="3" spans="1:60" ht="25.05" customHeight="1" x14ac:dyDescent="0.35">
      <c r="A3" s="132" t="s">
        <v>7</v>
      </c>
      <c r="B3" s="130"/>
      <c r="C3" s="232" t="s">
        <v>43</v>
      </c>
      <c r="D3" s="233"/>
      <c r="E3" s="233"/>
      <c r="F3" s="233"/>
      <c r="G3" s="234"/>
      <c r="AE3" t="s">
        <v>85</v>
      </c>
    </row>
    <row r="4" spans="1:60" ht="25.05" hidden="1" customHeight="1" x14ac:dyDescent="0.35">
      <c r="A4" s="132" t="s">
        <v>8</v>
      </c>
      <c r="B4" s="130"/>
      <c r="C4" s="232"/>
      <c r="D4" s="233"/>
      <c r="E4" s="233"/>
      <c r="F4" s="233"/>
      <c r="G4" s="234"/>
      <c r="AE4" t="s">
        <v>86</v>
      </c>
    </row>
    <row r="5" spans="1:60" hidden="1" x14ac:dyDescent="0.35">
      <c r="A5" s="133" t="s">
        <v>87</v>
      </c>
      <c r="B5" s="134"/>
      <c r="C5" s="134"/>
      <c r="D5" s="135"/>
      <c r="E5" s="135"/>
      <c r="F5" s="135"/>
      <c r="G5" s="136"/>
      <c r="AE5" t="s">
        <v>88</v>
      </c>
    </row>
    <row r="7" spans="1:60" ht="38.25" x14ac:dyDescent="0.35">
      <c r="A7" s="141" t="s">
        <v>89</v>
      </c>
      <c r="B7" s="142" t="s">
        <v>90</v>
      </c>
      <c r="C7" s="142" t="s">
        <v>91</v>
      </c>
      <c r="D7" s="141" t="s">
        <v>92</v>
      </c>
      <c r="E7" s="141" t="s">
        <v>93</v>
      </c>
      <c r="F7" s="137" t="s">
        <v>94</v>
      </c>
      <c r="G7" s="155" t="s">
        <v>28</v>
      </c>
      <c r="H7" s="156" t="s">
        <v>29</v>
      </c>
      <c r="I7" s="156" t="s">
        <v>95</v>
      </c>
      <c r="J7" s="156" t="s">
        <v>30</v>
      </c>
      <c r="K7" s="156" t="s">
        <v>96</v>
      </c>
      <c r="L7" s="156" t="s">
        <v>97</v>
      </c>
      <c r="M7" s="156" t="s">
        <v>98</v>
      </c>
      <c r="N7" s="156" t="s">
        <v>99</v>
      </c>
      <c r="O7" s="156" t="s">
        <v>100</v>
      </c>
      <c r="P7" s="156" t="s">
        <v>101</v>
      </c>
      <c r="Q7" s="156" t="s">
        <v>102</v>
      </c>
      <c r="R7" s="156" t="s">
        <v>103</v>
      </c>
      <c r="S7" s="156" t="s">
        <v>104</v>
      </c>
      <c r="T7" s="156" t="s">
        <v>105</v>
      </c>
      <c r="U7" s="144" t="s">
        <v>106</v>
      </c>
    </row>
    <row r="8" spans="1:60" x14ac:dyDescent="0.35">
      <c r="A8" s="157" t="s">
        <v>107</v>
      </c>
      <c r="B8" s="158" t="s">
        <v>58</v>
      </c>
      <c r="C8" s="159" t="s">
        <v>59</v>
      </c>
      <c r="D8" s="160"/>
      <c r="E8" s="161"/>
      <c r="F8" s="162"/>
      <c r="G8" s="162">
        <f>SUMIF(AE9:AE10,"&lt;&gt;NOR",G9:G10)</f>
        <v>0</v>
      </c>
      <c r="H8" s="162"/>
      <c r="I8" s="162">
        <f>SUM(I9:I10)</f>
        <v>102426.41</v>
      </c>
      <c r="J8" s="162"/>
      <c r="K8" s="162">
        <f>SUM(K9:K10)</f>
        <v>77598.59</v>
      </c>
      <c r="L8" s="162"/>
      <c r="M8" s="162">
        <f>SUM(M9:M10)</f>
        <v>0</v>
      </c>
      <c r="N8" s="143"/>
      <c r="O8" s="143">
        <f>SUM(O9:O10)</f>
        <v>7.8542500000000004</v>
      </c>
      <c r="P8" s="143"/>
      <c r="Q8" s="143">
        <f>SUM(Q9:Q10)</f>
        <v>0</v>
      </c>
      <c r="R8" s="143"/>
      <c r="S8" s="143"/>
      <c r="T8" s="157"/>
      <c r="U8" s="143">
        <f>SUM(U9:U10)</f>
        <v>15.81</v>
      </c>
      <c r="AE8" t="s">
        <v>108</v>
      </c>
    </row>
    <row r="9" spans="1:60" ht="20.25" outlineLevel="1" x14ac:dyDescent="0.35">
      <c r="A9" s="139">
        <v>1</v>
      </c>
      <c r="B9" s="139" t="s">
        <v>109</v>
      </c>
      <c r="C9" s="169" t="s">
        <v>110</v>
      </c>
      <c r="D9" s="145" t="s">
        <v>111</v>
      </c>
      <c r="E9" s="151">
        <v>3.53</v>
      </c>
      <c r="F9" s="235"/>
      <c r="G9" s="153">
        <f>E9*F9</f>
        <v>0</v>
      </c>
      <c r="H9" s="153">
        <v>29015.98</v>
      </c>
      <c r="I9" s="153">
        <f>ROUND(E9*H9,2)</f>
        <v>102426.41</v>
      </c>
      <c r="J9" s="153">
        <v>13484.02</v>
      </c>
      <c r="K9" s="153">
        <f>ROUND(E9*J9,2)</f>
        <v>47598.59</v>
      </c>
      <c r="L9" s="153">
        <v>21</v>
      </c>
      <c r="M9" s="153">
        <f>G9*(1+L9/100)</f>
        <v>0</v>
      </c>
      <c r="N9" s="146">
        <v>2.2250000000000001</v>
      </c>
      <c r="O9" s="146">
        <f>ROUND(E9*N9,5)</f>
        <v>7.8542500000000004</v>
      </c>
      <c r="P9" s="146">
        <v>0</v>
      </c>
      <c r="Q9" s="146">
        <f>ROUND(E9*P9,5)</f>
        <v>0</v>
      </c>
      <c r="R9" s="146"/>
      <c r="S9" s="146"/>
      <c r="T9" s="147">
        <v>4.4785000000000004</v>
      </c>
      <c r="U9" s="146">
        <f>ROUND(E9*T9,2)</f>
        <v>15.81</v>
      </c>
      <c r="V9" s="138"/>
      <c r="W9" s="138"/>
      <c r="X9" s="138"/>
      <c r="Y9" s="138"/>
      <c r="Z9" s="138"/>
      <c r="AA9" s="138"/>
      <c r="AB9" s="138"/>
      <c r="AC9" s="138"/>
      <c r="AD9" s="138"/>
      <c r="AE9" s="138" t="s">
        <v>112</v>
      </c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35">
      <c r="A10" s="139">
        <v>2</v>
      </c>
      <c r="B10" s="139" t="s">
        <v>113</v>
      </c>
      <c r="C10" s="169" t="s">
        <v>114</v>
      </c>
      <c r="D10" s="145" t="s">
        <v>115</v>
      </c>
      <c r="E10" s="151">
        <v>1</v>
      </c>
      <c r="F10" s="235"/>
      <c r="G10" s="153">
        <f>E10*F10</f>
        <v>0</v>
      </c>
      <c r="H10" s="153">
        <v>0</v>
      </c>
      <c r="I10" s="153">
        <f>ROUND(E10*H10,2)</f>
        <v>0</v>
      </c>
      <c r="J10" s="153">
        <v>30000</v>
      </c>
      <c r="K10" s="153">
        <f>ROUND(E10*J10,2)</f>
        <v>30000</v>
      </c>
      <c r="L10" s="153">
        <v>21</v>
      </c>
      <c r="M10" s="153">
        <f>G10*(1+L10/100)</f>
        <v>0</v>
      </c>
      <c r="N10" s="146">
        <v>0</v>
      </c>
      <c r="O10" s="146">
        <f>ROUND(E10*N10,5)</f>
        <v>0</v>
      </c>
      <c r="P10" s="146">
        <v>0</v>
      </c>
      <c r="Q10" s="146">
        <f>ROUND(E10*P10,5)</f>
        <v>0</v>
      </c>
      <c r="R10" s="146"/>
      <c r="S10" s="146"/>
      <c r="T10" s="147">
        <v>0</v>
      </c>
      <c r="U10" s="146">
        <f>ROUND(E10*T10,2)</f>
        <v>0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 t="s">
        <v>112</v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x14ac:dyDescent="0.35">
      <c r="A11" s="140" t="s">
        <v>107</v>
      </c>
      <c r="B11" s="140" t="s">
        <v>60</v>
      </c>
      <c r="C11" s="170" t="s">
        <v>61</v>
      </c>
      <c r="D11" s="148"/>
      <c r="E11" s="152"/>
      <c r="F11" s="236"/>
      <c r="G11" s="154">
        <f>SUMIF(AE12:AE17,"&lt;&gt;NOR",G12:G17)</f>
        <v>0</v>
      </c>
      <c r="H11" s="154"/>
      <c r="I11" s="154">
        <f>SUM(I12:I17)</f>
        <v>10053.77</v>
      </c>
      <c r="J11" s="154"/>
      <c r="K11" s="154">
        <f>SUM(K12:K17)</f>
        <v>266681.23</v>
      </c>
      <c r="L11" s="154"/>
      <c r="M11" s="154">
        <f>SUM(M12:M17)</f>
        <v>0</v>
      </c>
      <c r="N11" s="149"/>
      <c r="O11" s="149">
        <f>SUM(O12:O17)</f>
        <v>2.0374600000000003</v>
      </c>
      <c r="P11" s="149"/>
      <c r="Q11" s="149">
        <f>SUM(Q12:Q17)</f>
        <v>0.28999999999999998</v>
      </c>
      <c r="R11" s="149"/>
      <c r="S11" s="149"/>
      <c r="T11" s="150"/>
      <c r="U11" s="149">
        <f>SUM(U12:U17)</f>
        <v>35.94</v>
      </c>
      <c r="AE11" t="s">
        <v>108</v>
      </c>
    </row>
    <row r="12" spans="1:60" outlineLevel="1" x14ac:dyDescent="0.35">
      <c r="A12" s="139">
        <v>3</v>
      </c>
      <c r="B12" s="139" t="s">
        <v>116</v>
      </c>
      <c r="C12" s="169" t="s">
        <v>117</v>
      </c>
      <c r="D12" s="145" t="s">
        <v>118</v>
      </c>
      <c r="E12" s="151">
        <v>10</v>
      </c>
      <c r="F12" s="235"/>
      <c r="G12" s="153">
        <f t="shared" ref="G12:G75" si="0">E12*F12</f>
        <v>0</v>
      </c>
      <c r="H12" s="153">
        <v>179.86</v>
      </c>
      <c r="I12" s="153">
        <f t="shared" ref="I12:I17" si="1">ROUND(E12*H12,2)</f>
        <v>1798.6</v>
      </c>
      <c r="J12" s="153">
        <v>7560.14</v>
      </c>
      <c r="K12" s="153">
        <f t="shared" ref="K12:K17" si="2">ROUND(E12*J12,2)</f>
        <v>75601.399999999994</v>
      </c>
      <c r="L12" s="153">
        <v>21</v>
      </c>
      <c r="M12" s="153">
        <f t="shared" ref="M12:M17" si="3">G12*(1+L12/100)</f>
        <v>0</v>
      </c>
      <c r="N12" s="146">
        <v>8.208E-2</v>
      </c>
      <c r="O12" s="146">
        <f t="shared" ref="O12:O17" si="4">ROUND(E12*N12,5)</f>
        <v>0.82079999999999997</v>
      </c>
      <c r="P12" s="146">
        <v>2.9000000000000001E-2</v>
      </c>
      <c r="Q12" s="146">
        <f t="shared" ref="Q12:Q17" si="5">ROUND(E12*P12,5)</f>
        <v>0.28999999999999998</v>
      </c>
      <c r="R12" s="146"/>
      <c r="S12" s="146"/>
      <c r="T12" s="147">
        <v>1.5740700000000001</v>
      </c>
      <c r="U12" s="146">
        <f t="shared" ref="U12:U17" si="6">ROUND(E12*T12,2)</f>
        <v>15.74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8" t="s">
        <v>112</v>
      </c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35">
      <c r="A13" s="139">
        <v>4</v>
      </c>
      <c r="B13" s="139" t="s">
        <v>119</v>
      </c>
      <c r="C13" s="169" t="s">
        <v>120</v>
      </c>
      <c r="D13" s="145" t="s">
        <v>118</v>
      </c>
      <c r="E13" s="151">
        <v>10</v>
      </c>
      <c r="F13" s="235"/>
      <c r="G13" s="153">
        <f t="shared" si="0"/>
        <v>0</v>
      </c>
      <c r="H13" s="153">
        <v>0</v>
      </c>
      <c r="I13" s="153">
        <f t="shared" si="1"/>
        <v>0</v>
      </c>
      <c r="J13" s="153">
        <v>5355</v>
      </c>
      <c r="K13" s="153">
        <f t="shared" si="2"/>
        <v>53550</v>
      </c>
      <c r="L13" s="153">
        <v>21</v>
      </c>
      <c r="M13" s="153">
        <f t="shared" si="3"/>
        <v>0</v>
      </c>
      <c r="N13" s="146">
        <v>0</v>
      </c>
      <c r="O13" s="146">
        <f t="shared" si="4"/>
        <v>0</v>
      </c>
      <c r="P13" s="146">
        <v>0</v>
      </c>
      <c r="Q13" s="146">
        <f t="shared" si="5"/>
        <v>0</v>
      </c>
      <c r="R13" s="146"/>
      <c r="S13" s="146"/>
      <c r="T13" s="147">
        <v>0</v>
      </c>
      <c r="U13" s="146">
        <f t="shared" si="6"/>
        <v>0</v>
      </c>
      <c r="V13" s="138"/>
      <c r="W13" s="138"/>
      <c r="X13" s="138"/>
      <c r="Y13" s="138"/>
      <c r="Z13" s="138"/>
      <c r="AA13" s="138"/>
      <c r="AB13" s="138"/>
      <c r="AC13" s="138"/>
      <c r="AD13" s="138"/>
      <c r="AE13" s="138" t="s">
        <v>112</v>
      </c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ht="20.25" outlineLevel="1" x14ac:dyDescent="0.35">
      <c r="A14" s="139">
        <v>5</v>
      </c>
      <c r="B14" s="139" t="s">
        <v>121</v>
      </c>
      <c r="C14" s="169" t="s">
        <v>122</v>
      </c>
      <c r="D14" s="145" t="s">
        <v>118</v>
      </c>
      <c r="E14" s="151">
        <v>10</v>
      </c>
      <c r="F14" s="235"/>
      <c r="G14" s="153">
        <f t="shared" si="0"/>
        <v>0</v>
      </c>
      <c r="H14" s="153">
        <v>0</v>
      </c>
      <c r="I14" s="153">
        <f t="shared" si="1"/>
        <v>0</v>
      </c>
      <c r="J14" s="153">
        <v>3000</v>
      </c>
      <c r="K14" s="153">
        <f t="shared" si="2"/>
        <v>30000</v>
      </c>
      <c r="L14" s="153">
        <v>21</v>
      </c>
      <c r="M14" s="153">
        <f t="shared" si="3"/>
        <v>0</v>
      </c>
      <c r="N14" s="146">
        <v>0</v>
      </c>
      <c r="O14" s="146">
        <f t="shared" si="4"/>
        <v>0</v>
      </c>
      <c r="P14" s="146">
        <v>0</v>
      </c>
      <c r="Q14" s="146">
        <f t="shared" si="5"/>
        <v>0</v>
      </c>
      <c r="R14" s="146"/>
      <c r="S14" s="146"/>
      <c r="T14" s="147">
        <v>0</v>
      </c>
      <c r="U14" s="146">
        <f t="shared" si="6"/>
        <v>0</v>
      </c>
      <c r="V14" s="138"/>
      <c r="W14" s="138"/>
      <c r="X14" s="138"/>
      <c r="Y14" s="138"/>
      <c r="Z14" s="138"/>
      <c r="AA14" s="138"/>
      <c r="AB14" s="138"/>
      <c r="AC14" s="138"/>
      <c r="AD14" s="138"/>
      <c r="AE14" s="138" t="s">
        <v>112</v>
      </c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outlineLevel="1" x14ac:dyDescent="0.35">
      <c r="A15" s="139">
        <v>6</v>
      </c>
      <c r="B15" s="139" t="s">
        <v>123</v>
      </c>
      <c r="C15" s="169" t="s">
        <v>124</v>
      </c>
      <c r="D15" s="145" t="s">
        <v>118</v>
      </c>
      <c r="E15" s="151">
        <v>14.2</v>
      </c>
      <c r="F15" s="235"/>
      <c r="G15" s="153">
        <f t="shared" si="0"/>
        <v>0</v>
      </c>
      <c r="H15" s="153">
        <v>581.35</v>
      </c>
      <c r="I15" s="153">
        <f t="shared" si="1"/>
        <v>8255.17</v>
      </c>
      <c r="J15" s="153">
        <v>2918.65</v>
      </c>
      <c r="K15" s="153">
        <f t="shared" si="2"/>
        <v>41444.83</v>
      </c>
      <c r="L15" s="153">
        <v>21</v>
      </c>
      <c r="M15" s="153">
        <f t="shared" si="3"/>
        <v>0</v>
      </c>
      <c r="N15" s="146">
        <v>8.5680000000000006E-2</v>
      </c>
      <c r="O15" s="146">
        <f t="shared" si="4"/>
        <v>1.2166600000000001</v>
      </c>
      <c r="P15" s="146">
        <v>0</v>
      </c>
      <c r="Q15" s="146">
        <f t="shared" si="5"/>
        <v>0</v>
      </c>
      <c r="R15" s="146"/>
      <c r="S15" s="146"/>
      <c r="T15" s="147">
        <v>1.4227000000000001</v>
      </c>
      <c r="U15" s="146">
        <f t="shared" si="6"/>
        <v>20.2</v>
      </c>
      <c r="V15" s="138"/>
      <c r="W15" s="138"/>
      <c r="X15" s="138"/>
      <c r="Y15" s="138"/>
      <c r="Z15" s="138"/>
      <c r="AA15" s="138"/>
      <c r="AB15" s="138"/>
      <c r="AC15" s="138"/>
      <c r="AD15" s="138"/>
      <c r="AE15" s="138" t="s">
        <v>112</v>
      </c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35">
      <c r="A16" s="139">
        <v>7</v>
      </c>
      <c r="B16" s="139" t="s">
        <v>113</v>
      </c>
      <c r="C16" s="169" t="s">
        <v>125</v>
      </c>
      <c r="D16" s="145" t="s">
        <v>115</v>
      </c>
      <c r="E16" s="151">
        <v>1</v>
      </c>
      <c r="F16" s="235"/>
      <c r="G16" s="153">
        <f t="shared" si="0"/>
        <v>0</v>
      </c>
      <c r="H16" s="153">
        <v>0</v>
      </c>
      <c r="I16" s="153">
        <f t="shared" si="1"/>
        <v>0</v>
      </c>
      <c r="J16" s="153">
        <v>40000</v>
      </c>
      <c r="K16" s="153">
        <f t="shared" si="2"/>
        <v>40000</v>
      </c>
      <c r="L16" s="153">
        <v>21</v>
      </c>
      <c r="M16" s="153">
        <f t="shared" si="3"/>
        <v>0</v>
      </c>
      <c r="N16" s="146">
        <v>0</v>
      </c>
      <c r="O16" s="146">
        <f t="shared" si="4"/>
        <v>0</v>
      </c>
      <c r="P16" s="146">
        <v>0</v>
      </c>
      <c r="Q16" s="146">
        <f t="shared" si="5"/>
        <v>0</v>
      </c>
      <c r="R16" s="146"/>
      <c r="S16" s="146"/>
      <c r="T16" s="147">
        <v>0</v>
      </c>
      <c r="U16" s="146">
        <f t="shared" si="6"/>
        <v>0</v>
      </c>
      <c r="V16" s="138"/>
      <c r="W16" s="138"/>
      <c r="X16" s="138"/>
      <c r="Y16" s="138"/>
      <c r="Z16" s="138"/>
      <c r="AA16" s="138"/>
      <c r="AB16" s="138"/>
      <c r="AC16" s="138"/>
      <c r="AD16" s="138"/>
      <c r="AE16" s="138" t="s">
        <v>112</v>
      </c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ht="20.25" outlineLevel="1" x14ac:dyDescent="0.35">
      <c r="A17" s="139">
        <v>8</v>
      </c>
      <c r="B17" s="139" t="s">
        <v>126</v>
      </c>
      <c r="C17" s="169" t="s">
        <v>127</v>
      </c>
      <c r="D17" s="145" t="s">
        <v>118</v>
      </c>
      <c r="E17" s="151">
        <v>11.1</v>
      </c>
      <c r="F17" s="235"/>
      <c r="G17" s="153">
        <f t="shared" si="0"/>
        <v>0</v>
      </c>
      <c r="H17" s="153">
        <v>0</v>
      </c>
      <c r="I17" s="153">
        <f t="shared" si="1"/>
        <v>0</v>
      </c>
      <c r="J17" s="153">
        <v>2350</v>
      </c>
      <c r="K17" s="153">
        <f t="shared" si="2"/>
        <v>26085</v>
      </c>
      <c r="L17" s="153">
        <v>21</v>
      </c>
      <c r="M17" s="153">
        <f t="shared" si="3"/>
        <v>0</v>
      </c>
      <c r="N17" s="146">
        <v>0</v>
      </c>
      <c r="O17" s="146">
        <f t="shared" si="4"/>
        <v>0</v>
      </c>
      <c r="P17" s="146">
        <v>0</v>
      </c>
      <c r="Q17" s="146">
        <f t="shared" si="5"/>
        <v>0</v>
      </c>
      <c r="R17" s="146"/>
      <c r="S17" s="146"/>
      <c r="T17" s="147">
        <v>0</v>
      </c>
      <c r="U17" s="146">
        <f t="shared" si="6"/>
        <v>0</v>
      </c>
      <c r="V17" s="138"/>
      <c r="W17" s="138"/>
      <c r="X17" s="138"/>
      <c r="Y17" s="138"/>
      <c r="Z17" s="138"/>
      <c r="AA17" s="138"/>
      <c r="AB17" s="138"/>
      <c r="AC17" s="138"/>
      <c r="AD17" s="138"/>
      <c r="AE17" s="138" t="s">
        <v>112</v>
      </c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x14ac:dyDescent="0.35">
      <c r="A18" s="140" t="s">
        <v>107</v>
      </c>
      <c r="B18" s="140" t="s">
        <v>62</v>
      </c>
      <c r="C18" s="170" t="s">
        <v>63</v>
      </c>
      <c r="D18" s="148"/>
      <c r="E18" s="152"/>
      <c r="F18" s="236"/>
      <c r="G18" s="154">
        <f>SUMIF(AE19:AE22,"&lt;&gt;NOR",G19:G22)</f>
        <v>0</v>
      </c>
      <c r="H18" s="154"/>
      <c r="I18" s="154">
        <f>SUM(I19:I22)</f>
        <v>17071.8</v>
      </c>
      <c r="J18" s="154"/>
      <c r="K18" s="154">
        <f>SUM(K19:K22)</f>
        <v>70120.420000000013</v>
      </c>
      <c r="L18" s="154"/>
      <c r="M18" s="154">
        <f>SUM(M19:M22)</f>
        <v>0</v>
      </c>
      <c r="N18" s="149"/>
      <c r="O18" s="149">
        <f>SUM(O19:O22)</f>
        <v>7.1151</v>
      </c>
      <c r="P18" s="149"/>
      <c r="Q18" s="149">
        <f>SUM(Q19:Q22)</f>
        <v>0</v>
      </c>
      <c r="R18" s="149"/>
      <c r="S18" s="149"/>
      <c r="T18" s="150"/>
      <c r="U18" s="149">
        <f>SUM(U19:U22)</f>
        <v>91.02000000000001</v>
      </c>
      <c r="AE18" t="s">
        <v>108</v>
      </c>
    </row>
    <row r="19" spans="1:60" outlineLevel="1" x14ac:dyDescent="0.35">
      <c r="A19" s="139">
        <v>9</v>
      </c>
      <c r="B19" s="139" t="s">
        <v>128</v>
      </c>
      <c r="C19" s="169" t="s">
        <v>129</v>
      </c>
      <c r="D19" s="145" t="s">
        <v>118</v>
      </c>
      <c r="E19" s="151">
        <v>370</v>
      </c>
      <c r="F19" s="235"/>
      <c r="G19" s="153">
        <f t="shared" si="0"/>
        <v>0</v>
      </c>
      <c r="H19" s="153">
        <v>0.03</v>
      </c>
      <c r="I19" s="153">
        <f>ROUND(E19*H19,2)</f>
        <v>11.1</v>
      </c>
      <c r="J19" s="153">
        <v>77.27</v>
      </c>
      <c r="K19" s="153">
        <f>ROUND(E19*J19,2)</f>
        <v>28589.9</v>
      </c>
      <c r="L19" s="153">
        <v>21</v>
      </c>
      <c r="M19" s="153">
        <f>G19*(1+L19/100)</f>
        <v>0</v>
      </c>
      <c r="N19" s="146">
        <v>1.8380000000000001E-2</v>
      </c>
      <c r="O19" s="146">
        <f>ROUND(E19*N19,5)</f>
        <v>6.8006000000000002</v>
      </c>
      <c r="P19" s="146">
        <v>0</v>
      </c>
      <c r="Q19" s="146">
        <f>ROUND(E19*P19,5)</f>
        <v>0</v>
      </c>
      <c r="R19" s="146"/>
      <c r="S19" s="146"/>
      <c r="T19" s="147">
        <v>0.13</v>
      </c>
      <c r="U19" s="146">
        <f>ROUND(E19*T19,2)</f>
        <v>48.1</v>
      </c>
      <c r="V19" s="138"/>
      <c r="W19" s="138"/>
      <c r="X19" s="138"/>
      <c r="Y19" s="138"/>
      <c r="Z19" s="138"/>
      <c r="AA19" s="138"/>
      <c r="AB19" s="138"/>
      <c r="AC19" s="138"/>
      <c r="AD19" s="138"/>
      <c r="AE19" s="138" t="s">
        <v>112</v>
      </c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35">
      <c r="A20" s="139">
        <v>10</v>
      </c>
      <c r="B20" s="139" t="s">
        <v>130</v>
      </c>
      <c r="C20" s="169" t="s">
        <v>131</v>
      </c>
      <c r="D20" s="145" t="s">
        <v>118</v>
      </c>
      <c r="E20" s="151">
        <v>370</v>
      </c>
      <c r="F20" s="235"/>
      <c r="G20" s="153">
        <f t="shared" si="0"/>
        <v>0</v>
      </c>
      <c r="H20" s="153">
        <v>0</v>
      </c>
      <c r="I20" s="153">
        <f>ROUND(E20*H20,2)</f>
        <v>0</v>
      </c>
      <c r="J20" s="153">
        <v>54</v>
      </c>
      <c r="K20" s="153">
        <f>ROUND(E20*J20,2)</f>
        <v>19980</v>
      </c>
      <c r="L20" s="153">
        <v>21</v>
      </c>
      <c r="M20" s="153">
        <f>G20*(1+L20/100)</f>
        <v>0</v>
      </c>
      <c r="N20" s="146">
        <v>0</v>
      </c>
      <c r="O20" s="146">
        <f>ROUND(E20*N20,5)</f>
        <v>0</v>
      </c>
      <c r="P20" s="146">
        <v>0</v>
      </c>
      <c r="Q20" s="146">
        <f>ROUND(E20*P20,5)</f>
        <v>0</v>
      </c>
      <c r="R20" s="146"/>
      <c r="S20" s="146"/>
      <c r="T20" s="147">
        <v>0.11</v>
      </c>
      <c r="U20" s="146">
        <f>ROUND(E20*T20,2)</f>
        <v>40.700000000000003</v>
      </c>
      <c r="V20" s="138"/>
      <c r="W20" s="138"/>
      <c r="X20" s="138"/>
      <c r="Y20" s="138"/>
      <c r="Z20" s="138"/>
      <c r="AA20" s="138"/>
      <c r="AB20" s="138"/>
      <c r="AC20" s="138"/>
      <c r="AD20" s="138"/>
      <c r="AE20" s="138" t="s">
        <v>112</v>
      </c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outlineLevel="1" x14ac:dyDescent="0.35">
      <c r="A21" s="139">
        <v>11</v>
      </c>
      <c r="B21" s="139" t="s">
        <v>132</v>
      </c>
      <c r="C21" s="169" t="s">
        <v>133</v>
      </c>
      <c r="D21" s="145" t="s">
        <v>118</v>
      </c>
      <c r="E21" s="151">
        <v>370</v>
      </c>
      <c r="F21" s="235"/>
      <c r="G21" s="153">
        <f t="shared" si="0"/>
        <v>0</v>
      </c>
      <c r="H21" s="153">
        <v>46.11</v>
      </c>
      <c r="I21" s="153">
        <f>ROUND(E21*H21,2)</f>
        <v>17060.7</v>
      </c>
      <c r="J21" s="153">
        <v>3.6899999999999977</v>
      </c>
      <c r="K21" s="153">
        <f>ROUND(E21*J21,2)</f>
        <v>1365.3</v>
      </c>
      <c r="L21" s="153">
        <v>21</v>
      </c>
      <c r="M21" s="153">
        <f>G21*(1+L21/100)</f>
        <v>0</v>
      </c>
      <c r="N21" s="146">
        <v>8.4999999999999995E-4</v>
      </c>
      <c r="O21" s="146">
        <f>ROUND(E21*N21,5)</f>
        <v>0.3145</v>
      </c>
      <c r="P21" s="146">
        <v>0</v>
      </c>
      <c r="Q21" s="146">
        <f>ROUND(E21*P21,5)</f>
        <v>0</v>
      </c>
      <c r="R21" s="146"/>
      <c r="S21" s="146"/>
      <c r="T21" s="147">
        <v>6.0000000000000001E-3</v>
      </c>
      <c r="U21" s="146">
        <f>ROUND(E21*T21,2)</f>
        <v>2.2200000000000002</v>
      </c>
      <c r="V21" s="138"/>
      <c r="W21" s="138"/>
      <c r="X21" s="138"/>
      <c r="Y21" s="138"/>
      <c r="Z21" s="138"/>
      <c r="AA21" s="138"/>
      <c r="AB21" s="138"/>
      <c r="AC21" s="138"/>
      <c r="AD21" s="138"/>
      <c r="AE21" s="138" t="s">
        <v>112</v>
      </c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</row>
    <row r="22" spans="1:60" ht="20.25" outlineLevel="1" x14ac:dyDescent="0.35">
      <c r="A22" s="139">
        <v>12</v>
      </c>
      <c r="B22" s="139" t="s">
        <v>134</v>
      </c>
      <c r="C22" s="169" t="s">
        <v>135</v>
      </c>
      <c r="D22" s="145" t="s">
        <v>136</v>
      </c>
      <c r="E22" s="151">
        <v>2</v>
      </c>
      <c r="F22" s="235"/>
      <c r="G22" s="153">
        <f t="shared" si="0"/>
        <v>0</v>
      </c>
      <c r="H22" s="153">
        <v>0</v>
      </c>
      <c r="I22" s="153">
        <f>ROUND(E22*H22,2)</f>
        <v>0</v>
      </c>
      <c r="J22" s="153">
        <v>10092.61</v>
      </c>
      <c r="K22" s="153">
        <f>ROUND(E22*J22,2)</f>
        <v>20185.22</v>
      </c>
      <c r="L22" s="153">
        <v>21</v>
      </c>
      <c r="M22" s="153">
        <f>G22*(1+L22/100)</f>
        <v>0</v>
      </c>
      <c r="N22" s="146">
        <v>0</v>
      </c>
      <c r="O22" s="146">
        <f>ROUND(E22*N22,5)</f>
        <v>0</v>
      </c>
      <c r="P22" s="146">
        <v>0</v>
      </c>
      <c r="Q22" s="146">
        <f>ROUND(E22*P22,5)</f>
        <v>0</v>
      </c>
      <c r="R22" s="146"/>
      <c r="S22" s="146"/>
      <c r="T22" s="147">
        <v>0</v>
      </c>
      <c r="U22" s="146">
        <f>ROUND(E22*T22,2)</f>
        <v>0</v>
      </c>
      <c r="V22" s="138"/>
      <c r="W22" s="138"/>
      <c r="X22" s="138"/>
      <c r="Y22" s="138"/>
      <c r="Z22" s="138"/>
      <c r="AA22" s="138"/>
      <c r="AB22" s="138"/>
      <c r="AC22" s="138"/>
      <c r="AD22" s="138"/>
      <c r="AE22" s="138" t="s">
        <v>112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x14ac:dyDescent="0.35">
      <c r="A23" s="140" t="s">
        <v>107</v>
      </c>
      <c r="B23" s="140" t="s">
        <v>64</v>
      </c>
      <c r="C23" s="170" t="s">
        <v>65</v>
      </c>
      <c r="D23" s="148"/>
      <c r="E23" s="152"/>
      <c r="F23" s="236"/>
      <c r="G23" s="154">
        <f>SUMIF(AE24:AE35,"&lt;&gt;NOR",G24:G35)</f>
        <v>0</v>
      </c>
      <c r="H23" s="154"/>
      <c r="I23" s="154">
        <f>SUM(I24:I35)</f>
        <v>0</v>
      </c>
      <c r="J23" s="154"/>
      <c r="K23" s="154">
        <f>SUM(K24:K35)</f>
        <v>260389.45999999996</v>
      </c>
      <c r="L23" s="154"/>
      <c r="M23" s="154">
        <f>SUM(M24:M35)</f>
        <v>0</v>
      </c>
      <c r="N23" s="149"/>
      <c r="O23" s="149">
        <f>SUM(O24:O35)</f>
        <v>0</v>
      </c>
      <c r="P23" s="149"/>
      <c r="Q23" s="149">
        <f>SUM(Q24:Q35)</f>
        <v>0.61</v>
      </c>
      <c r="R23" s="149"/>
      <c r="S23" s="149"/>
      <c r="T23" s="150"/>
      <c r="U23" s="149">
        <f>SUM(U24:U35)</f>
        <v>185.12</v>
      </c>
      <c r="AE23" t="s">
        <v>108</v>
      </c>
    </row>
    <row r="24" spans="1:60" outlineLevel="1" x14ac:dyDescent="0.35">
      <c r="A24" s="139">
        <v>13</v>
      </c>
      <c r="B24" s="139" t="s">
        <v>137</v>
      </c>
      <c r="C24" s="169" t="s">
        <v>138</v>
      </c>
      <c r="D24" s="145" t="s">
        <v>139</v>
      </c>
      <c r="E24" s="151">
        <v>53.44</v>
      </c>
      <c r="F24" s="235"/>
      <c r="G24" s="153">
        <f t="shared" si="0"/>
        <v>0</v>
      </c>
      <c r="H24" s="153">
        <v>0</v>
      </c>
      <c r="I24" s="153">
        <f t="shared" ref="I24:I35" si="7">ROUND(E24*H24,2)</f>
        <v>0</v>
      </c>
      <c r="J24" s="153">
        <v>479</v>
      </c>
      <c r="K24" s="153">
        <f t="shared" ref="K24:K35" si="8">ROUND(E24*J24,2)</f>
        <v>25597.759999999998</v>
      </c>
      <c r="L24" s="153">
        <v>21</v>
      </c>
      <c r="M24" s="153">
        <f t="shared" ref="M24:M35" si="9">G24*(1+L24/100)</f>
        <v>0</v>
      </c>
      <c r="N24" s="146">
        <v>0</v>
      </c>
      <c r="O24" s="146">
        <f t="shared" ref="O24:O35" si="10">ROUND(E24*N24,5)</f>
        <v>0</v>
      </c>
      <c r="P24" s="146">
        <v>0</v>
      </c>
      <c r="Q24" s="146">
        <f t="shared" ref="Q24:Q35" si="11">ROUND(E24*P24,5)</f>
        <v>0</v>
      </c>
      <c r="R24" s="146"/>
      <c r="S24" s="146"/>
      <c r="T24" s="147">
        <v>0.94</v>
      </c>
      <c r="U24" s="146">
        <f t="shared" ref="U24:U35" si="12">ROUND(E24*T24,2)</f>
        <v>50.23</v>
      </c>
      <c r="V24" s="138"/>
      <c r="W24" s="138"/>
      <c r="X24" s="138"/>
      <c r="Y24" s="138"/>
      <c r="Z24" s="138"/>
      <c r="AA24" s="138"/>
      <c r="AB24" s="138"/>
      <c r="AC24" s="138"/>
      <c r="AD24" s="138"/>
      <c r="AE24" s="138" t="s">
        <v>112</v>
      </c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</row>
    <row r="25" spans="1:60" ht="20.25" outlineLevel="1" x14ac:dyDescent="0.35">
      <c r="A25" s="139">
        <v>14</v>
      </c>
      <c r="B25" s="139" t="s">
        <v>140</v>
      </c>
      <c r="C25" s="169" t="s">
        <v>141</v>
      </c>
      <c r="D25" s="145" t="s">
        <v>139</v>
      </c>
      <c r="E25" s="151">
        <v>8</v>
      </c>
      <c r="F25" s="235"/>
      <c r="G25" s="153">
        <f t="shared" si="0"/>
        <v>0</v>
      </c>
      <c r="H25" s="153">
        <v>0</v>
      </c>
      <c r="I25" s="153">
        <f t="shared" si="7"/>
        <v>0</v>
      </c>
      <c r="J25" s="153">
        <v>12518.05</v>
      </c>
      <c r="K25" s="153">
        <f t="shared" si="8"/>
        <v>100144.4</v>
      </c>
      <c r="L25" s="153">
        <v>21</v>
      </c>
      <c r="M25" s="153">
        <f t="shared" si="9"/>
        <v>0</v>
      </c>
      <c r="N25" s="146">
        <v>0</v>
      </c>
      <c r="O25" s="146">
        <f t="shared" si="10"/>
        <v>0</v>
      </c>
      <c r="P25" s="146">
        <v>0</v>
      </c>
      <c r="Q25" s="146">
        <f t="shared" si="11"/>
        <v>0</v>
      </c>
      <c r="R25" s="146"/>
      <c r="S25" s="146"/>
      <c r="T25" s="147">
        <v>0</v>
      </c>
      <c r="U25" s="146">
        <f t="shared" si="12"/>
        <v>0</v>
      </c>
      <c r="V25" s="138"/>
      <c r="W25" s="138"/>
      <c r="X25" s="138"/>
      <c r="Y25" s="138"/>
      <c r="Z25" s="138"/>
      <c r="AA25" s="138"/>
      <c r="AB25" s="138"/>
      <c r="AC25" s="138"/>
      <c r="AD25" s="138"/>
      <c r="AE25" s="138" t="s">
        <v>112</v>
      </c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35">
      <c r="A26" s="139">
        <v>15</v>
      </c>
      <c r="B26" s="139" t="s">
        <v>142</v>
      </c>
      <c r="C26" s="169" t="s">
        <v>143</v>
      </c>
      <c r="D26" s="145" t="s">
        <v>139</v>
      </c>
      <c r="E26" s="151">
        <v>53.44</v>
      </c>
      <c r="F26" s="235"/>
      <c r="G26" s="153">
        <f t="shared" si="0"/>
        <v>0</v>
      </c>
      <c r="H26" s="153">
        <v>0</v>
      </c>
      <c r="I26" s="153">
        <f t="shared" si="7"/>
        <v>0</v>
      </c>
      <c r="J26" s="153">
        <v>28.51</v>
      </c>
      <c r="K26" s="153">
        <f t="shared" si="8"/>
        <v>1523.57</v>
      </c>
      <c r="L26" s="153">
        <v>21</v>
      </c>
      <c r="M26" s="153">
        <f t="shared" si="9"/>
        <v>0</v>
      </c>
      <c r="N26" s="146">
        <v>0</v>
      </c>
      <c r="O26" s="146">
        <f t="shared" si="10"/>
        <v>0</v>
      </c>
      <c r="P26" s="146">
        <v>0</v>
      </c>
      <c r="Q26" s="146">
        <f t="shared" si="11"/>
        <v>0</v>
      </c>
      <c r="R26" s="146"/>
      <c r="S26" s="146"/>
      <c r="T26" s="147">
        <v>0.1</v>
      </c>
      <c r="U26" s="146">
        <f t="shared" si="12"/>
        <v>5.34</v>
      </c>
      <c r="V26" s="138"/>
      <c r="W26" s="138"/>
      <c r="X26" s="138"/>
      <c r="Y26" s="138"/>
      <c r="Z26" s="138"/>
      <c r="AA26" s="138"/>
      <c r="AB26" s="138"/>
      <c r="AC26" s="138"/>
      <c r="AD26" s="138"/>
      <c r="AE26" s="138" t="s">
        <v>112</v>
      </c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0.25" outlineLevel="1" x14ac:dyDescent="0.35">
      <c r="A27" s="139">
        <v>16</v>
      </c>
      <c r="B27" s="139" t="s">
        <v>144</v>
      </c>
      <c r="C27" s="169" t="s">
        <v>145</v>
      </c>
      <c r="D27" s="145" t="s">
        <v>118</v>
      </c>
      <c r="E27" s="151">
        <v>10</v>
      </c>
      <c r="F27" s="235"/>
      <c r="G27" s="153">
        <f t="shared" si="0"/>
        <v>0</v>
      </c>
      <c r="H27" s="153">
        <v>0</v>
      </c>
      <c r="I27" s="153">
        <f t="shared" si="7"/>
        <v>0</v>
      </c>
      <c r="J27" s="153">
        <v>1340.5</v>
      </c>
      <c r="K27" s="153">
        <f t="shared" si="8"/>
        <v>13405</v>
      </c>
      <c r="L27" s="153">
        <v>21</v>
      </c>
      <c r="M27" s="153">
        <f t="shared" si="9"/>
        <v>0</v>
      </c>
      <c r="N27" s="146">
        <v>0</v>
      </c>
      <c r="O27" s="146">
        <f t="shared" si="10"/>
        <v>0</v>
      </c>
      <c r="P27" s="146">
        <v>6.0999999999999999E-2</v>
      </c>
      <c r="Q27" s="146">
        <f t="shared" si="11"/>
        <v>0.61</v>
      </c>
      <c r="R27" s="146"/>
      <c r="S27" s="146"/>
      <c r="T27" s="147">
        <v>0.67</v>
      </c>
      <c r="U27" s="146">
        <f t="shared" si="12"/>
        <v>6.7</v>
      </c>
      <c r="V27" s="138"/>
      <c r="W27" s="138"/>
      <c r="X27" s="138"/>
      <c r="Y27" s="138"/>
      <c r="Z27" s="138"/>
      <c r="AA27" s="138"/>
      <c r="AB27" s="138"/>
      <c r="AC27" s="138"/>
      <c r="AD27" s="138"/>
      <c r="AE27" s="138" t="s">
        <v>112</v>
      </c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35">
      <c r="A28" s="139">
        <v>17</v>
      </c>
      <c r="B28" s="139" t="s">
        <v>146</v>
      </c>
      <c r="C28" s="169" t="s">
        <v>147</v>
      </c>
      <c r="D28" s="145" t="s">
        <v>139</v>
      </c>
      <c r="E28" s="151">
        <v>53.44</v>
      </c>
      <c r="F28" s="235"/>
      <c r="G28" s="153">
        <f t="shared" si="0"/>
        <v>0</v>
      </c>
      <c r="H28" s="153">
        <v>0</v>
      </c>
      <c r="I28" s="153">
        <f t="shared" si="7"/>
        <v>0</v>
      </c>
      <c r="J28" s="153">
        <v>520</v>
      </c>
      <c r="K28" s="153">
        <f t="shared" si="8"/>
        <v>27788.799999999999</v>
      </c>
      <c r="L28" s="153">
        <v>21</v>
      </c>
      <c r="M28" s="153">
        <f t="shared" si="9"/>
        <v>0</v>
      </c>
      <c r="N28" s="146">
        <v>0</v>
      </c>
      <c r="O28" s="146">
        <f t="shared" si="10"/>
        <v>0</v>
      </c>
      <c r="P28" s="146">
        <v>0</v>
      </c>
      <c r="Q28" s="146">
        <f t="shared" si="11"/>
        <v>0</v>
      </c>
      <c r="R28" s="146"/>
      <c r="S28" s="146"/>
      <c r="T28" s="147">
        <v>0.93300000000000005</v>
      </c>
      <c r="U28" s="146">
        <f t="shared" si="12"/>
        <v>49.86</v>
      </c>
      <c r="V28" s="138"/>
      <c r="W28" s="138"/>
      <c r="X28" s="138"/>
      <c r="Y28" s="138"/>
      <c r="Z28" s="138"/>
      <c r="AA28" s="138"/>
      <c r="AB28" s="138"/>
      <c r="AC28" s="138"/>
      <c r="AD28" s="138"/>
      <c r="AE28" s="138" t="s">
        <v>112</v>
      </c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outlineLevel="1" x14ac:dyDescent="0.35">
      <c r="A29" s="139">
        <v>18</v>
      </c>
      <c r="B29" s="139" t="s">
        <v>148</v>
      </c>
      <c r="C29" s="169" t="s">
        <v>149</v>
      </c>
      <c r="D29" s="145" t="s">
        <v>139</v>
      </c>
      <c r="E29" s="151">
        <v>53.44</v>
      </c>
      <c r="F29" s="235"/>
      <c r="G29" s="153">
        <f t="shared" si="0"/>
        <v>0</v>
      </c>
      <c r="H29" s="153">
        <v>0</v>
      </c>
      <c r="I29" s="153">
        <f t="shared" si="7"/>
        <v>0</v>
      </c>
      <c r="J29" s="153">
        <v>53.4</v>
      </c>
      <c r="K29" s="153">
        <f t="shared" si="8"/>
        <v>2853.7</v>
      </c>
      <c r="L29" s="153">
        <v>21</v>
      </c>
      <c r="M29" s="153">
        <f t="shared" si="9"/>
        <v>0</v>
      </c>
      <c r="N29" s="146">
        <v>0</v>
      </c>
      <c r="O29" s="146">
        <f t="shared" si="10"/>
        <v>0</v>
      </c>
      <c r="P29" s="146">
        <v>0</v>
      </c>
      <c r="Q29" s="146">
        <f t="shared" si="11"/>
        <v>0</v>
      </c>
      <c r="R29" s="146"/>
      <c r="S29" s="146"/>
      <c r="T29" s="147">
        <v>0.105</v>
      </c>
      <c r="U29" s="146">
        <f t="shared" si="12"/>
        <v>5.61</v>
      </c>
      <c r="V29" s="138"/>
      <c r="W29" s="138"/>
      <c r="X29" s="138"/>
      <c r="Y29" s="138"/>
      <c r="Z29" s="138"/>
      <c r="AA29" s="138"/>
      <c r="AB29" s="138"/>
      <c r="AC29" s="138"/>
      <c r="AD29" s="138"/>
      <c r="AE29" s="138" t="s">
        <v>112</v>
      </c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</row>
    <row r="30" spans="1:60" ht="20.25" outlineLevel="1" x14ac:dyDescent="0.35">
      <c r="A30" s="139">
        <v>19</v>
      </c>
      <c r="B30" s="139" t="s">
        <v>150</v>
      </c>
      <c r="C30" s="169" t="s">
        <v>151</v>
      </c>
      <c r="D30" s="145" t="s">
        <v>139</v>
      </c>
      <c r="E30" s="151">
        <v>53.44</v>
      </c>
      <c r="F30" s="235"/>
      <c r="G30" s="153">
        <f t="shared" si="0"/>
        <v>0</v>
      </c>
      <c r="H30" s="153">
        <v>0</v>
      </c>
      <c r="I30" s="153">
        <f t="shared" si="7"/>
        <v>0</v>
      </c>
      <c r="J30" s="153">
        <v>32.880000000000003</v>
      </c>
      <c r="K30" s="153">
        <f t="shared" si="8"/>
        <v>1757.11</v>
      </c>
      <c r="L30" s="153">
        <v>21</v>
      </c>
      <c r="M30" s="153">
        <f t="shared" si="9"/>
        <v>0</v>
      </c>
      <c r="N30" s="146">
        <v>0</v>
      </c>
      <c r="O30" s="146">
        <f t="shared" si="10"/>
        <v>0</v>
      </c>
      <c r="P30" s="146">
        <v>0</v>
      </c>
      <c r="Q30" s="146">
        <f t="shared" si="11"/>
        <v>0</v>
      </c>
      <c r="R30" s="146"/>
      <c r="S30" s="146"/>
      <c r="T30" s="147">
        <v>0.93</v>
      </c>
      <c r="U30" s="146">
        <f t="shared" si="12"/>
        <v>49.7</v>
      </c>
      <c r="V30" s="138"/>
      <c r="W30" s="138"/>
      <c r="X30" s="138"/>
      <c r="Y30" s="138"/>
      <c r="Z30" s="138"/>
      <c r="AA30" s="138"/>
      <c r="AB30" s="138"/>
      <c r="AC30" s="138"/>
      <c r="AD30" s="138"/>
      <c r="AE30" s="138" t="s">
        <v>112</v>
      </c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ht="20.25" outlineLevel="1" x14ac:dyDescent="0.35">
      <c r="A31" s="139">
        <v>20</v>
      </c>
      <c r="B31" s="139" t="s">
        <v>152</v>
      </c>
      <c r="C31" s="169" t="s">
        <v>153</v>
      </c>
      <c r="D31" s="145" t="s">
        <v>139</v>
      </c>
      <c r="E31" s="151">
        <v>53.44</v>
      </c>
      <c r="F31" s="235"/>
      <c r="G31" s="153">
        <f t="shared" si="0"/>
        <v>0</v>
      </c>
      <c r="H31" s="153">
        <v>0</v>
      </c>
      <c r="I31" s="153">
        <f t="shared" si="7"/>
        <v>0</v>
      </c>
      <c r="J31" s="153">
        <v>22.76</v>
      </c>
      <c r="K31" s="153">
        <f t="shared" si="8"/>
        <v>1216.29</v>
      </c>
      <c r="L31" s="153">
        <v>21</v>
      </c>
      <c r="M31" s="153">
        <f t="shared" si="9"/>
        <v>0</v>
      </c>
      <c r="N31" s="146">
        <v>0</v>
      </c>
      <c r="O31" s="146">
        <f t="shared" si="10"/>
        <v>0</v>
      </c>
      <c r="P31" s="146">
        <v>0</v>
      </c>
      <c r="Q31" s="146">
        <f t="shared" si="11"/>
        <v>0</v>
      </c>
      <c r="R31" s="146"/>
      <c r="S31" s="146"/>
      <c r="T31" s="147">
        <v>0</v>
      </c>
      <c r="U31" s="146">
        <f t="shared" si="12"/>
        <v>0</v>
      </c>
      <c r="V31" s="138"/>
      <c r="W31" s="138"/>
      <c r="X31" s="138"/>
      <c r="Y31" s="138"/>
      <c r="Z31" s="138"/>
      <c r="AA31" s="138"/>
      <c r="AB31" s="138"/>
      <c r="AC31" s="138"/>
      <c r="AD31" s="138"/>
      <c r="AE31" s="138" t="s">
        <v>112</v>
      </c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0.25" outlineLevel="1" x14ac:dyDescent="0.35">
      <c r="A32" s="139">
        <v>21</v>
      </c>
      <c r="B32" s="139" t="s">
        <v>154</v>
      </c>
      <c r="C32" s="169" t="s">
        <v>155</v>
      </c>
      <c r="D32" s="145" t="s">
        <v>139</v>
      </c>
      <c r="E32" s="151">
        <v>15.44</v>
      </c>
      <c r="F32" s="235"/>
      <c r="G32" s="153">
        <f t="shared" si="0"/>
        <v>0</v>
      </c>
      <c r="H32" s="153">
        <v>0</v>
      </c>
      <c r="I32" s="153">
        <f t="shared" si="7"/>
        <v>0</v>
      </c>
      <c r="J32" s="153">
        <v>22.76</v>
      </c>
      <c r="K32" s="153">
        <f t="shared" si="8"/>
        <v>351.41</v>
      </c>
      <c r="L32" s="153">
        <v>21</v>
      </c>
      <c r="M32" s="153">
        <f t="shared" si="9"/>
        <v>0</v>
      </c>
      <c r="N32" s="146">
        <v>0</v>
      </c>
      <c r="O32" s="146">
        <f t="shared" si="10"/>
        <v>0</v>
      </c>
      <c r="P32" s="146">
        <v>0</v>
      </c>
      <c r="Q32" s="146">
        <f t="shared" si="11"/>
        <v>0</v>
      </c>
      <c r="R32" s="146"/>
      <c r="S32" s="146"/>
      <c r="T32" s="147">
        <v>0</v>
      </c>
      <c r="U32" s="146">
        <f t="shared" si="12"/>
        <v>0</v>
      </c>
      <c r="V32" s="138"/>
      <c r="W32" s="138"/>
      <c r="X32" s="138"/>
      <c r="Y32" s="138"/>
      <c r="Z32" s="138"/>
      <c r="AA32" s="138"/>
      <c r="AB32" s="138"/>
      <c r="AC32" s="138"/>
      <c r="AD32" s="138"/>
      <c r="AE32" s="138" t="s">
        <v>112</v>
      </c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ht="20.25" outlineLevel="1" x14ac:dyDescent="0.35">
      <c r="A33" s="139">
        <v>22</v>
      </c>
      <c r="B33" s="139" t="s">
        <v>156</v>
      </c>
      <c r="C33" s="169" t="s">
        <v>157</v>
      </c>
      <c r="D33" s="145" t="s">
        <v>139</v>
      </c>
      <c r="E33" s="151">
        <v>30</v>
      </c>
      <c r="F33" s="235"/>
      <c r="G33" s="153">
        <f t="shared" si="0"/>
        <v>0</v>
      </c>
      <c r="H33" s="153">
        <v>0</v>
      </c>
      <c r="I33" s="153">
        <f t="shared" si="7"/>
        <v>0</v>
      </c>
      <c r="J33" s="153">
        <v>1609.3</v>
      </c>
      <c r="K33" s="153">
        <f t="shared" si="8"/>
        <v>48279</v>
      </c>
      <c r="L33" s="153">
        <v>21</v>
      </c>
      <c r="M33" s="153">
        <f t="shared" si="9"/>
        <v>0</v>
      </c>
      <c r="N33" s="146">
        <v>0</v>
      </c>
      <c r="O33" s="146">
        <f t="shared" si="10"/>
        <v>0</v>
      </c>
      <c r="P33" s="146">
        <v>0</v>
      </c>
      <c r="Q33" s="146">
        <f t="shared" si="11"/>
        <v>0</v>
      </c>
      <c r="R33" s="146"/>
      <c r="S33" s="146"/>
      <c r="T33" s="147">
        <v>0</v>
      </c>
      <c r="U33" s="146">
        <f t="shared" si="12"/>
        <v>0</v>
      </c>
      <c r="V33" s="138"/>
      <c r="W33" s="138"/>
      <c r="X33" s="138"/>
      <c r="Y33" s="138"/>
      <c r="Z33" s="138"/>
      <c r="AA33" s="138"/>
      <c r="AB33" s="138"/>
      <c r="AC33" s="138"/>
      <c r="AD33" s="138"/>
      <c r="AE33" s="138" t="s">
        <v>112</v>
      </c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ht="20.25" outlineLevel="1" x14ac:dyDescent="0.35">
      <c r="A34" s="139">
        <v>23</v>
      </c>
      <c r="B34" s="139" t="s">
        <v>158</v>
      </c>
      <c r="C34" s="169" t="s">
        <v>159</v>
      </c>
      <c r="D34" s="145" t="s">
        <v>139</v>
      </c>
      <c r="E34" s="151">
        <v>15.44</v>
      </c>
      <c r="F34" s="235"/>
      <c r="G34" s="153">
        <f t="shared" si="0"/>
        <v>0</v>
      </c>
      <c r="H34" s="153">
        <v>0</v>
      </c>
      <c r="I34" s="153">
        <f t="shared" si="7"/>
        <v>0</v>
      </c>
      <c r="J34" s="153">
        <v>1724.25</v>
      </c>
      <c r="K34" s="153">
        <f t="shared" si="8"/>
        <v>26622.42</v>
      </c>
      <c r="L34" s="153">
        <v>21</v>
      </c>
      <c r="M34" s="153">
        <f t="shared" si="9"/>
        <v>0</v>
      </c>
      <c r="N34" s="146">
        <v>0</v>
      </c>
      <c r="O34" s="146">
        <f t="shared" si="10"/>
        <v>0</v>
      </c>
      <c r="P34" s="146">
        <v>0</v>
      </c>
      <c r="Q34" s="146">
        <f t="shared" si="11"/>
        <v>0</v>
      </c>
      <c r="R34" s="146"/>
      <c r="S34" s="146"/>
      <c r="T34" s="147">
        <v>0</v>
      </c>
      <c r="U34" s="146">
        <f t="shared" si="12"/>
        <v>0</v>
      </c>
      <c r="V34" s="138"/>
      <c r="W34" s="138"/>
      <c r="X34" s="138"/>
      <c r="Y34" s="138"/>
      <c r="Z34" s="138"/>
      <c r="AA34" s="138"/>
      <c r="AB34" s="138"/>
      <c r="AC34" s="138"/>
      <c r="AD34" s="138"/>
      <c r="AE34" s="138" t="s">
        <v>112</v>
      </c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35">
      <c r="A35" s="139">
        <v>24</v>
      </c>
      <c r="B35" s="139" t="s">
        <v>160</v>
      </c>
      <c r="C35" s="169" t="s">
        <v>161</v>
      </c>
      <c r="D35" s="145" t="s">
        <v>136</v>
      </c>
      <c r="E35" s="151">
        <v>2</v>
      </c>
      <c r="F35" s="235"/>
      <c r="G35" s="153">
        <f t="shared" si="0"/>
        <v>0</v>
      </c>
      <c r="H35" s="153">
        <v>0</v>
      </c>
      <c r="I35" s="153">
        <f t="shared" si="7"/>
        <v>0</v>
      </c>
      <c r="J35" s="153">
        <v>5425</v>
      </c>
      <c r="K35" s="153">
        <f t="shared" si="8"/>
        <v>10850</v>
      </c>
      <c r="L35" s="153">
        <v>21</v>
      </c>
      <c r="M35" s="153">
        <f t="shared" si="9"/>
        <v>0</v>
      </c>
      <c r="N35" s="146">
        <v>0</v>
      </c>
      <c r="O35" s="146">
        <f t="shared" si="10"/>
        <v>0</v>
      </c>
      <c r="P35" s="146">
        <v>0</v>
      </c>
      <c r="Q35" s="146">
        <f t="shared" si="11"/>
        <v>0</v>
      </c>
      <c r="R35" s="146"/>
      <c r="S35" s="146"/>
      <c r="T35" s="147">
        <v>8.84</v>
      </c>
      <c r="U35" s="146">
        <f t="shared" si="12"/>
        <v>17.68</v>
      </c>
      <c r="V35" s="138"/>
      <c r="W35" s="138"/>
      <c r="X35" s="138"/>
      <c r="Y35" s="138"/>
      <c r="Z35" s="138"/>
      <c r="AA35" s="138"/>
      <c r="AB35" s="138"/>
      <c r="AC35" s="138"/>
      <c r="AD35" s="138"/>
      <c r="AE35" s="138" t="s">
        <v>112</v>
      </c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x14ac:dyDescent="0.35">
      <c r="A36" s="140" t="s">
        <v>107</v>
      </c>
      <c r="B36" s="140" t="s">
        <v>66</v>
      </c>
      <c r="C36" s="170" t="s">
        <v>67</v>
      </c>
      <c r="D36" s="148"/>
      <c r="E36" s="152"/>
      <c r="F36" s="236"/>
      <c r="G36" s="154">
        <f>SUMIF(AE37:AE39,"&lt;&gt;NOR",G37:G39)</f>
        <v>0</v>
      </c>
      <c r="H36" s="154"/>
      <c r="I36" s="154">
        <f>SUM(I37:I39)</f>
        <v>0</v>
      </c>
      <c r="J36" s="154"/>
      <c r="K36" s="154">
        <f>SUM(K37:K39)</f>
        <v>100429.6</v>
      </c>
      <c r="L36" s="154"/>
      <c r="M36" s="154">
        <f>SUM(M37:M39)</f>
        <v>0</v>
      </c>
      <c r="N36" s="149"/>
      <c r="O36" s="149">
        <f>SUM(O37:O39)</f>
        <v>0</v>
      </c>
      <c r="P36" s="149"/>
      <c r="Q36" s="149">
        <f>SUM(Q37:Q39)</f>
        <v>0</v>
      </c>
      <c r="R36" s="149"/>
      <c r="S36" s="149"/>
      <c r="T36" s="150"/>
      <c r="U36" s="149">
        <f>SUM(U37:U39)</f>
        <v>2847.76</v>
      </c>
      <c r="AE36" t="s">
        <v>108</v>
      </c>
    </row>
    <row r="37" spans="1:60" outlineLevel="1" x14ac:dyDescent="0.35">
      <c r="A37" s="139">
        <v>25</v>
      </c>
      <c r="B37" s="139" t="s">
        <v>162</v>
      </c>
      <c r="C37" s="169" t="s">
        <v>163</v>
      </c>
      <c r="D37" s="145" t="s">
        <v>139</v>
      </c>
      <c r="E37" s="151">
        <v>13</v>
      </c>
      <c r="F37" s="235"/>
      <c r="G37" s="153">
        <f t="shared" si="0"/>
        <v>0</v>
      </c>
      <c r="H37" s="153">
        <v>0</v>
      </c>
      <c r="I37" s="153">
        <f>ROUND(E37*H37,2)</f>
        <v>0</v>
      </c>
      <c r="J37" s="153">
        <v>4075</v>
      </c>
      <c r="K37" s="153">
        <f>ROUND(E37*J37,2)</f>
        <v>52975</v>
      </c>
      <c r="L37" s="153">
        <v>21</v>
      </c>
      <c r="M37" s="153">
        <f>G37*(1+L37/100)</f>
        <v>0</v>
      </c>
      <c r="N37" s="146">
        <v>0</v>
      </c>
      <c r="O37" s="146">
        <f>ROUND(E37*N37,5)</f>
        <v>0</v>
      </c>
      <c r="P37" s="146">
        <v>0</v>
      </c>
      <c r="Q37" s="146">
        <f>ROUND(E37*P37,5)</f>
        <v>0</v>
      </c>
      <c r="R37" s="146"/>
      <c r="S37" s="146"/>
      <c r="T37" s="147">
        <v>7.35</v>
      </c>
      <c r="U37" s="146">
        <f>ROUND(E37*T37,2)</f>
        <v>95.55</v>
      </c>
      <c r="V37" s="138"/>
      <c r="W37" s="138"/>
      <c r="X37" s="138"/>
      <c r="Y37" s="138"/>
      <c r="Z37" s="138"/>
      <c r="AA37" s="138"/>
      <c r="AB37" s="138"/>
      <c r="AC37" s="138"/>
      <c r="AD37" s="138"/>
      <c r="AE37" s="138" t="s">
        <v>112</v>
      </c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ht="20.25" outlineLevel="1" x14ac:dyDescent="0.35">
      <c r="A38" s="139">
        <v>26</v>
      </c>
      <c r="B38" s="139" t="s">
        <v>164</v>
      </c>
      <c r="C38" s="169" t="s">
        <v>165</v>
      </c>
      <c r="D38" s="145" t="s">
        <v>118</v>
      </c>
      <c r="E38" s="151">
        <v>370</v>
      </c>
      <c r="F38" s="235"/>
      <c r="G38" s="153">
        <f t="shared" si="0"/>
        <v>0</v>
      </c>
      <c r="H38" s="153">
        <v>0</v>
      </c>
      <c r="I38" s="153">
        <f>ROUND(E38*H38,2)</f>
        <v>0</v>
      </c>
      <c r="J38" s="153">
        <v>70.5</v>
      </c>
      <c r="K38" s="153">
        <f>ROUND(E38*J38,2)</f>
        <v>26085</v>
      </c>
      <c r="L38" s="153">
        <v>21</v>
      </c>
      <c r="M38" s="153">
        <f>G38*(1+L38/100)</f>
        <v>0</v>
      </c>
      <c r="N38" s="146">
        <v>0</v>
      </c>
      <c r="O38" s="146">
        <f>ROUND(E38*N38,5)</f>
        <v>0</v>
      </c>
      <c r="P38" s="146">
        <v>0</v>
      </c>
      <c r="Q38" s="146">
        <f>ROUND(E38*P38,5)</f>
        <v>0</v>
      </c>
      <c r="R38" s="146"/>
      <c r="S38" s="146"/>
      <c r="T38" s="147">
        <v>7.3479999999999999</v>
      </c>
      <c r="U38" s="146">
        <f>ROUND(E38*T38,2)</f>
        <v>2718.76</v>
      </c>
      <c r="V38" s="138"/>
      <c r="W38" s="138"/>
      <c r="X38" s="138"/>
      <c r="Y38" s="138"/>
      <c r="Z38" s="138"/>
      <c r="AA38" s="138"/>
      <c r="AB38" s="138"/>
      <c r="AC38" s="138"/>
      <c r="AD38" s="138"/>
      <c r="AE38" s="138" t="s">
        <v>112</v>
      </c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outlineLevel="1" x14ac:dyDescent="0.35">
      <c r="A39" s="139">
        <v>27</v>
      </c>
      <c r="B39" s="139" t="s">
        <v>166</v>
      </c>
      <c r="C39" s="169" t="s">
        <v>167</v>
      </c>
      <c r="D39" s="145" t="s">
        <v>139</v>
      </c>
      <c r="E39" s="151">
        <v>11.13</v>
      </c>
      <c r="F39" s="235"/>
      <c r="G39" s="153">
        <f t="shared" si="0"/>
        <v>0</v>
      </c>
      <c r="H39" s="153">
        <v>0</v>
      </c>
      <c r="I39" s="153">
        <f>ROUND(E39*H39,2)</f>
        <v>0</v>
      </c>
      <c r="J39" s="153">
        <v>1920</v>
      </c>
      <c r="K39" s="153">
        <f>ROUND(E39*J39,2)</f>
        <v>21369.599999999999</v>
      </c>
      <c r="L39" s="153">
        <v>21</v>
      </c>
      <c r="M39" s="153">
        <f>G39*(1+L39/100)</f>
        <v>0</v>
      </c>
      <c r="N39" s="146">
        <v>0</v>
      </c>
      <c r="O39" s="146">
        <f>ROUND(E39*N39,5)</f>
        <v>0</v>
      </c>
      <c r="P39" s="146">
        <v>0</v>
      </c>
      <c r="Q39" s="146">
        <f>ROUND(E39*P39,5)</f>
        <v>0</v>
      </c>
      <c r="R39" s="146"/>
      <c r="S39" s="146"/>
      <c r="T39" s="147">
        <v>3.0049999999999999</v>
      </c>
      <c r="U39" s="146">
        <f>ROUND(E39*T39,2)</f>
        <v>33.450000000000003</v>
      </c>
      <c r="V39" s="138"/>
      <c r="W39" s="138"/>
      <c r="X39" s="138"/>
      <c r="Y39" s="138"/>
      <c r="Z39" s="138"/>
      <c r="AA39" s="138"/>
      <c r="AB39" s="138"/>
      <c r="AC39" s="138"/>
      <c r="AD39" s="138"/>
      <c r="AE39" s="138" t="s">
        <v>112</v>
      </c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x14ac:dyDescent="0.35">
      <c r="A40" s="140" t="s">
        <v>107</v>
      </c>
      <c r="B40" s="140" t="s">
        <v>68</v>
      </c>
      <c r="C40" s="170" t="s">
        <v>69</v>
      </c>
      <c r="D40" s="148"/>
      <c r="E40" s="152"/>
      <c r="F40" s="236"/>
      <c r="G40" s="154">
        <f>SUMIF(AE41:AE42,"&lt;&gt;NOR",G41:G42)</f>
        <v>0</v>
      </c>
      <c r="H40" s="154"/>
      <c r="I40" s="154">
        <f>SUM(I41:I42)</f>
        <v>0</v>
      </c>
      <c r="J40" s="154"/>
      <c r="K40" s="154">
        <f>SUM(K41:K42)</f>
        <v>1170.8700000000001</v>
      </c>
      <c r="L40" s="154"/>
      <c r="M40" s="154">
        <f>SUM(M41:M42)</f>
        <v>0</v>
      </c>
      <c r="N40" s="149"/>
      <c r="O40" s="149">
        <f>SUM(O41:O42)</f>
        <v>0</v>
      </c>
      <c r="P40" s="149"/>
      <c r="Q40" s="149">
        <f>SUM(Q41:Q42)</f>
        <v>0</v>
      </c>
      <c r="R40" s="149"/>
      <c r="S40" s="149"/>
      <c r="T40" s="150"/>
      <c r="U40" s="149">
        <f>SUM(U41:U42)</f>
        <v>1.67</v>
      </c>
      <c r="AE40" t="s">
        <v>108</v>
      </c>
    </row>
    <row r="41" spans="1:60" ht="30.4" outlineLevel="1" x14ac:dyDescent="0.35">
      <c r="A41" s="139">
        <v>28</v>
      </c>
      <c r="B41" s="139" t="s">
        <v>168</v>
      </c>
      <c r="C41" s="169" t="s">
        <v>328</v>
      </c>
      <c r="D41" s="145" t="s">
        <v>118</v>
      </c>
      <c r="E41" s="151">
        <v>51.6</v>
      </c>
      <c r="F41" s="235"/>
      <c r="G41" s="153">
        <f t="shared" si="0"/>
        <v>0</v>
      </c>
      <c r="H41" s="153">
        <v>0</v>
      </c>
      <c r="I41" s="153">
        <f>ROUND(E41*H41,2)</f>
        <v>0</v>
      </c>
      <c r="J41" s="153">
        <v>17.7</v>
      </c>
      <c r="K41" s="153">
        <f>ROUND(E41*J41,2)</f>
        <v>913.32</v>
      </c>
      <c r="L41" s="153">
        <v>21</v>
      </c>
      <c r="M41" s="153">
        <f>G41*(1+L41/100)</f>
        <v>0</v>
      </c>
      <c r="N41" s="146">
        <v>0</v>
      </c>
      <c r="O41" s="146">
        <f>ROUND(E41*N41,5)</f>
        <v>0</v>
      </c>
      <c r="P41" s="146">
        <v>0</v>
      </c>
      <c r="Q41" s="146">
        <f>ROUND(E41*P41,5)</f>
        <v>0</v>
      </c>
      <c r="R41" s="146"/>
      <c r="S41" s="146"/>
      <c r="T41" s="147">
        <v>2.75E-2</v>
      </c>
      <c r="U41" s="146">
        <f>ROUND(E41*T41,2)</f>
        <v>1.42</v>
      </c>
      <c r="V41" s="138"/>
      <c r="W41" s="138"/>
      <c r="X41" s="138"/>
      <c r="Y41" s="138"/>
      <c r="Z41" s="138"/>
      <c r="AA41" s="138"/>
      <c r="AB41" s="138"/>
      <c r="AC41" s="138"/>
      <c r="AD41" s="138"/>
      <c r="AE41" s="138" t="s">
        <v>112</v>
      </c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</row>
    <row r="42" spans="1:60" outlineLevel="1" x14ac:dyDescent="0.35">
      <c r="A42" s="139">
        <v>29</v>
      </c>
      <c r="B42" s="139" t="s">
        <v>169</v>
      </c>
      <c r="C42" s="169" t="s">
        <v>170</v>
      </c>
      <c r="D42" s="145" t="s">
        <v>139</v>
      </c>
      <c r="E42" s="151">
        <v>0.15</v>
      </c>
      <c r="F42" s="235"/>
      <c r="G42" s="153">
        <f t="shared" si="0"/>
        <v>0</v>
      </c>
      <c r="H42" s="153">
        <v>0</v>
      </c>
      <c r="I42" s="153">
        <f>ROUND(E42*H42,2)</f>
        <v>0</v>
      </c>
      <c r="J42" s="153">
        <v>1717</v>
      </c>
      <c r="K42" s="153">
        <f>ROUND(E42*J42,2)</f>
        <v>257.55</v>
      </c>
      <c r="L42" s="153">
        <v>21</v>
      </c>
      <c r="M42" s="153">
        <f>G42*(1+L42/100)</f>
        <v>0</v>
      </c>
      <c r="N42" s="146">
        <v>0</v>
      </c>
      <c r="O42" s="146">
        <f>ROUND(E42*N42,5)</f>
        <v>0</v>
      </c>
      <c r="P42" s="146">
        <v>0</v>
      </c>
      <c r="Q42" s="146">
        <f>ROUND(E42*P42,5)</f>
        <v>0</v>
      </c>
      <c r="R42" s="146"/>
      <c r="S42" s="146"/>
      <c r="T42" s="147">
        <v>1.6850000000000001</v>
      </c>
      <c r="U42" s="146">
        <f>ROUND(E42*T42,2)</f>
        <v>0.25</v>
      </c>
      <c r="V42" s="138"/>
      <c r="W42" s="138"/>
      <c r="X42" s="138"/>
      <c r="Y42" s="138"/>
      <c r="Z42" s="138"/>
      <c r="AA42" s="138"/>
      <c r="AB42" s="138"/>
      <c r="AC42" s="138"/>
      <c r="AD42" s="138"/>
      <c r="AE42" s="138" t="s">
        <v>112</v>
      </c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35">
      <c r="A43" s="140" t="s">
        <v>107</v>
      </c>
      <c r="B43" s="140" t="s">
        <v>70</v>
      </c>
      <c r="C43" s="170" t="s">
        <v>71</v>
      </c>
      <c r="D43" s="148"/>
      <c r="E43" s="152"/>
      <c r="F43" s="236"/>
      <c r="G43" s="154">
        <f>SUMIF(AE44:AE67,"&lt;&gt;NOR",G44:G67)</f>
        <v>0</v>
      </c>
      <c r="H43" s="154"/>
      <c r="I43" s="154">
        <f>SUM(I44:I67)</f>
        <v>128188.23</v>
      </c>
      <c r="J43" s="154"/>
      <c r="K43" s="154">
        <f>SUM(K44:K67)</f>
        <v>1102394.17</v>
      </c>
      <c r="L43" s="154"/>
      <c r="M43" s="154">
        <f>SUM(M44:M67)</f>
        <v>0</v>
      </c>
      <c r="N43" s="149"/>
      <c r="O43" s="149">
        <f>SUM(O44:O67)</f>
        <v>4.7762400000000005</v>
      </c>
      <c r="P43" s="149"/>
      <c r="Q43" s="149">
        <f>SUM(Q44:Q67)</f>
        <v>8.2574700000000014</v>
      </c>
      <c r="R43" s="149"/>
      <c r="S43" s="149"/>
      <c r="T43" s="150"/>
      <c r="U43" s="149">
        <f>SUM(U44:U67)</f>
        <v>697.30000000000018</v>
      </c>
      <c r="AE43" t="s">
        <v>108</v>
      </c>
    </row>
    <row r="44" spans="1:60" outlineLevel="1" x14ac:dyDescent="0.35">
      <c r="A44" s="139">
        <v>30</v>
      </c>
      <c r="B44" s="139" t="s">
        <v>171</v>
      </c>
      <c r="C44" s="169" t="s">
        <v>172</v>
      </c>
      <c r="D44" s="145" t="s">
        <v>118</v>
      </c>
      <c r="E44" s="151">
        <v>463.2</v>
      </c>
      <c r="F44" s="235"/>
      <c r="G44" s="153">
        <f t="shared" si="0"/>
        <v>0</v>
      </c>
      <c r="H44" s="153">
        <v>0</v>
      </c>
      <c r="I44" s="153">
        <f t="shared" ref="I44:I67" si="13">ROUND(E44*H44,2)</f>
        <v>0</v>
      </c>
      <c r="J44" s="153">
        <v>118</v>
      </c>
      <c r="K44" s="153">
        <f t="shared" ref="K44:K67" si="14">ROUND(E44*J44,2)</f>
        <v>54657.599999999999</v>
      </c>
      <c r="L44" s="153">
        <v>21</v>
      </c>
      <c r="M44" s="153">
        <f t="shared" ref="M44:M67" si="15">G44*(1+L44/100)</f>
        <v>0</v>
      </c>
      <c r="N44" s="146">
        <v>0</v>
      </c>
      <c r="O44" s="146">
        <f t="shared" ref="O44:O67" si="16">ROUND(E44*N44,5)</f>
        <v>0</v>
      </c>
      <c r="P44" s="146">
        <v>0</v>
      </c>
      <c r="Q44" s="146">
        <f t="shared" ref="Q44:Q67" si="17">ROUND(E44*P44,5)</f>
        <v>0</v>
      </c>
      <c r="R44" s="146"/>
      <c r="S44" s="146"/>
      <c r="T44" s="147">
        <v>0.156</v>
      </c>
      <c r="U44" s="146">
        <f t="shared" ref="U44:U67" si="18">ROUND(E44*T44,2)</f>
        <v>72.260000000000005</v>
      </c>
      <c r="V44" s="138"/>
      <c r="W44" s="138"/>
      <c r="X44" s="138"/>
      <c r="Y44" s="138"/>
      <c r="Z44" s="138"/>
      <c r="AA44" s="138"/>
      <c r="AB44" s="138"/>
      <c r="AC44" s="138"/>
      <c r="AD44" s="138"/>
      <c r="AE44" s="138" t="s">
        <v>112</v>
      </c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ht="20.25" outlineLevel="1" x14ac:dyDescent="0.35">
      <c r="A45" s="139">
        <v>31</v>
      </c>
      <c r="B45" s="139" t="s">
        <v>173</v>
      </c>
      <c r="C45" s="169" t="s">
        <v>174</v>
      </c>
      <c r="D45" s="145" t="s">
        <v>175</v>
      </c>
      <c r="E45" s="151">
        <v>42</v>
      </c>
      <c r="F45" s="235"/>
      <c r="G45" s="153">
        <f t="shared" si="0"/>
        <v>0</v>
      </c>
      <c r="H45" s="153">
        <v>85.15</v>
      </c>
      <c r="I45" s="153">
        <f t="shared" si="13"/>
        <v>3576.3</v>
      </c>
      <c r="J45" s="153">
        <v>52.849999999999994</v>
      </c>
      <c r="K45" s="153">
        <f t="shared" si="14"/>
        <v>2219.6999999999998</v>
      </c>
      <c r="L45" s="153">
        <v>21</v>
      </c>
      <c r="M45" s="153">
        <f t="shared" si="15"/>
        <v>0</v>
      </c>
      <c r="N45" s="146">
        <v>5.0800000000000003E-3</v>
      </c>
      <c r="O45" s="146">
        <f t="shared" si="16"/>
        <v>0.21335999999999999</v>
      </c>
      <c r="P45" s="146">
        <v>0</v>
      </c>
      <c r="Q45" s="146">
        <f t="shared" si="17"/>
        <v>0</v>
      </c>
      <c r="R45" s="146"/>
      <c r="S45" s="146"/>
      <c r="T45" s="147">
        <v>7.0000000000000007E-2</v>
      </c>
      <c r="U45" s="146">
        <f t="shared" si="18"/>
        <v>2.94</v>
      </c>
      <c r="V45" s="138"/>
      <c r="W45" s="138"/>
      <c r="X45" s="138"/>
      <c r="Y45" s="138"/>
      <c r="Z45" s="138"/>
      <c r="AA45" s="138"/>
      <c r="AB45" s="138"/>
      <c r="AC45" s="138"/>
      <c r="AD45" s="138"/>
      <c r="AE45" s="138" t="s">
        <v>112</v>
      </c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ht="20.25" outlineLevel="1" x14ac:dyDescent="0.35">
      <c r="A46" s="139">
        <v>32</v>
      </c>
      <c r="B46" s="139" t="s">
        <v>176</v>
      </c>
      <c r="C46" s="169" t="s">
        <v>177</v>
      </c>
      <c r="D46" s="145" t="s">
        <v>175</v>
      </c>
      <c r="E46" s="151">
        <v>20</v>
      </c>
      <c r="F46" s="235"/>
      <c r="G46" s="153">
        <f t="shared" si="0"/>
        <v>0</v>
      </c>
      <c r="H46" s="153">
        <v>7.99</v>
      </c>
      <c r="I46" s="153">
        <f t="shared" si="13"/>
        <v>159.80000000000001</v>
      </c>
      <c r="J46" s="153">
        <v>405.51</v>
      </c>
      <c r="K46" s="153">
        <f t="shared" si="14"/>
        <v>8110.2</v>
      </c>
      <c r="L46" s="153">
        <v>21</v>
      </c>
      <c r="M46" s="153">
        <f t="shared" si="15"/>
        <v>0</v>
      </c>
      <c r="N46" s="146">
        <v>1E-4</v>
      </c>
      <c r="O46" s="146">
        <f t="shared" si="16"/>
        <v>2E-3</v>
      </c>
      <c r="P46" s="146">
        <v>0</v>
      </c>
      <c r="Q46" s="146">
        <f t="shared" si="17"/>
        <v>0</v>
      </c>
      <c r="R46" s="146"/>
      <c r="S46" s="146"/>
      <c r="T46" s="147">
        <v>0.496</v>
      </c>
      <c r="U46" s="146">
        <f t="shared" si="18"/>
        <v>9.92</v>
      </c>
      <c r="V46" s="138"/>
      <c r="W46" s="138"/>
      <c r="X46" s="138"/>
      <c r="Y46" s="138"/>
      <c r="Z46" s="138"/>
      <c r="AA46" s="138"/>
      <c r="AB46" s="138"/>
      <c r="AC46" s="138"/>
      <c r="AD46" s="138"/>
      <c r="AE46" s="138" t="s">
        <v>112</v>
      </c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outlineLevel="1" x14ac:dyDescent="0.35">
      <c r="A47" s="139">
        <v>33</v>
      </c>
      <c r="B47" s="139" t="s">
        <v>178</v>
      </c>
      <c r="C47" s="169" t="s">
        <v>179</v>
      </c>
      <c r="D47" s="145" t="s">
        <v>111</v>
      </c>
      <c r="E47" s="151">
        <v>9.6999999999999993</v>
      </c>
      <c r="F47" s="235"/>
      <c r="G47" s="153">
        <f t="shared" si="0"/>
        <v>0</v>
      </c>
      <c r="H47" s="153">
        <v>0</v>
      </c>
      <c r="I47" s="153">
        <f t="shared" si="13"/>
        <v>0</v>
      </c>
      <c r="J47" s="153">
        <v>13428.25</v>
      </c>
      <c r="K47" s="153">
        <f t="shared" si="14"/>
        <v>130254.03</v>
      </c>
      <c r="L47" s="153">
        <v>21</v>
      </c>
      <c r="M47" s="153">
        <f t="shared" si="15"/>
        <v>0</v>
      </c>
      <c r="N47" s="146">
        <v>0</v>
      </c>
      <c r="O47" s="146">
        <f t="shared" si="16"/>
        <v>0</v>
      </c>
      <c r="P47" s="146">
        <v>0</v>
      </c>
      <c r="Q47" s="146">
        <f t="shared" si="17"/>
        <v>0</v>
      </c>
      <c r="R47" s="146"/>
      <c r="S47" s="146"/>
      <c r="T47" s="147">
        <v>0</v>
      </c>
      <c r="U47" s="146">
        <f t="shared" si="18"/>
        <v>0</v>
      </c>
      <c r="V47" s="138"/>
      <c r="W47" s="138"/>
      <c r="X47" s="138"/>
      <c r="Y47" s="138"/>
      <c r="Z47" s="138"/>
      <c r="AA47" s="138"/>
      <c r="AB47" s="138"/>
      <c r="AC47" s="138"/>
      <c r="AD47" s="138"/>
      <c r="AE47" s="138" t="s">
        <v>112</v>
      </c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</row>
    <row r="48" spans="1:60" outlineLevel="1" x14ac:dyDescent="0.35">
      <c r="A48" s="139">
        <v>34</v>
      </c>
      <c r="B48" s="139" t="s">
        <v>180</v>
      </c>
      <c r="C48" s="169" t="s">
        <v>181</v>
      </c>
      <c r="D48" s="145" t="s">
        <v>139</v>
      </c>
      <c r="E48" s="151">
        <v>9</v>
      </c>
      <c r="F48" s="235"/>
      <c r="G48" s="153">
        <f t="shared" si="0"/>
        <v>0</v>
      </c>
      <c r="H48" s="153">
        <v>3.13</v>
      </c>
      <c r="I48" s="153">
        <f t="shared" si="13"/>
        <v>28.17</v>
      </c>
      <c r="J48" s="153">
        <v>1121.8699999999999</v>
      </c>
      <c r="K48" s="153">
        <f t="shared" si="14"/>
        <v>10096.83</v>
      </c>
      <c r="L48" s="153">
        <v>21</v>
      </c>
      <c r="M48" s="153">
        <f t="shared" si="15"/>
        <v>0</v>
      </c>
      <c r="N48" s="146">
        <v>2.0000000000000002E-5</v>
      </c>
      <c r="O48" s="146">
        <f t="shared" si="16"/>
        <v>1.8000000000000001E-4</v>
      </c>
      <c r="P48" s="146">
        <v>8.0000000000000002E-3</v>
      </c>
      <c r="Q48" s="146">
        <f t="shared" si="17"/>
        <v>7.1999999999999995E-2</v>
      </c>
      <c r="R48" s="146"/>
      <c r="S48" s="146"/>
      <c r="T48" s="147">
        <v>1.2</v>
      </c>
      <c r="U48" s="146">
        <f t="shared" si="18"/>
        <v>10.8</v>
      </c>
      <c r="V48" s="138"/>
      <c r="W48" s="138"/>
      <c r="X48" s="138"/>
      <c r="Y48" s="138"/>
      <c r="Z48" s="138"/>
      <c r="AA48" s="138"/>
      <c r="AB48" s="138"/>
      <c r="AC48" s="138"/>
      <c r="AD48" s="138"/>
      <c r="AE48" s="138" t="s">
        <v>112</v>
      </c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35">
      <c r="A49" s="139">
        <v>35</v>
      </c>
      <c r="B49" s="139" t="s">
        <v>182</v>
      </c>
      <c r="C49" s="169" t="s">
        <v>183</v>
      </c>
      <c r="D49" s="145" t="s">
        <v>175</v>
      </c>
      <c r="E49" s="151">
        <v>153</v>
      </c>
      <c r="F49" s="235"/>
      <c r="G49" s="153">
        <f t="shared" si="0"/>
        <v>0</v>
      </c>
      <c r="H49" s="153">
        <v>4.6900000000000004</v>
      </c>
      <c r="I49" s="153">
        <f t="shared" si="13"/>
        <v>717.57</v>
      </c>
      <c r="J49" s="153">
        <v>366.31</v>
      </c>
      <c r="K49" s="153">
        <f t="shared" si="14"/>
        <v>56045.43</v>
      </c>
      <c r="L49" s="153">
        <v>21</v>
      </c>
      <c r="M49" s="153">
        <f t="shared" si="15"/>
        <v>0</v>
      </c>
      <c r="N49" s="146">
        <v>1.6000000000000001E-4</v>
      </c>
      <c r="O49" s="146">
        <f t="shared" si="16"/>
        <v>2.4479999999999998E-2</v>
      </c>
      <c r="P49" s="146">
        <v>2.4750000000000001E-2</v>
      </c>
      <c r="Q49" s="146">
        <f t="shared" si="17"/>
        <v>3.7867500000000001</v>
      </c>
      <c r="R49" s="146"/>
      <c r="S49" s="146"/>
      <c r="T49" s="147">
        <v>0.44929999999999998</v>
      </c>
      <c r="U49" s="146">
        <f t="shared" si="18"/>
        <v>68.739999999999995</v>
      </c>
      <c r="V49" s="138"/>
      <c r="W49" s="138"/>
      <c r="X49" s="138"/>
      <c r="Y49" s="138"/>
      <c r="Z49" s="138"/>
      <c r="AA49" s="138"/>
      <c r="AB49" s="138"/>
      <c r="AC49" s="138"/>
      <c r="AD49" s="138"/>
      <c r="AE49" s="138" t="s">
        <v>112</v>
      </c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35">
      <c r="A50" s="139">
        <v>36</v>
      </c>
      <c r="B50" s="139" t="s">
        <v>184</v>
      </c>
      <c r="C50" s="169" t="s">
        <v>185</v>
      </c>
      <c r="D50" s="145" t="s">
        <v>175</v>
      </c>
      <c r="E50" s="151">
        <v>153</v>
      </c>
      <c r="F50" s="235"/>
      <c r="G50" s="153">
        <f t="shared" si="0"/>
        <v>0</v>
      </c>
      <c r="H50" s="153">
        <v>578.66</v>
      </c>
      <c r="I50" s="153">
        <f t="shared" si="13"/>
        <v>88534.98</v>
      </c>
      <c r="J50" s="153">
        <v>529.34</v>
      </c>
      <c r="K50" s="153">
        <f t="shared" si="14"/>
        <v>80989.02</v>
      </c>
      <c r="L50" s="153">
        <v>21</v>
      </c>
      <c r="M50" s="153">
        <f t="shared" si="15"/>
        <v>0</v>
      </c>
      <c r="N50" s="146">
        <v>2.6409999999999999E-2</v>
      </c>
      <c r="O50" s="146">
        <f t="shared" si="16"/>
        <v>4.0407299999999999</v>
      </c>
      <c r="P50" s="146">
        <v>0</v>
      </c>
      <c r="Q50" s="146">
        <f t="shared" si="17"/>
        <v>0</v>
      </c>
      <c r="R50" s="146"/>
      <c r="S50" s="146"/>
      <c r="T50" s="147">
        <v>0.60599999999999998</v>
      </c>
      <c r="U50" s="146">
        <f t="shared" si="18"/>
        <v>92.72</v>
      </c>
      <c r="V50" s="138"/>
      <c r="W50" s="138"/>
      <c r="X50" s="138"/>
      <c r="Y50" s="138"/>
      <c r="Z50" s="138"/>
      <c r="AA50" s="138"/>
      <c r="AB50" s="138"/>
      <c r="AC50" s="138"/>
      <c r="AD50" s="138"/>
      <c r="AE50" s="138" t="s">
        <v>112</v>
      </c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ht="20.25" outlineLevel="1" x14ac:dyDescent="0.35">
      <c r="A51" s="139">
        <v>37</v>
      </c>
      <c r="B51" s="139" t="s">
        <v>186</v>
      </c>
      <c r="C51" s="169" t="s">
        <v>187</v>
      </c>
      <c r="D51" s="145" t="s">
        <v>136</v>
      </c>
      <c r="E51" s="151">
        <v>8</v>
      </c>
      <c r="F51" s="235"/>
      <c r="G51" s="153">
        <f t="shared" si="0"/>
        <v>0</v>
      </c>
      <c r="H51" s="153">
        <v>28.28</v>
      </c>
      <c r="I51" s="153">
        <f t="shared" si="13"/>
        <v>226.24</v>
      </c>
      <c r="J51" s="153">
        <v>11791.72</v>
      </c>
      <c r="K51" s="153">
        <f t="shared" si="14"/>
        <v>94333.759999999995</v>
      </c>
      <c r="L51" s="153">
        <v>21</v>
      </c>
      <c r="M51" s="153">
        <f t="shared" si="15"/>
        <v>0</v>
      </c>
      <c r="N51" s="146">
        <v>7.9000000000000001E-4</v>
      </c>
      <c r="O51" s="146">
        <f t="shared" si="16"/>
        <v>6.3200000000000001E-3</v>
      </c>
      <c r="P51" s="146">
        <v>0</v>
      </c>
      <c r="Q51" s="146">
        <f t="shared" si="17"/>
        <v>0</v>
      </c>
      <c r="R51" s="146"/>
      <c r="S51" s="146"/>
      <c r="T51" s="147">
        <v>13.724</v>
      </c>
      <c r="U51" s="146">
        <f t="shared" si="18"/>
        <v>109.79</v>
      </c>
      <c r="V51" s="138"/>
      <c r="W51" s="138"/>
      <c r="X51" s="138"/>
      <c r="Y51" s="138"/>
      <c r="Z51" s="138"/>
      <c r="AA51" s="138"/>
      <c r="AB51" s="138"/>
      <c r="AC51" s="138"/>
      <c r="AD51" s="138"/>
      <c r="AE51" s="138" t="s">
        <v>112</v>
      </c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35">
      <c r="A52" s="139">
        <v>38</v>
      </c>
      <c r="B52" s="139" t="s">
        <v>188</v>
      </c>
      <c r="C52" s="169" t="s">
        <v>189</v>
      </c>
      <c r="D52" s="145" t="s">
        <v>115</v>
      </c>
      <c r="E52" s="151">
        <v>24</v>
      </c>
      <c r="F52" s="235"/>
      <c r="G52" s="153">
        <f t="shared" si="0"/>
        <v>0</v>
      </c>
      <c r="H52" s="153">
        <v>0</v>
      </c>
      <c r="I52" s="153">
        <f t="shared" si="13"/>
        <v>0</v>
      </c>
      <c r="J52" s="153">
        <v>4578.6899999999996</v>
      </c>
      <c r="K52" s="153">
        <f t="shared" si="14"/>
        <v>109888.56</v>
      </c>
      <c r="L52" s="153">
        <v>21</v>
      </c>
      <c r="M52" s="153">
        <f t="shared" si="15"/>
        <v>0</v>
      </c>
      <c r="N52" s="146">
        <v>0</v>
      </c>
      <c r="O52" s="146">
        <f t="shared" si="16"/>
        <v>0</v>
      </c>
      <c r="P52" s="146">
        <v>0</v>
      </c>
      <c r="Q52" s="146">
        <f t="shared" si="17"/>
        <v>0</v>
      </c>
      <c r="R52" s="146"/>
      <c r="S52" s="146"/>
      <c r="T52" s="147">
        <v>0</v>
      </c>
      <c r="U52" s="146">
        <f t="shared" si="18"/>
        <v>0</v>
      </c>
      <c r="V52" s="138"/>
      <c r="W52" s="138"/>
      <c r="X52" s="138"/>
      <c r="Y52" s="138"/>
      <c r="Z52" s="138"/>
      <c r="AA52" s="138"/>
      <c r="AB52" s="138"/>
      <c r="AC52" s="138"/>
      <c r="AD52" s="138"/>
      <c r="AE52" s="138" t="s">
        <v>112</v>
      </c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35">
      <c r="A53" s="139">
        <v>39</v>
      </c>
      <c r="B53" s="139" t="s">
        <v>190</v>
      </c>
      <c r="C53" s="169" t="s">
        <v>191</v>
      </c>
      <c r="D53" s="145" t="s">
        <v>175</v>
      </c>
      <c r="E53" s="151">
        <v>30</v>
      </c>
      <c r="F53" s="235"/>
      <c r="G53" s="153">
        <f t="shared" si="0"/>
        <v>0</v>
      </c>
      <c r="H53" s="153">
        <v>0</v>
      </c>
      <c r="I53" s="153">
        <f t="shared" si="13"/>
        <v>0</v>
      </c>
      <c r="J53" s="153">
        <v>3600.03</v>
      </c>
      <c r="K53" s="153">
        <f t="shared" si="14"/>
        <v>108000.9</v>
      </c>
      <c r="L53" s="153">
        <v>21</v>
      </c>
      <c r="M53" s="153">
        <f t="shared" si="15"/>
        <v>0</v>
      </c>
      <c r="N53" s="146">
        <v>0</v>
      </c>
      <c r="O53" s="146">
        <f t="shared" si="16"/>
        <v>0</v>
      </c>
      <c r="P53" s="146">
        <v>0</v>
      </c>
      <c r="Q53" s="146">
        <f t="shared" si="17"/>
        <v>0</v>
      </c>
      <c r="R53" s="146"/>
      <c r="S53" s="146"/>
      <c r="T53" s="147">
        <v>0</v>
      </c>
      <c r="U53" s="146">
        <f t="shared" si="18"/>
        <v>0</v>
      </c>
      <c r="V53" s="138"/>
      <c r="W53" s="138"/>
      <c r="X53" s="138"/>
      <c r="Y53" s="138"/>
      <c r="Z53" s="138"/>
      <c r="AA53" s="138"/>
      <c r="AB53" s="138"/>
      <c r="AC53" s="138"/>
      <c r="AD53" s="138"/>
      <c r="AE53" s="138" t="s">
        <v>112</v>
      </c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outlineLevel="1" x14ac:dyDescent="0.35">
      <c r="A54" s="139">
        <v>40</v>
      </c>
      <c r="B54" s="139" t="s">
        <v>192</v>
      </c>
      <c r="C54" s="169" t="s">
        <v>193</v>
      </c>
      <c r="D54" s="145" t="s">
        <v>111</v>
      </c>
      <c r="E54" s="151">
        <v>19.3</v>
      </c>
      <c r="F54" s="235"/>
      <c r="G54" s="153">
        <f t="shared" si="0"/>
        <v>0</v>
      </c>
      <c r="H54" s="153">
        <v>1732</v>
      </c>
      <c r="I54" s="153">
        <f t="shared" si="13"/>
        <v>33427.599999999999</v>
      </c>
      <c r="J54" s="153">
        <v>0</v>
      </c>
      <c r="K54" s="153">
        <f t="shared" si="14"/>
        <v>0</v>
      </c>
      <c r="L54" s="153">
        <v>21</v>
      </c>
      <c r="M54" s="153">
        <f t="shared" si="15"/>
        <v>0</v>
      </c>
      <c r="N54" s="146">
        <v>2.3570000000000001E-2</v>
      </c>
      <c r="O54" s="146">
        <f t="shared" si="16"/>
        <v>0.45490000000000003</v>
      </c>
      <c r="P54" s="146">
        <v>0</v>
      </c>
      <c r="Q54" s="146">
        <f t="shared" si="17"/>
        <v>0</v>
      </c>
      <c r="R54" s="146"/>
      <c r="S54" s="146"/>
      <c r="T54" s="147">
        <v>0</v>
      </c>
      <c r="U54" s="146">
        <f t="shared" si="18"/>
        <v>0</v>
      </c>
      <c r="V54" s="138"/>
      <c r="W54" s="138"/>
      <c r="X54" s="138"/>
      <c r="Y54" s="138"/>
      <c r="Z54" s="138"/>
      <c r="AA54" s="138"/>
      <c r="AB54" s="138"/>
      <c r="AC54" s="138"/>
      <c r="AD54" s="138"/>
      <c r="AE54" s="138" t="s">
        <v>112</v>
      </c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</row>
    <row r="55" spans="1:60" ht="20.25" outlineLevel="1" x14ac:dyDescent="0.35">
      <c r="A55" s="139">
        <v>41</v>
      </c>
      <c r="B55" s="139" t="s">
        <v>194</v>
      </c>
      <c r="C55" s="169" t="s">
        <v>195</v>
      </c>
      <c r="D55" s="145" t="s">
        <v>139</v>
      </c>
      <c r="E55" s="151">
        <v>15.44</v>
      </c>
      <c r="F55" s="235"/>
      <c r="G55" s="153">
        <f t="shared" si="0"/>
        <v>0</v>
      </c>
      <c r="H55" s="153">
        <v>0</v>
      </c>
      <c r="I55" s="153">
        <f t="shared" si="13"/>
        <v>0</v>
      </c>
      <c r="J55" s="153">
        <v>2105</v>
      </c>
      <c r="K55" s="153">
        <f t="shared" si="14"/>
        <v>32501.200000000001</v>
      </c>
      <c r="L55" s="153">
        <v>21</v>
      </c>
      <c r="M55" s="153">
        <f t="shared" si="15"/>
        <v>0</v>
      </c>
      <c r="N55" s="146">
        <v>0</v>
      </c>
      <c r="O55" s="146">
        <f t="shared" si="16"/>
        <v>0</v>
      </c>
      <c r="P55" s="146">
        <v>0</v>
      </c>
      <c r="Q55" s="146">
        <f t="shared" si="17"/>
        <v>0</v>
      </c>
      <c r="R55" s="146"/>
      <c r="S55" s="146"/>
      <c r="T55" s="147">
        <v>1.75</v>
      </c>
      <c r="U55" s="146">
        <f t="shared" si="18"/>
        <v>27.02</v>
      </c>
      <c r="V55" s="138"/>
      <c r="W55" s="138"/>
      <c r="X55" s="138"/>
      <c r="Y55" s="138"/>
      <c r="Z55" s="138"/>
      <c r="AA55" s="138"/>
      <c r="AB55" s="138"/>
      <c r="AC55" s="138"/>
      <c r="AD55" s="138"/>
      <c r="AE55" s="138" t="s">
        <v>112</v>
      </c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35">
      <c r="A56" s="139">
        <v>42</v>
      </c>
      <c r="B56" s="139" t="s">
        <v>196</v>
      </c>
      <c r="C56" s="169" t="s">
        <v>197</v>
      </c>
      <c r="D56" s="145" t="s">
        <v>118</v>
      </c>
      <c r="E56" s="151">
        <v>27</v>
      </c>
      <c r="F56" s="235"/>
      <c r="G56" s="153">
        <f t="shared" si="0"/>
        <v>0</v>
      </c>
      <c r="H56" s="153">
        <v>0</v>
      </c>
      <c r="I56" s="153">
        <f t="shared" si="13"/>
        <v>0</v>
      </c>
      <c r="J56" s="153">
        <v>1431.13</v>
      </c>
      <c r="K56" s="153">
        <f t="shared" si="14"/>
        <v>38640.51</v>
      </c>
      <c r="L56" s="153">
        <v>21</v>
      </c>
      <c r="M56" s="153">
        <f t="shared" si="15"/>
        <v>0</v>
      </c>
      <c r="N56" s="146">
        <v>0</v>
      </c>
      <c r="O56" s="146">
        <f t="shared" si="16"/>
        <v>0</v>
      </c>
      <c r="P56" s="146">
        <v>0</v>
      </c>
      <c r="Q56" s="146">
        <f t="shared" si="17"/>
        <v>0</v>
      </c>
      <c r="R56" s="146"/>
      <c r="S56" s="146"/>
      <c r="T56" s="147">
        <v>0</v>
      </c>
      <c r="U56" s="146">
        <f t="shared" si="18"/>
        <v>0</v>
      </c>
      <c r="V56" s="138"/>
      <c r="W56" s="138"/>
      <c r="X56" s="138"/>
      <c r="Y56" s="138"/>
      <c r="Z56" s="138"/>
      <c r="AA56" s="138"/>
      <c r="AB56" s="138"/>
      <c r="AC56" s="138"/>
      <c r="AD56" s="138"/>
      <c r="AE56" s="138" t="s">
        <v>112</v>
      </c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35">
      <c r="A57" s="139">
        <v>43</v>
      </c>
      <c r="B57" s="139" t="s">
        <v>198</v>
      </c>
      <c r="C57" s="169" t="s">
        <v>199</v>
      </c>
      <c r="D57" s="145" t="s">
        <v>118</v>
      </c>
      <c r="E57" s="151">
        <v>463.2</v>
      </c>
      <c r="F57" s="235"/>
      <c r="G57" s="153">
        <f t="shared" si="0"/>
        <v>0</v>
      </c>
      <c r="H57" s="153">
        <v>0</v>
      </c>
      <c r="I57" s="153">
        <f t="shared" si="13"/>
        <v>0</v>
      </c>
      <c r="J57" s="153">
        <v>40.9</v>
      </c>
      <c r="K57" s="153">
        <f t="shared" si="14"/>
        <v>18944.88</v>
      </c>
      <c r="L57" s="153">
        <v>21</v>
      </c>
      <c r="M57" s="153">
        <f t="shared" si="15"/>
        <v>0</v>
      </c>
      <c r="N57" s="146">
        <v>0</v>
      </c>
      <c r="O57" s="146">
        <f t="shared" si="16"/>
        <v>0</v>
      </c>
      <c r="P57" s="146">
        <v>7.0000000000000001E-3</v>
      </c>
      <c r="Q57" s="146">
        <f t="shared" si="17"/>
        <v>3.2423999999999999</v>
      </c>
      <c r="R57" s="146"/>
      <c r="S57" s="146"/>
      <c r="T57" s="147">
        <v>0.06</v>
      </c>
      <c r="U57" s="146">
        <f t="shared" si="18"/>
        <v>27.79</v>
      </c>
      <c r="V57" s="138"/>
      <c r="W57" s="138"/>
      <c r="X57" s="138"/>
      <c r="Y57" s="138"/>
      <c r="Z57" s="138"/>
      <c r="AA57" s="138"/>
      <c r="AB57" s="138"/>
      <c r="AC57" s="138"/>
      <c r="AD57" s="138"/>
      <c r="AE57" s="138" t="s">
        <v>112</v>
      </c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35">
      <c r="A58" s="139">
        <v>44</v>
      </c>
      <c r="B58" s="139" t="s">
        <v>200</v>
      </c>
      <c r="C58" s="169" t="s">
        <v>201</v>
      </c>
      <c r="D58" s="145" t="s">
        <v>202</v>
      </c>
      <c r="E58" s="151">
        <v>2316</v>
      </c>
      <c r="F58" s="235"/>
      <c r="G58" s="153">
        <f t="shared" si="0"/>
        <v>0</v>
      </c>
      <c r="H58" s="153">
        <v>0</v>
      </c>
      <c r="I58" s="153">
        <f t="shared" si="13"/>
        <v>0</v>
      </c>
      <c r="J58" s="153">
        <v>28</v>
      </c>
      <c r="K58" s="153">
        <f t="shared" si="14"/>
        <v>64848</v>
      </c>
      <c r="L58" s="153">
        <v>21</v>
      </c>
      <c r="M58" s="153">
        <f t="shared" si="15"/>
        <v>0</v>
      </c>
      <c r="N58" s="146">
        <v>0</v>
      </c>
      <c r="O58" s="146">
        <f t="shared" si="16"/>
        <v>0</v>
      </c>
      <c r="P58" s="146">
        <v>0</v>
      </c>
      <c r="Q58" s="146">
        <f t="shared" si="17"/>
        <v>0</v>
      </c>
      <c r="R58" s="146"/>
      <c r="S58" s="146"/>
      <c r="T58" s="147">
        <v>0</v>
      </c>
      <c r="U58" s="146">
        <f t="shared" si="18"/>
        <v>0</v>
      </c>
      <c r="V58" s="138"/>
      <c r="W58" s="138"/>
      <c r="X58" s="138"/>
      <c r="Y58" s="138"/>
      <c r="Z58" s="138"/>
      <c r="AA58" s="138"/>
      <c r="AB58" s="138"/>
      <c r="AC58" s="138"/>
      <c r="AD58" s="138"/>
      <c r="AE58" s="138" t="s">
        <v>112</v>
      </c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35">
      <c r="A59" s="139">
        <v>45</v>
      </c>
      <c r="B59" s="139" t="s">
        <v>203</v>
      </c>
      <c r="C59" s="169" t="s">
        <v>204</v>
      </c>
      <c r="D59" s="145" t="s">
        <v>118</v>
      </c>
      <c r="E59" s="151">
        <v>61.2</v>
      </c>
      <c r="F59" s="235"/>
      <c r="G59" s="153">
        <f t="shared" si="0"/>
        <v>0</v>
      </c>
      <c r="H59" s="153">
        <v>0</v>
      </c>
      <c r="I59" s="153">
        <f t="shared" si="13"/>
        <v>0</v>
      </c>
      <c r="J59" s="153">
        <v>41.6</v>
      </c>
      <c r="K59" s="153">
        <f t="shared" si="14"/>
        <v>2545.92</v>
      </c>
      <c r="L59" s="153">
        <v>21</v>
      </c>
      <c r="M59" s="153">
        <f t="shared" si="15"/>
        <v>0</v>
      </c>
      <c r="N59" s="146">
        <v>0</v>
      </c>
      <c r="O59" s="146">
        <f t="shared" si="16"/>
        <v>0</v>
      </c>
      <c r="P59" s="146">
        <v>0</v>
      </c>
      <c r="Q59" s="146">
        <f t="shared" si="17"/>
        <v>0</v>
      </c>
      <c r="R59" s="146"/>
      <c r="S59" s="146"/>
      <c r="T59" s="147">
        <v>5.5E-2</v>
      </c>
      <c r="U59" s="146">
        <f t="shared" si="18"/>
        <v>3.37</v>
      </c>
      <c r="V59" s="138"/>
      <c r="W59" s="138"/>
      <c r="X59" s="138"/>
      <c r="Y59" s="138"/>
      <c r="Z59" s="138"/>
      <c r="AA59" s="138"/>
      <c r="AB59" s="138"/>
      <c r="AC59" s="138"/>
      <c r="AD59" s="138"/>
      <c r="AE59" s="138" t="s">
        <v>112</v>
      </c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35">
      <c r="A60" s="139">
        <v>46</v>
      </c>
      <c r="B60" s="139" t="s">
        <v>205</v>
      </c>
      <c r="C60" s="169" t="s">
        <v>206</v>
      </c>
      <c r="D60" s="145" t="s">
        <v>118</v>
      </c>
      <c r="E60" s="151">
        <v>112.2</v>
      </c>
      <c r="F60" s="235"/>
      <c r="G60" s="153">
        <f t="shared" si="0"/>
        <v>0</v>
      </c>
      <c r="H60" s="153">
        <v>0</v>
      </c>
      <c r="I60" s="153">
        <f t="shared" si="13"/>
        <v>0</v>
      </c>
      <c r="J60" s="153">
        <v>110.5</v>
      </c>
      <c r="K60" s="153">
        <f t="shared" si="14"/>
        <v>12398.1</v>
      </c>
      <c r="L60" s="153">
        <v>21</v>
      </c>
      <c r="M60" s="153">
        <f t="shared" si="15"/>
        <v>0</v>
      </c>
      <c r="N60" s="146">
        <v>0</v>
      </c>
      <c r="O60" s="146">
        <f t="shared" si="16"/>
        <v>0</v>
      </c>
      <c r="P60" s="146">
        <v>0</v>
      </c>
      <c r="Q60" s="146">
        <f t="shared" si="17"/>
        <v>0</v>
      </c>
      <c r="R60" s="146"/>
      <c r="S60" s="146"/>
      <c r="T60" s="147">
        <v>0.16200000000000001</v>
      </c>
      <c r="U60" s="146">
        <f t="shared" si="18"/>
        <v>18.18</v>
      </c>
      <c r="V60" s="138"/>
      <c r="W60" s="138"/>
      <c r="X60" s="138"/>
      <c r="Y60" s="138"/>
      <c r="Z60" s="138"/>
      <c r="AA60" s="138"/>
      <c r="AB60" s="138"/>
      <c r="AC60" s="138"/>
      <c r="AD60" s="138"/>
      <c r="AE60" s="138" t="s">
        <v>112</v>
      </c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35">
      <c r="A61" s="139">
        <v>47</v>
      </c>
      <c r="B61" s="139" t="s">
        <v>207</v>
      </c>
      <c r="C61" s="169" t="s">
        <v>208</v>
      </c>
      <c r="D61" s="145" t="s">
        <v>111</v>
      </c>
      <c r="E61" s="151">
        <v>4</v>
      </c>
      <c r="F61" s="235"/>
      <c r="G61" s="153">
        <f t="shared" si="0"/>
        <v>0</v>
      </c>
      <c r="H61" s="153">
        <v>0</v>
      </c>
      <c r="I61" s="153">
        <f t="shared" si="13"/>
        <v>0</v>
      </c>
      <c r="J61" s="153">
        <v>10679.9</v>
      </c>
      <c r="K61" s="153">
        <f t="shared" si="14"/>
        <v>42719.6</v>
      </c>
      <c r="L61" s="153">
        <v>21</v>
      </c>
      <c r="M61" s="153">
        <f t="shared" si="15"/>
        <v>0</v>
      </c>
      <c r="N61" s="146">
        <v>0</v>
      </c>
      <c r="O61" s="146">
        <f t="shared" si="16"/>
        <v>0</v>
      </c>
      <c r="P61" s="146">
        <v>0</v>
      </c>
      <c r="Q61" s="146">
        <f t="shared" si="17"/>
        <v>0</v>
      </c>
      <c r="R61" s="146"/>
      <c r="S61" s="146"/>
      <c r="T61" s="147">
        <v>0</v>
      </c>
      <c r="U61" s="146">
        <f t="shared" si="18"/>
        <v>0</v>
      </c>
      <c r="V61" s="138"/>
      <c r="W61" s="138"/>
      <c r="X61" s="138"/>
      <c r="Y61" s="138"/>
      <c r="Z61" s="138"/>
      <c r="AA61" s="138"/>
      <c r="AB61" s="138"/>
      <c r="AC61" s="138"/>
      <c r="AD61" s="138"/>
      <c r="AE61" s="138" t="s">
        <v>112</v>
      </c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ht="20.25" outlineLevel="1" x14ac:dyDescent="0.35">
      <c r="A62" s="139">
        <v>48</v>
      </c>
      <c r="B62" s="139" t="s">
        <v>209</v>
      </c>
      <c r="C62" s="169" t="s">
        <v>210</v>
      </c>
      <c r="D62" s="145" t="s">
        <v>136</v>
      </c>
      <c r="E62" s="151">
        <v>9</v>
      </c>
      <c r="F62" s="235"/>
      <c r="G62" s="153">
        <f t="shared" si="0"/>
        <v>0</v>
      </c>
      <c r="H62" s="153">
        <v>65.77</v>
      </c>
      <c r="I62" s="153">
        <f t="shared" si="13"/>
        <v>591.92999999999995</v>
      </c>
      <c r="J62" s="153">
        <v>12134.23</v>
      </c>
      <c r="K62" s="153">
        <f t="shared" si="14"/>
        <v>109208.07</v>
      </c>
      <c r="L62" s="153">
        <v>21</v>
      </c>
      <c r="M62" s="153">
        <f t="shared" si="15"/>
        <v>0</v>
      </c>
      <c r="N62" s="146">
        <v>1.7799999999999999E-3</v>
      </c>
      <c r="O62" s="146">
        <f t="shared" si="16"/>
        <v>1.602E-2</v>
      </c>
      <c r="P62" s="146">
        <v>0</v>
      </c>
      <c r="Q62" s="146">
        <f t="shared" si="17"/>
        <v>0</v>
      </c>
      <c r="R62" s="146"/>
      <c r="S62" s="146"/>
      <c r="T62" s="147">
        <v>14.124000000000001</v>
      </c>
      <c r="U62" s="146">
        <f t="shared" si="18"/>
        <v>127.12</v>
      </c>
      <c r="V62" s="138"/>
      <c r="W62" s="138"/>
      <c r="X62" s="138"/>
      <c r="Y62" s="138"/>
      <c r="Z62" s="138"/>
      <c r="AA62" s="138"/>
      <c r="AB62" s="138"/>
      <c r="AC62" s="138"/>
      <c r="AD62" s="138"/>
      <c r="AE62" s="138" t="s">
        <v>112</v>
      </c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ht="20.25" outlineLevel="1" x14ac:dyDescent="0.35">
      <c r="A63" s="139">
        <v>49</v>
      </c>
      <c r="B63" s="139" t="s">
        <v>211</v>
      </c>
      <c r="C63" s="169" t="s">
        <v>212</v>
      </c>
      <c r="D63" s="145" t="s">
        <v>175</v>
      </c>
      <c r="E63" s="151">
        <v>73</v>
      </c>
      <c r="F63" s="235"/>
      <c r="G63" s="153">
        <f t="shared" si="0"/>
        <v>0</v>
      </c>
      <c r="H63" s="153">
        <v>4.6900000000000004</v>
      </c>
      <c r="I63" s="153">
        <f t="shared" si="13"/>
        <v>342.37</v>
      </c>
      <c r="J63" s="153">
        <v>341.31</v>
      </c>
      <c r="K63" s="153">
        <f t="shared" si="14"/>
        <v>24915.63</v>
      </c>
      <c r="L63" s="153">
        <v>21</v>
      </c>
      <c r="M63" s="153">
        <f t="shared" si="15"/>
        <v>0</v>
      </c>
      <c r="N63" s="146">
        <v>1.6000000000000001E-4</v>
      </c>
      <c r="O63" s="146">
        <f t="shared" si="16"/>
        <v>1.1679999999999999E-2</v>
      </c>
      <c r="P63" s="146">
        <v>1.584E-2</v>
      </c>
      <c r="Q63" s="146">
        <f t="shared" si="17"/>
        <v>1.15632</v>
      </c>
      <c r="R63" s="146"/>
      <c r="S63" s="146"/>
      <c r="T63" s="147">
        <v>0.41909999999999997</v>
      </c>
      <c r="U63" s="146">
        <f t="shared" si="18"/>
        <v>30.59</v>
      </c>
      <c r="V63" s="138"/>
      <c r="W63" s="138"/>
      <c r="X63" s="138"/>
      <c r="Y63" s="138"/>
      <c r="Z63" s="138"/>
      <c r="AA63" s="138"/>
      <c r="AB63" s="138"/>
      <c r="AC63" s="138"/>
      <c r="AD63" s="138"/>
      <c r="AE63" s="138" t="s">
        <v>112</v>
      </c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ht="20.25" outlineLevel="1" x14ac:dyDescent="0.35">
      <c r="A64" s="139">
        <v>50</v>
      </c>
      <c r="B64" s="139" t="s">
        <v>176</v>
      </c>
      <c r="C64" s="169" t="s">
        <v>213</v>
      </c>
      <c r="D64" s="145" t="s">
        <v>175</v>
      </c>
      <c r="E64" s="151">
        <v>73</v>
      </c>
      <c r="F64" s="235"/>
      <c r="G64" s="153">
        <f t="shared" si="0"/>
        <v>0</v>
      </c>
      <c r="H64" s="153">
        <v>7.99</v>
      </c>
      <c r="I64" s="153">
        <f t="shared" si="13"/>
        <v>583.27</v>
      </c>
      <c r="J64" s="153">
        <v>405.51</v>
      </c>
      <c r="K64" s="153">
        <f t="shared" si="14"/>
        <v>29602.23</v>
      </c>
      <c r="L64" s="153">
        <v>21</v>
      </c>
      <c r="M64" s="153">
        <f t="shared" si="15"/>
        <v>0</v>
      </c>
      <c r="N64" s="146">
        <v>9.0000000000000006E-5</v>
      </c>
      <c r="O64" s="146">
        <f t="shared" si="16"/>
        <v>6.5700000000000003E-3</v>
      </c>
      <c r="P64" s="146">
        <v>0</v>
      </c>
      <c r="Q64" s="146">
        <f t="shared" si="17"/>
        <v>0</v>
      </c>
      <c r="R64" s="146"/>
      <c r="S64" s="146"/>
      <c r="T64" s="147">
        <v>0.496</v>
      </c>
      <c r="U64" s="146">
        <f t="shared" si="18"/>
        <v>36.21</v>
      </c>
      <c r="V64" s="138"/>
      <c r="W64" s="138"/>
      <c r="X64" s="138"/>
      <c r="Y64" s="138"/>
      <c r="Z64" s="138"/>
      <c r="AA64" s="138"/>
      <c r="AB64" s="138"/>
      <c r="AC64" s="138"/>
      <c r="AD64" s="138"/>
      <c r="AE64" s="138" t="s">
        <v>112</v>
      </c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35">
      <c r="A65" s="139">
        <v>51</v>
      </c>
      <c r="B65" s="139" t="s">
        <v>214</v>
      </c>
      <c r="C65" s="169" t="s">
        <v>215</v>
      </c>
      <c r="D65" s="145" t="s">
        <v>111</v>
      </c>
      <c r="E65" s="151">
        <v>9.6999999999999993</v>
      </c>
      <c r="F65" s="235"/>
      <c r="G65" s="153">
        <f t="shared" si="0"/>
        <v>0</v>
      </c>
      <c r="H65" s="153">
        <v>0</v>
      </c>
      <c r="I65" s="153">
        <f t="shared" si="13"/>
        <v>0</v>
      </c>
      <c r="J65" s="153">
        <v>2900</v>
      </c>
      <c r="K65" s="153">
        <f t="shared" si="14"/>
        <v>28130</v>
      </c>
      <c r="L65" s="153">
        <v>21</v>
      </c>
      <c r="M65" s="153">
        <f t="shared" si="15"/>
        <v>0</v>
      </c>
      <c r="N65" s="146">
        <v>0</v>
      </c>
      <c r="O65" s="146">
        <f t="shared" si="16"/>
        <v>0</v>
      </c>
      <c r="P65" s="146">
        <v>0</v>
      </c>
      <c r="Q65" s="146">
        <f t="shared" si="17"/>
        <v>0</v>
      </c>
      <c r="R65" s="146"/>
      <c r="S65" s="146"/>
      <c r="T65" s="147">
        <v>0</v>
      </c>
      <c r="U65" s="146">
        <f t="shared" si="18"/>
        <v>0</v>
      </c>
      <c r="V65" s="138"/>
      <c r="W65" s="138"/>
      <c r="X65" s="138"/>
      <c r="Y65" s="138"/>
      <c r="Z65" s="138"/>
      <c r="AA65" s="138"/>
      <c r="AB65" s="138"/>
      <c r="AC65" s="138"/>
      <c r="AD65" s="138"/>
      <c r="AE65" s="138" t="s">
        <v>112</v>
      </c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outlineLevel="1" x14ac:dyDescent="0.35">
      <c r="A66" s="139">
        <v>52</v>
      </c>
      <c r="B66" s="139" t="s">
        <v>216</v>
      </c>
      <c r="C66" s="169" t="s">
        <v>217</v>
      </c>
      <c r="D66" s="145" t="s">
        <v>175</v>
      </c>
      <c r="E66" s="151">
        <v>36</v>
      </c>
      <c r="F66" s="235"/>
      <c r="G66" s="153">
        <f t="shared" si="0"/>
        <v>0</v>
      </c>
      <c r="H66" s="153">
        <v>0</v>
      </c>
      <c r="I66" s="153">
        <f t="shared" si="13"/>
        <v>0</v>
      </c>
      <c r="J66" s="153">
        <v>744</v>
      </c>
      <c r="K66" s="153">
        <f t="shared" si="14"/>
        <v>26784</v>
      </c>
      <c r="L66" s="153">
        <v>21</v>
      </c>
      <c r="M66" s="153">
        <f t="shared" si="15"/>
        <v>0</v>
      </c>
      <c r="N66" s="146">
        <v>0</v>
      </c>
      <c r="O66" s="146">
        <f t="shared" si="16"/>
        <v>0</v>
      </c>
      <c r="P66" s="146">
        <v>0</v>
      </c>
      <c r="Q66" s="146">
        <f t="shared" si="17"/>
        <v>0</v>
      </c>
      <c r="R66" s="146"/>
      <c r="S66" s="146"/>
      <c r="T66" s="147">
        <v>1.1000000000000001</v>
      </c>
      <c r="U66" s="146">
        <f t="shared" si="18"/>
        <v>39.6</v>
      </c>
      <c r="V66" s="138"/>
      <c r="W66" s="138"/>
      <c r="X66" s="138"/>
      <c r="Y66" s="138"/>
      <c r="Z66" s="138"/>
      <c r="AA66" s="138"/>
      <c r="AB66" s="138"/>
      <c r="AC66" s="138"/>
      <c r="AD66" s="138"/>
      <c r="AE66" s="138" t="s">
        <v>112</v>
      </c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</row>
    <row r="67" spans="1:60" ht="20.25" outlineLevel="1" x14ac:dyDescent="0.35">
      <c r="A67" s="139">
        <v>53</v>
      </c>
      <c r="B67" s="139" t="s">
        <v>218</v>
      </c>
      <c r="C67" s="169" t="s">
        <v>219</v>
      </c>
      <c r="D67" s="145" t="s">
        <v>136</v>
      </c>
      <c r="E67" s="151">
        <v>3</v>
      </c>
      <c r="F67" s="235"/>
      <c r="G67" s="153">
        <f t="shared" si="0"/>
        <v>0</v>
      </c>
      <c r="H67" s="153">
        <v>0</v>
      </c>
      <c r="I67" s="153">
        <f t="shared" si="13"/>
        <v>0</v>
      </c>
      <c r="J67" s="153">
        <v>5520</v>
      </c>
      <c r="K67" s="153">
        <f t="shared" si="14"/>
        <v>16560</v>
      </c>
      <c r="L67" s="153">
        <v>21</v>
      </c>
      <c r="M67" s="153">
        <f t="shared" si="15"/>
        <v>0</v>
      </c>
      <c r="N67" s="146">
        <v>0</v>
      </c>
      <c r="O67" s="146">
        <f t="shared" si="16"/>
        <v>0</v>
      </c>
      <c r="P67" s="146">
        <v>0</v>
      </c>
      <c r="Q67" s="146">
        <f t="shared" si="17"/>
        <v>0</v>
      </c>
      <c r="R67" s="146"/>
      <c r="S67" s="146"/>
      <c r="T67" s="147">
        <v>6.75</v>
      </c>
      <c r="U67" s="146">
        <f t="shared" si="18"/>
        <v>20.25</v>
      </c>
      <c r="V67" s="138"/>
      <c r="W67" s="138"/>
      <c r="X67" s="138"/>
      <c r="Y67" s="138"/>
      <c r="Z67" s="138"/>
      <c r="AA67" s="138"/>
      <c r="AB67" s="138"/>
      <c r="AC67" s="138"/>
      <c r="AD67" s="138"/>
      <c r="AE67" s="138" t="s">
        <v>112</v>
      </c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x14ac:dyDescent="0.35">
      <c r="A68" s="140" t="s">
        <v>107</v>
      </c>
      <c r="B68" s="140" t="s">
        <v>72</v>
      </c>
      <c r="C68" s="170" t="s">
        <v>73</v>
      </c>
      <c r="D68" s="148"/>
      <c r="E68" s="152"/>
      <c r="F68" s="236"/>
      <c r="G68" s="154">
        <f>SUMIF(AE69:AE103,"&lt;&gt;NOR",G69:G103)</f>
        <v>0</v>
      </c>
      <c r="H68" s="154"/>
      <c r="I68" s="154">
        <f>SUM(I69:I103)</f>
        <v>428822.78000000009</v>
      </c>
      <c r="J68" s="154"/>
      <c r="K68" s="154">
        <f>SUM(K69:K103)</f>
        <v>279502.34999999992</v>
      </c>
      <c r="L68" s="154"/>
      <c r="M68" s="154">
        <f>SUM(M69:M103)</f>
        <v>0</v>
      </c>
      <c r="N68" s="149"/>
      <c r="O68" s="149">
        <f>SUM(O69:O103)</f>
        <v>1.1000000000000001</v>
      </c>
      <c r="P68" s="149"/>
      <c r="Q68" s="149">
        <f>SUM(Q69:Q103)</f>
        <v>0.37236000000000002</v>
      </c>
      <c r="R68" s="149"/>
      <c r="S68" s="149"/>
      <c r="T68" s="150"/>
      <c r="U68" s="149">
        <f>SUM(U69:U103)</f>
        <v>198.9</v>
      </c>
      <c r="AE68" t="s">
        <v>108</v>
      </c>
    </row>
    <row r="69" spans="1:60" outlineLevel="1" x14ac:dyDescent="0.35">
      <c r="A69" s="139">
        <v>54</v>
      </c>
      <c r="B69" s="139" t="s">
        <v>220</v>
      </c>
      <c r="C69" s="169" t="s">
        <v>221</v>
      </c>
      <c r="D69" s="145" t="s">
        <v>175</v>
      </c>
      <c r="E69" s="151">
        <v>37</v>
      </c>
      <c r="F69" s="235"/>
      <c r="G69" s="153">
        <f t="shared" si="0"/>
        <v>0</v>
      </c>
      <c r="H69" s="153">
        <v>0</v>
      </c>
      <c r="I69" s="153">
        <f t="shared" ref="I69:I103" si="19">ROUND(E69*H69,2)</f>
        <v>0</v>
      </c>
      <c r="J69" s="153">
        <v>65.2</v>
      </c>
      <c r="K69" s="153">
        <f t="shared" ref="K69:K103" si="20">ROUND(E69*J69,2)</f>
        <v>2412.4</v>
      </c>
      <c r="L69" s="153">
        <v>21</v>
      </c>
      <c r="M69" s="153">
        <f t="shared" ref="M69:M103" si="21">G69*(1+L69/100)</f>
        <v>0</v>
      </c>
      <c r="N69" s="146">
        <v>0</v>
      </c>
      <c r="O69" s="146">
        <f t="shared" ref="O69:O103" si="22">ROUND(E69*N69,5)</f>
        <v>0</v>
      </c>
      <c r="P69" s="146">
        <v>2.1000000000000001E-4</v>
      </c>
      <c r="Q69" s="146">
        <f t="shared" ref="Q69:Q103" si="23">ROUND(E69*P69,5)</f>
        <v>7.77E-3</v>
      </c>
      <c r="R69" s="146"/>
      <c r="S69" s="146"/>
      <c r="T69" s="147">
        <v>7.4999999999999997E-2</v>
      </c>
      <c r="U69" s="146">
        <f t="shared" ref="U69:U103" si="24">ROUND(E69*T69,2)</f>
        <v>2.78</v>
      </c>
      <c r="V69" s="138"/>
      <c r="W69" s="138"/>
      <c r="X69" s="138"/>
      <c r="Y69" s="138"/>
      <c r="Z69" s="138"/>
      <c r="AA69" s="138"/>
      <c r="AB69" s="138"/>
      <c r="AC69" s="138"/>
      <c r="AD69" s="138"/>
      <c r="AE69" s="138" t="s">
        <v>112</v>
      </c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35">
      <c r="A70" s="139">
        <v>55</v>
      </c>
      <c r="B70" s="139" t="s">
        <v>222</v>
      </c>
      <c r="C70" s="169" t="s">
        <v>223</v>
      </c>
      <c r="D70" s="145" t="s">
        <v>175</v>
      </c>
      <c r="E70" s="151">
        <v>24</v>
      </c>
      <c r="F70" s="235"/>
      <c r="G70" s="153">
        <f t="shared" si="0"/>
        <v>0</v>
      </c>
      <c r="H70" s="153">
        <v>0</v>
      </c>
      <c r="I70" s="153">
        <f t="shared" si="19"/>
        <v>0</v>
      </c>
      <c r="J70" s="153">
        <v>56.4</v>
      </c>
      <c r="K70" s="153">
        <f t="shared" si="20"/>
        <v>1353.6</v>
      </c>
      <c r="L70" s="153">
        <v>21</v>
      </c>
      <c r="M70" s="153">
        <f t="shared" si="21"/>
        <v>0</v>
      </c>
      <c r="N70" s="146">
        <v>0</v>
      </c>
      <c r="O70" s="146">
        <f t="shared" si="22"/>
        <v>0</v>
      </c>
      <c r="P70" s="146">
        <v>2.8500000000000001E-3</v>
      </c>
      <c r="Q70" s="146">
        <f t="shared" si="23"/>
        <v>6.8400000000000002E-2</v>
      </c>
      <c r="R70" s="146"/>
      <c r="S70" s="146"/>
      <c r="T70" s="147">
        <v>0.06</v>
      </c>
      <c r="U70" s="146">
        <f t="shared" si="24"/>
        <v>1.44</v>
      </c>
      <c r="V70" s="138"/>
      <c r="W70" s="138"/>
      <c r="X70" s="138"/>
      <c r="Y70" s="138"/>
      <c r="Z70" s="138"/>
      <c r="AA70" s="138"/>
      <c r="AB70" s="138"/>
      <c r="AC70" s="138"/>
      <c r="AD70" s="138"/>
      <c r="AE70" s="138" t="s">
        <v>112</v>
      </c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outlineLevel="1" x14ac:dyDescent="0.35">
      <c r="A71" s="139">
        <v>56</v>
      </c>
      <c r="B71" s="139" t="s">
        <v>224</v>
      </c>
      <c r="C71" s="169" t="s">
        <v>225</v>
      </c>
      <c r="D71" s="145" t="s">
        <v>175</v>
      </c>
      <c r="E71" s="151">
        <v>37</v>
      </c>
      <c r="F71" s="235"/>
      <c r="G71" s="153">
        <f t="shared" si="0"/>
        <v>0</v>
      </c>
      <c r="H71" s="153">
        <v>720.05</v>
      </c>
      <c r="I71" s="153">
        <f t="shared" si="19"/>
        <v>26641.85</v>
      </c>
      <c r="J71" s="153">
        <v>42.950000000000045</v>
      </c>
      <c r="K71" s="153">
        <f t="shared" si="20"/>
        <v>1589.15</v>
      </c>
      <c r="L71" s="153">
        <v>21</v>
      </c>
      <c r="M71" s="153">
        <f t="shared" si="21"/>
        <v>0</v>
      </c>
      <c r="N71" s="146">
        <v>1.4599999999999999E-3</v>
      </c>
      <c r="O71" s="146">
        <f t="shared" si="22"/>
        <v>5.4019999999999999E-2</v>
      </c>
      <c r="P71" s="146">
        <v>0</v>
      </c>
      <c r="Q71" s="146">
        <f t="shared" si="23"/>
        <v>0</v>
      </c>
      <c r="R71" s="146"/>
      <c r="S71" s="146"/>
      <c r="T71" s="147">
        <v>5.0999999999999997E-2</v>
      </c>
      <c r="U71" s="146">
        <f t="shared" si="24"/>
        <v>1.89</v>
      </c>
      <c r="V71" s="138"/>
      <c r="W71" s="138"/>
      <c r="X71" s="138"/>
      <c r="Y71" s="138"/>
      <c r="Z71" s="138"/>
      <c r="AA71" s="138"/>
      <c r="AB71" s="138"/>
      <c r="AC71" s="138"/>
      <c r="AD71" s="138"/>
      <c r="AE71" s="138" t="s">
        <v>112</v>
      </c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</row>
    <row r="72" spans="1:60" outlineLevel="1" x14ac:dyDescent="0.35">
      <c r="A72" s="139">
        <v>57</v>
      </c>
      <c r="B72" s="139" t="s">
        <v>226</v>
      </c>
      <c r="C72" s="169" t="s">
        <v>227</v>
      </c>
      <c r="D72" s="145" t="s">
        <v>175</v>
      </c>
      <c r="E72" s="151">
        <v>37</v>
      </c>
      <c r="F72" s="235"/>
      <c r="G72" s="153">
        <f t="shared" si="0"/>
        <v>0</v>
      </c>
      <c r="H72" s="153">
        <v>17.809999999999999</v>
      </c>
      <c r="I72" s="153">
        <f t="shared" si="19"/>
        <v>658.97</v>
      </c>
      <c r="J72" s="153">
        <v>30.390000000000004</v>
      </c>
      <c r="K72" s="153">
        <f t="shared" si="20"/>
        <v>1124.43</v>
      </c>
      <c r="L72" s="153">
        <v>21</v>
      </c>
      <c r="M72" s="153">
        <f t="shared" si="21"/>
        <v>0</v>
      </c>
      <c r="N72" s="146">
        <v>3.0000000000000001E-5</v>
      </c>
      <c r="O72" s="146">
        <f t="shared" si="22"/>
        <v>1.1100000000000001E-3</v>
      </c>
      <c r="P72" s="146">
        <v>0</v>
      </c>
      <c r="Q72" s="146">
        <f t="shared" si="23"/>
        <v>0</v>
      </c>
      <c r="R72" s="146"/>
      <c r="S72" s="146"/>
      <c r="T72" s="147">
        <v>3.5000000000000003E-2</v>
      </c>
      <c r="U72" s="146">
        <f t="shared" si="24"/>
        <v>1.3</v>
      </c>
      <c r="V72" s="138"/>
      <c r="W72" s="138"/>
      <c r="X72" s="138"/>
      <c r="Y72" s="138"/>
      <c r="Z72" s="138"/>
      <c r="AA72" s="138"/>
      <c r="AB72" s="138"/>
      <c r="AC72" s="138"/>
      <c r="AD72" s="138"/>
      <c r="AE72" s="138" t="s">
        <v>112</v>
      </c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35">
      <c r="A73" s="139">
        <v>58</v>
      </c>
      <c r="B73" s="139" t="s">
        <v>228</v>
      </c>
      <c r="C73" s="169" t="s">
        <v>229</v>
      </c>
      <c r="D73" s="145" t="s">
        <v>175</v>
      </c>
      <c r="E73" s="151">
        <v>37</v>
      </c>
      <c r="F73" s="235"/>
      <c r="G73" s="153">
        <f t="shared" si="0"/>
        <v>0</v>
      </c>
      <c r="H73" s="153">
        <v>3047.03</v>
      </c>
      <c r="I73" s="153">
        <f t="shared" si="19"/>
        <v>112740.11</v>
      </c>
      <c r="J73" s="153">
        <v>687.9699999999998</v>
      </c>
      <c r="K73" s="153">
        <f t="shared" si="20"/>
        <v>25454.89</v>
      </c>
      <c r="L73" s="153">
        <v>21</v>
      </c>
      <c r="M73" s="153">
        <f t="shared" si="21"/>
        <v>0</v>
      </c>
      <c r="N73" s="146">
        <v>6.4000000000000003E-3</v>
      </c>
      <c r="O73" s="146">
        <f t="shared" si="22"/>
        <v>0.23680000000000001</v>
      </c>
      <c r="P73" s="146">
        <v>0</v>
      </c>
      <c r="Q73" s="146">
        <f t="shared" si="23"/>
        <v>0</v>
      </c>
      <c r="R73" s="146"/>
      <c r="S73" s="146"/>
      <c r="T73" s="147">
        <v>0.749</v>
      </c>
      <c r="U73" s="146">
        <f t="shared" si="24"/>
        <v>27.71</v>
      </c>
      <c r="V73" s="138"/>
      <c r="W73" s="138"/>
      <c r="X73" s="138"/>
      <c r="Y73" s="138"/>
      <c r="Z73" s="138"/>
      <c r="AA73" s="138"/>
      <c r="AB73" s="138"/>
      <c r="AC73" s="138"/>
      <c r="AD73" s="138"/>
      <c r="AE73" s="138" t="s">
        <v>112</v>
      </c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35">
      <c r="A74" s="139">
        <v>59</v>
      </c>
      <c r="B74" s="139" t="s">
        <v>230</v>
      </c>
      <c r="C74" s="169" t="s">
        <v>231</v>
      </c>
      <c r="D74" s="145" t="s">
        <v>136</v>
      </c>
      <c r="E74" s="151">
        <v>39</v>
      </c>
      <c r="F74" s="235"/>
      <c r="G74" s="153">
        <f t="shared" si="0"/>
        <v>0</v>
      </c>
      <c r="H74" s="153">
        <v>1.78</v>
      </c>
      <c r="I74" s="153">
        <f t="shared" si="19"/>
        <v>69.42</v>
      </c>
      <c r="J74" s="153">
        <v>56.72</v>
      </c>
      <c r="K74" s="153">
        <f t="shared" si="20"/>
        <v>2212.08</v>
      </c>
      <c r="L74" s="153">
        <v>21</v>
      </c>
      <c r="M74" s="153">
        <f t="shared" si="21"/>
        <v>0</v>
      </c>
      <c r="N74" s="146">
        <v>0</v>
      </c>
      <c r="O74" s="146">
        <f t="shared" si="22"/>
        <v>0</v>
      </c>
      <c r="P74" s="146">
        <v>0</v>
      </c>
      <c r="Q74" s="146">
        <f t="shared" si="23"/>
        <v>0</v>
      </c>
      <c r="R74" s="146"/>
      <c r="S74" s="146"/>
      <c r="T74" s="147">
        <v>7.4999999999999997E-2</v>
      </c>
      <c r="U74" s="146">
        <f t="shared" si="24"/>
        <v>2.93</v>
      </c>
      <c r="V74" s="138"/>
      <c r="W74" s="138"/>
      <c r="X74" s="138"/>
      <c r="Y74" s="138"/>
      <c r="Z74" s="138"/>
      <c r="AA74" s="138"/>
      <c r="AB74" s="138"/>
      <c r="AC74" s="138"/>
      <c r="AD74" s="138"/>
      <c r="AE74" s="138" t="s">
        <v>112</v>
      </c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35">
      <c r="A75" s="139">
        <v>60</v>
      </c>
      <c r="B75" s="139" t="s">
        <v>232</v>
      </c>
      <c r="C75" s="169" t="s">
        <v>233</v>
      </c>
      <c r="D75" s="145" t="s">
        <v>175</v>
      </c>
      <c r="E75" s="151">
        <v>37</v>
      </c>
      <c r="F75" s="235"/>
      <c r="G75" s="153">
        <f t="shared" si="0"/>
        <v>0</v>
      </c>
      <c r="H75" s="153">
        <v>48.05</v>
      </c>
      <c r="I75" s="153">
        <f t="shared" si="19"/>
        <v>1777.85</v>
      </c>
      <c r="J75" s="153">
        <v>361.95</v>
      </c>
      <c r="K75" s="153">
        <f t="shared" si="20"/>
        <v>13392.15</v>
      </c>
      <c r="L75" s="153">
        <v>21</v>
      </c>
      <c r="M75" s="153">
        <f t="shared" si="21"/>
        <v>0</v>
      </c>
      <c r="N75" s="146">
        <v>1.2E-4</v>
      </c>
      <c r="O75" s="146">
        <f t="shared" si="22"/>
        <v>4.4400000000000004E-3</v>
      </c>
      <c r="P75" s="146">
        <v>0</v>
      </c>
      <c r="Q75" s="146">
        <f t="shared" si="23"/>
        <v>0</v>
      </c>
      <c r="R75" s="146"/>
      <c r="S75" s="146"/>
      <c r="T75" s="147">
        <v>0.38500000000000001</v>
      </c>
      <c r="U75" s="146">
        <f t="shared" si="24"/>
        <v>14.25</v>
      </c>
      <c r="V75" s="138"/>
      <c r="W75" s="138"/>
      <c r="X75" s="138"/>
      <c r="Y75" s="138"/>
      <c r="Z75" s="138"/>
      <c r="AA75" s="138"/>
      <c r="AB75" s="138"/>
      <c r="AC75" s="138"/>
      <c r="AD75" s="138"/>
      <c r="AE75" s="138" t="s">
        <v>112</v>
      </c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35">
      <c r="A76" s="139">
        <v>61</v>
      </c>
      <c r="B76" s="139" t="s">
        <v>234</v>
      </c>
      <c r="C76" s="169" t="s">
        <v>235</v>
      </c>
      <c r="D76" s="145" t="s">
        <v>136</v>
      </c>
      <c r="E76" s="151">
        <v>2</v>
      </c>
      <c r="F76" s="235"/>
      <c r="G76" s="153">
        <f t="shared" ref="G76:G120" si="25">E76*F76</f>
        <v>0</v>
      </c>
      <c r="H76" s="153">
        <v>14.72</v>
      </c>
      <c r="I76" s="153">
        <f t="shared" si="19"/>
        <v>29.44</v>
      </c>
      <c r="J76" s="153">
        <v>251.28</v>
      </c>
      <c r="K76" s="153">
        <f t="shared" si="20"/>
        <v>502.56</v>
      </c>
      <c r="L76" s="153">
        <v>21</v>
      </c>
      <c r="M76" s="153">
        <f t="shared" si="21"/>
        <v>0</v>
      </c>
      <c r="N76" s="146">
        <v>2.0000000000000002E-5</v>
      </c>
      <c r="O76" s="146">
        <f t="shared" si="22"/>
        <v>4.0000000000000003E-5</v>
      </c>
      <c r="P76" s="146">
        <v>0</v>
      </c>
      <c r="Q76" s="146">
        <f t="shared" si="23"/>
        <v>0</v>
      </c>
      <c r="R76" s="146"/>
      <c r="S76" s="146"/>
      <c r="T76" s="147">
        <v>0.26700000000000002</v>
      </c>
      <c r="U76" s="146">
        <f t="shared" si="24"/>
        <v>0.53</v>
      </c>
      <c r="V76" s="138"/>
      <c r="W76" s="138"/>
      <c r="X76" s="138"/>
      <c r="Y76" s="138"/>
      <c r="Z76" s="138"/>
      <c r="AA76" s="138"/>
      <c r="AB76" s="138"/>
      <c r="AC76" s="138"/>
      <c r="AD76" s="138"/>
      <c r="AE76" s="138" t="s">
        <v>112</v>
      </c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35">
      <c r="A77" s="139">
        <v>62</v>
      </c>
      <c r="B77" s="139" t="s">
        <v>236</v>
      </c>
      <c r="C77" s="169" t="s">
        <v>237</v>
      </c>
      <c r="D77" s="145" t="s">
        <v>175</v>
      </c>
      <c r="E77" s="151">
        <v>25</v>
      </c>
      <c r="F77" s="235"/>
      <c r="G77" s="153">
        <f t="shared" si="25"/>
        <v>0</v>
      </c>
      <c r="H77" s="153">
        <v>34.25</v>
      </c>
      <c r="I77" s="153">
        <f t="shared" si="19"/>
        <v>856.25</v>
      </c>
      <c r="J77" s="153">
        <v>153.75</v>
      </c>
      <c r="K77" s="153">
        <f t="shared" si="20"/>
        <v>3843.75</v>
      </c>
      <c r="L77" s="153">
        <v>21</v>
      </c>
      <c r="M77" s="153">
        <f t="shared" si="21"/>
        <v>0</v>
      </c>
      <c r="N77" s="146">
        <v>1.4999999999999999E-4</v>
      </c>
      <c r="O77" s="146">
        <f t="shared" si="22"/>
        <v>3.7499999999999999E-3</v>
      </c>
      <c r="P77" s="146">
        <v>0</v>
      </c>
      <c r="Q77" s="146">
        <f t="shared" si="23"/>
        <v>0</v>
      </c>
      <c r="R77" s="146"/>
      <c r="S77" s="146"/>
      <c r="T77" s="147">
        <v>0.17699999999999999</v>
      </c>
      <c r="U77" s="146">
        <f t="shared" si="24"/>
        <v>4.43</v>
      </c>
      <c r="V77" s="138"/>
      <c r="W77" s="138"/>
      <c r="X77" s="138"/>
      <c r="Y77" s="138"/>
      <c r="Z77" s="138"/>
      <c r="AA77" s="138"/>
      <c r="AB77" s="138"/>
      <c r="AC77" s="138"/>
      <c r="AD77" s="138"/>
      <c r="AE77" s="138" t="s">
        <v>112</v>
      </c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35">
      <c r="A78" s="139">
        <v>63</v>
      </c>
      <c r="B78" s="139" t="s">
        <v>238</v>
      </c>
      <c r="C78" s="169" t="s">
        <v>239</v>
      </c>
      <c r="D78" s="145" t="s">
        <v>175</v>
      </c>
      <c r="E78" s="151">
        <v>24</v>
      </c>
      <c r="F78" s="235"/>
      <c r="G78" s="153">
        <f t="shared" si="25"/>
        <v>0</v>
      </c>
      <c r="H78" s="153">
        <v>1552.05</v>
      </c>
      <c r="I78" s="153">
        <f t="shared" si="19"/>
        <v>37249.199999999997</v>
      </c>
      <c r="J78" s="153">
        <v>467.95000000000005</v>
      </c>
      <c r="K78" s="153">
        <f t="shared" si="20"/>
        <v>11230.8</v>
      </c>
      <c r="L78" s="153">
        <v>21</v>
      </c>
      <c r="M78" s="153">
        <f t="shared" si="21"/>
        <v>0</v>
      </c>
      <c r="N78" s="146">
        <v>3.46E-3</v>
      </c>
      <c r="O78" s="146">
        <f t="shared" si="22"/>
        <v>8.3040000000000003E-2</v>
      </c>
      <c r="P78" s="146">
        <v>0</v>
      </c>
      <c r="Q78" s="146">
        <f t="shared" si="23"/>
        <v>0</v>
      </c>
      <c r="R78" s="146"/>
      <c r="S78" s="146"/>
      <c r="T78" s="147">
        <v>0.60099999999999998</v>
      </c>
      <c r="U78" s="146">
        <f t="shared" si="24"/>
        <v>14.42</v>
      </c>
      <c r="V78" s="138"/>
      <c r="W78" s="138"/>
      <c r="X78" s="138"/>
      <c r="Y78" s="138"/>
      <c r="Z78" s="138"/>
      <c r="AA78" s="138"/>
      <c r="AB78" s="138"/>
      <c r="AC78" s="138"/>
      <c r="AD78" s="138"/>
      <c r="AE78" s="138" t="s">
        <v>112</v>
      </c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0.25" outlineLevel="1" x14ac:dyDescent="0.35">
      <c r="A79" s="139">
        <v>64</v>
      </c>
      <c r="B79" s="139" t="s">
        <v>240</v>
      </c>
      <c r="C79" s="169" t="s">
        <v>241</v>
      </c>
      <c r="D79" s="145" t="s">
        <v>175</v>
      </c>
      <c r="E79" s="151">
        <v>1</v>
      </c>
      <c r="F79" s="235"/>
      <c r="G79" s="153">
        <f t="shared" si="25"/>
        <v>0</v>
      </c>
      <c r="H79" s="153">
        <v>0</v>
      </c>
      <c r="I79" s="153">
        <f t="shared" si="19"/>
        <v>0</v>
      </c>
      <c r="J79" s="153">
        <v>1103.52</v>
      </c>
      <c r="K79" s="153">
        <f t="shared" si="20"/>
        <v>1103.52</v>
      </c>
      <c r="L79" s="153">
        <v>21</v>
      </c>
      <c r="M79" s="153">
        <f t="shared" si="21"/>
        <v>0</v>
      </c>
      <c r="N79" s="146">
        <v>0</v>
      </c>
      <c r="O79" s="146">
        <f t="shared" si="22"/>
        <v>0</v>
      </c>
      <c r="P79" s="146">
        <v>0</v>
      </c>
      <c r="Q79" s="146">
        <f t="shared" si="23"/>
        <v>0</v>
      </c>
      <c r="R79" s="146"/>
      <c r="S79" s="146"/>
      <c r="T79" s="147">
        <v>0</v>
      </c>
      <c r="U79" s="146">
        <f t="shared" si="24"/>
        <v>0</v>
      </c>
      <c r="V79" s="138"/>
      <c r="W79" s="138"/>
      <c r="X79" s="138"/>
      <c r="Y79" s="138"/>
      <c r="Z79" s="138"/>
      <c r="AA79" s="138"/>
      <c r="AB79" s="138"/>
      <c r="AC79" s="138"/>
      <c r="AD79" s="138"/>
      <c r="AE79" s="138" t="s">
        <v>112</v>
      </c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ht="20.25" outlineLevel="1" x14ac:dyDescent="0.35">
      <c r="A80" s="139">
        <v>65</v>
      </c>
      <c r="B80" s="139" t="s">
        <v>242</v>
      </c>
      <c r="C80" s="169" t="s">
        <v>243</v>
      </c>
      <c r="D80" s="145" t="s">
        <v>115</v>
      </c>
      <c r="E80" s="151">
        <v>2</v>
      </c>
      <c r="F80" s="235"/>
      <c r="G80" s="153">
        <f t="shared" si="25"/>
        <v>0</v>
      </c>
      <c r="H80" s="153">
        <v>0</v>
      </c>
      <c r="I80" s="153">
        <f t="shared" si="19"/>
        <v>0</v>
      </c>
      <c r="J80" s="153">
        <v>1287.44</v>
      </c>
      <c r="K80" s="153">
        <f t="shared" si="20"/>
        <v>2574.88</v>
      </c>
      <c r="L80" s="153">
        <v>21</v>
      </c>
      <c r="M80" s="153">
        <f t="shared" si="21"/>
        <v>0</v>
      </c>
      <c r="N80" s="146">
        <v>0</v>
      </c>
      <c r="O80" s="146">
        <f t="shared" si="22"/>
        <v>0</v>
      </c>
      <c r="P80" s="146">
        <v>0</v>
      </c>
      <c r="Q80" s="146">
        <f t="shared" si="23"/>
        <v>0</v>
      </c>
      <c r="R80" s="146"/>
      <c r="S80" s="146"/>
      <c r="T80" s="147">
        <v>0</v>
      </c>
      <c r="U80" s="146">
        <f t="shared" si="24"/>
        <v>0</v>
      </c>
      <c r="V80" s="138"/>
      <c r="W80" s="138"/>
      <c r="X80" s="138"/>
      <c r="Y80" s="138"/>
      <c r="Z80" s="138"/>
      <c r="AA80" s="138"/>
      <c r="AB80" s="138"/>
      <c r="AC80" s="138"/>
      <c r="AD80" s="138"/>
      <c r="AE80" s="138" t="s">
        <v>112</v>
      </c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outlineLevel="1" x14ac:dyDescent="0.35">
      <c r="A81" s="139">
        <v>66</v>
      </c>
      <c r="B81" s="139" t="s">
        <v>244</v>
      </c>
      <c r="C81" s="169" t="s">
        <v>245</v>
      </c>
      <c r="D81" s="145" t="s">
        <v>139</v>
      </c>
      <c r="E81" s="151">
        <v>1</v>
      </c>
      <c r="F81" s="235"/>
      <c r="G81" s="153">
        <f t="shared" si="25"/>
        <v>0</v>
      </c>
      <c r="H81" s="153">
        <v>0</v>
      </c>
      <c r="I81" s="153">
        <f t="shared" si="19"/>
        <v>0</v>
      </c>
      <c r="J81" s="153">
        <v>2860</v>
      </c>
      <c r="K81" s="153">
        <f t="shared" si="20"/>
        <v>2860</v>
      </c>
      <c r="L81" s="153">
        <v>21</v>
      </c>
      <c r="M81" s="153">
        <f t="shared" si="21"/>
        <v>0</v>
      </c>
      <c r="N81" s="146">
        <v>0</v>
      </c>
      <c r="O81" s="146">
        <f t="shared" si="22"/>
        <v>0</v>
      </c>
      <c r="P81" s="146">
        <v>0</v>
      </c>
      <c r="Q81" s="146">
        <f t="shared" si="23"/>
        <v>0</v>
      </c>
      <c r="R81" s="146"/>
      <c r="S81" s="146"/>
      <c r="T81" s="147">
        <v>4.82</v>
      </c>
      <c r="U81" s="146">
        <f t="shared" si="24"/>
        <v>4.82</v>
      </c>
      <c r="V81" s="138"/>
      <c r="W81" s="138"/>
      <c r="X81" s="138"/>
      <c r="Y81" s="138"/>
      <c r="Z81" s="138"/>
      <c r="AA81" s="138"/>
      <c r="AB81" s="138"/>
      <c r="AC81" s="138"/>
      <c r="AD81" s="138"/>
      <c r="AE81" s="138" t="s">
        <v>112</v>
      </c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outlineLevel="1" x14ac:dyDescent="0.35">
      <c r="A82" s="139">
        <v>67</v>
      </c>
      <c r="B82" s="139" t="s">
        <v>246</v>
      </c>
      <c r="C82" s="169" t="s">
        <v>247</v>
      </c>
      <c r="D82" s="145" t="s">
        <v>175</v>
      </c>
      <c r="E82" s="151">
        <v>37</v>
      </c>
      <c r="F82" s="235"/>
      <c r="G82" s="153">
        <f t="shared" si="25"/>
        <v>0</v>
      </c>
      <c r="H82" s="153">
        <v>0</v>
      </c>
      <c r="I82" s="153">
        <f t="shared" si="19"/>
        <v>0</v>
      </c>
      <c r="J82" s="153">
        <v>43.4</v>
      </c>
      <c r="K82" s="153">
        <f t="shared" si="20"/>
        <v>1605.8</v>
      </c>
      <c r="L82" s="153">
        <v>21</v>
      </c>
      <c r="M82" s="153">
        <f t="shared" si="21"/>
        <v>0</v>
      </c>
      <c r="N82" s="146">
        <v>0</v>
      </c>
      <c r="O82" s="146">
        <f t="shared" si="22"/>
        <v>0</v>
      </c>
      <c r="P82" s="146">
        <v>3.2599999999999999E-3</v>
      </c>
      <c r="Q82" s="146">
        <f t="shared" si="23"/>
        <v>0.12062</v>
      </c>
      <c r="R82" s="146"/>
      <c r="S82" s="146"/>
      <c r="T82" s="147">
        <v>5.7500000000000002E-2</v>
      </c>
      <c r="U82" s="146">
        <f t="shared" si="24"/>
        <v>2.13</v>
      </c>
      <c r="V82" s="138"/>
      <c r="W82" s="138"/>
      <c r="X82" s="138"/>
      <c r="Y82" s="138"/>
      <c r="Z82" s="138"/>
      <c r="AA82" s="138"/>
      <c r="AB82" s="138"/>
      <c r="AC82" s="138"/>
      <c r="AD82" s="138"/>
      <c r="AE82" s="138" t="s">
        <v>112</v>
      </c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outlineLevel="1" x14ac:dyDescent="0.35">
      <c r="A83" s="139">
        <v>68</v>
      </c>
      <c r="B83" s="139" t="s">
        <v>248</v>
      </c>
      <c r="C83" s="169" t="s">
        <v>249</v>
      </c>
      <c r="D83" s="145" t="s">
        <v>175</v>
      </c>
      <c r="E83" s="151">
        <v>25</v>
      </c>
      <c r="F83" s="235"/>
      <c r="G83" s="153">
        <f t="shared" si="25"/>
        <v>0</v>
      </c>
      <c r="H83" s="153">
        <v>0</v>
      </c>
      <c r="I83" s="153">
        <f t="shared" si="19"/>
        <v>0</v>
      </c>
      <c r="J83" s="153">
        <v>40</v>
      </c>
      <c r="K83" s="153">
        <f t="shared" si="20"/>
        <v>1000</v>
      </c>
      <c r="L83" s="153">
        <v>21</v>
      </c>
      <c r="M83" s="153">
        <f t="shared" si="21"/>
        <v>0</v>
      </c>
      <c r="N83" s="146">
        <v>0</v>
      </c>
      <c r="O83" s="146">
        <f t="shared" si="22"/>
        <v>0</v>
      </c>
      <c r="P83" s="146">
        <v>2.0500000000000002E-3</v>
      </c>
      <c r="Q83" s="146">
        <f t="shared" si="23"/>
        <v>5.1249999999999997E-2</v>
      </c>
      <c r="R83" s="146"/>
      <c r="S83" s="146"/>
      <c r="T83" s="147">
        <v>5.2900000000000003E-2</v>
      </c>
      <c r="U83" s="146">
        <f t="shared" si="24"/>
        <v>1.32</v>
      </c>
      <c r="V83" s="138"/>
      <c r="W83" s="138"/>
      <c r="X83" s="138"/>
      <c r="Y83" s="138"/>
      <c r="Z83" s="138"/>
      <c r="AA83" s="138"/>
      <c r="AB83" s="138"/>
      <c r="AC83" s="138"/>
      <c r="AD83" s="138"/>
      <c r="AE83" s="138" t="s">
        <v>112</v>
      </c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35">
      <c r="A84" s="139">
        <v>69</v>
      </c>
      <c r="B84" s="139" t="s">
        <v>250</v>
      </c>
      <c r="C84" s="169" t="s">
        <v>251</v>
      </c>
      <c r="D84" s="145" t="s">
        <v>175</v>
      </c>
      <c r="E84" s="151">
        <v>37</v>
      </c>
      <c r="F84" s="235"/>
      <c r="G84" s="153">
        <f t="shared" si="25"/>
        <v>0</v>
      </c>
      <c r="H84" s="153">
        <v>0</v>
      </c>
      <c r="I84" s="153">
        <f t="shared" si="19"/>
        <v>0</v>
      </c>
      <c r="J84" s="153">
        <v>56.4</v>
      </c>
      <c r="K84" s="153">
        <f t="shared" si="20"/>
        <v>2086.8000000000002</v>
      </c>
      <c r="L84" s="153">
        <v>21</v>
      </c>
      <c r="M84" s="153">
        <f t="shared" si="21"/>
        <v>0</v>
      </c>
      <c r="N84" s="146">
        <v>0</v>
      </c>
      <c r="O84" s="146">
        <f t="shared" si="22"/>
        <v>0</v>
      </c>
      <c r="P84" s="146">
        <v>3.3600000000000001E-3</v>
      </c>
      <c r="Q84" s="146">
        <f t="shared" si="23"/>
        <v>0.12432</v>
      </c>
      <c r="R84" s="146"/>
      <c r="S84" s="146"/>
      <c r="T84" s="147">
        <v>6.9000000000000006E-2</v>
      </c>
      <c r="U84" s="146">
        <f t="shared" si="24"/>
        <v>2.5499999999999998</v>
      </c>
      <c r="V84" s="138"/>
      <c r="W84" s="138"/>
      <c r="X84" s="138"/>
      <c r="Y84" s="138"/>
      <c r="Z84" s="138"/>
      <c r="AA84" s="138"/>
      <c r="AB84" s="138"/>
      <c r="AC84" s="138"/>
      <c r="AD84" s="138"/>
      <c r="AE84" s="138" t="s">
        <v>112</v>
      </c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35">
      <c r="A85" s="139">
        <v>70</v>
      </c>
      <c r="B85" s="139" t="s">
        <v>252</v>
      </c>
      <c r="C85" s="169" t="s">
        <v>253</v>
      </c>
      <c r="D85" s="145" t="s">
        <v>175</v>
      </c>
      <c r="E85" s="151">
        <v>37</v>
      </c>
      <c r="F85" s="235"/>
      <c r="G85" s="153">
        <f t="shared" si="25"/>
        <v>0</v>
      </c>
      <c r="H85" s="153">
        <v>1513.03</v>
      </c>
      <c r="I85" s="153">
        <f t="shared" si="19"/>
        <v>55982.11</v>
      </c>
      <c r="J85" s="153">
        <v>601.97</v>
      </c>
      <c r="K85" s="153">
        <f t="shared" si="20"/>
        <v>22272.89</v>
      </c>
      <c r="L85" s="153">
        <v>21</v>
      </c>
      <c r="M85" s="153">
        <f t="shared" si="21"/>
        <v>0</v>
      </c>
      <c r="N85" s="146">
        <v>5.3600000000000002E-3</v>
      </c>
      <c r="O85" s="146">
        <f t="shared" si="22"/>
        <v>0.19832</v>
      </c>
      <c r="P85" s="146">
        <v>0</v>
      </c>
      <c r="Q85" s="146">
        <f t="shared" si="23"/>
        <v>0</v>
      </c>
      <c r="R85" s="146"/>
      <c r="S85" s="146"/>
      <c r="T85" s="147">
        <v>0.86680000000000001</v>
      </c>
      <c r="U85" s="146">
        <f t="shared" si="24"/>
        <v>32.07</v>
      </c>
      <c r="V85" s="138"/>
      <c r="W85" s="138"/>
      <c r="X85" s="138"/>
      <c r="Y85" s="138"/>
      <c r="Z85" s="138"/>
      <c r="AA85" s="138"/>
      <c r="AB85" s="138"/>
      <c r="AC85" s="138"/>
      <c r="AD85" s="138"/>
      <c r="AE85" s="138" t="s">
        <v>112</v>
      </c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outlineLevel="1" x14ac:dyDescent="0.35">
      <c r="A86" s="139">
        <v>71</v>
      </c>
      <c r="B86" s="139" t="s">
        <v>254</v>
      </c>
      <c r="C86" s="169" t="s">
        <v>255</v>
      </c>
      <c r="D86" s="145" t="s">
        <v>175</v>
      </c>
      <c r="E86" s="151">
        <v>37</v>
      </c>
      <c r="F86" s="235"/>
      <c r="G86" s="153">
        <f t="shared" si="25"/>
        <v>0</v>
      </c>
      <c r="H86" s="153">
        <v>3651.21</v>
      </c>
      <c r="I86" s="153">
        <f t="shared" si="19"/>
        <v>135094.76999999999</v>
      </c>
      <c r="J86" s="153">
        <v>693.79</v>
      </c>
      <c r="K86" s="153">
        <f t="shared" si="20"/>
        <v>25670.23</v>
      </c>
      <c r="L86" s="153">
        <v>21</v>
      </c>
      <c r="M86" s="153">
        <f t="shared" si="21"/>
        <v>0</v>
      </c>
      <c r="N86" s="146">
        <v>1.0449999999999999E-2</v>
      </c>
      <c r="O86" s="146">
        <f t="shared" si="22"/>
        <v>0.38664999999999999</v>
      </c>
      <c r="P86" s="146">
        <v>0</v>
      </c>
      <c r="Q86" s="146">
        <f t="shared" si="23"/>
        <v>0</v>
      </c>
      <c r="R86" s="146"/>
      <c r="S86" s="146"/>
      <c r="T86" s="147">
        <v>0.96455000000000002</v>
      </c>
      <c r="U86" s="146">
        <f t="shared" si="24"/>
        <v>35.69</v>
      </c>
      <c r="V86" s="138"/>
      <c r="W86" s="138"/>
      <c r="X86" s="138"/>
      <c r="Y86" s="138"/>
      <c r="Z86" s="138"/>
      <c r="AA86" s="138"/>
      <c r="AB86" s="138"/>
      <c r="AC86" s="138"/>
      <c r="AD86" s="138"/>
      <c r="AE86" s="138" t="s">
        <v>112</v>
      </c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35">
      <c r="A87" s="139">
        <v>72</v>
      </c>
      <c r="B87" s="139" t="s">
        <v>256</v>
      </c>
      <c r="C87" s="169" t="s">
        <v>257</v>
      </c>
      <c r="D87" s="145" t="s">
        <v>175</v>
      </c>
      <c r="E87" s="151">
        <v>74</v>
      </c>
      <c r="F87" s="235"/>
      <c r="G87" s="153">
        <f t="shared" si="25"/>
        <v>0</v>
      </c>
      <c r="H87" s="153">
        <v>26.16</v>
      </c>
      <c r="I87" s="153">
        <f t="shared" si="19"/>
        <v>1935.84</v>
      </c>
      <c r="J87" s="153">
        <v>166.84</v>
      </c>
      <c r="K87" s="153">
        <f t="shared" si="20"/>
        <v>12346.16</v>
      </c>
      <c r="L87" s="153">
        <v>21</v>
      </c>
      <c r="M87" s="153">
        <f t="shared" si="21"/>
        <v>0</v>
      </c>
      <c r="N87" s="146">
        <v>4.0000000000000003E-5</v>
      </c>
      <c r="O87" s="146">
        <f t="shared" si="22"/>
        <v>2.96E-3</v>
      </c>
      <c r="P87" s="146">
        <v>0</v>
      </c>
      <c r="Q87" s="146">
        <f t="shared" si="23"/>
        <v>0</v>
      </c>
      <c r="R87" s="146"/>
      <c r="S87" s="146"/>
      <c r="T87" s="147">
        <v>0.2208</v>
      </c>
      <c r="U87" s="146">
        <f t="shared" si="24"/>
        <v>16.34</v>
      </c>
      <c r="V87" s="138"/>
      <c r="W87" s="138"/>
      <c r="X87" s="138"/>
      <c r="Y87" s="138"/>
      <c r="Z87" s="138"/>
      <c r="AA87" s="138"/>
      <c r="AB87" s="138"/>
      <c r="AC87" s="138"/>
      <c r="AD87" s="138"/>
      <c r="AE87" s="138" t="s">
        <v>112</v>
      </c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ht="20.25" outlineLevel="1" x14ac:dyDescent="0.35">
      <c r="A88" s="139">
        <v>73</v>
      </c>
      <c r="B88" s="139" t="s">
        <v>258</v>
      </c>
      <c r="C88" s="169" t="s">
        <v>259</v>
      </c>
      <c r="D88" s="145" t="s">
        <v>115</v>
      </c>
      <c r="E88" s="151">
        <v>37</v>
      </c>
      <c r="F88" s="235"/>
      <c r="G88" s="153">
        <f t="shared" si="25"/>
        <v>0</v>
      </c>
      <c r="H88" s="153">
        <v>0</v>
      </c>
      <c r="I88" s="153">
        <f t="shared" si="19"/>
        <v>0</v>
      </c>
      <c r="J88" s="153">
        <v>2550.56</v>
      </c>
      <c r="K88" s="153">
        <f t="shared" si="20"/>
        <v>94370.72</v>
      </c>
      <c r="L88" s="153">
        <v>21</v>
      </c>
      <c r="M88" s="153">
        <f t="shared" si="21"/>
        <v>0</v>
      </c>
      <c r="N88" s="146">
        <v>0</v>
      </c>
      <c r="O88" s="146">
        <f t="shared" si="22"/>
        <v>0</v>
      </c>
      <c r="P88" s="146">
        <v>0</v>
      </c>
      <c r="Q88" s="146">
        <f t="shared" si="23"/>
        <v>0</v>
      </c>
      <c r="R88" s="146"/>
      <c r="S88" s="146"/>
      <c r="T88" s="147">
        <v>0</v>
      </c>
      <c r="U88" s="146">
        <f t="shared" si="24"/>
        <v>0</v>
      </c>
      <c r="V88" s="138"/>
      <c r="W88" s="138"/>
      <c r="X88" s="138"/>
      <c r="Y88" s="138"/>
      <c r="Z88" s="138"/>
      <c r="AA88" s="138"/>
      <c r="AB88" s="138"/>
      <c r="AC88" s="138"/>
      <c r="AD88" s="138"/>
      <c r="AE88" s="138" t="s">
        <v>112</v>
      </c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35">
      <c r="A89" s="139">
        <v>74</v>
      </c>
      <c r="B89" s="139" t="s">
        <v>260</v>
      </c>
      <c r="C89" s="169" t="s">
        <v>261</v>
      </c>
      <c r="D89" s="145" t="s">
        <v>175</v>
      </c>
      <c r="E89" s="151">
        <v>74</v>
      </c>
      <c r="F89" s="235"/>
      <c r="G89" s="153">
        <f t="shared" si="25"/>
        <v>0</v>
      </c>
      <c r="H89" s="153">
        <v>0</v>
      </c>
      <c r="I89" s="153">
        <f t="shared" si="19"/>
        <v>0</v>
      </c>
      <c r="J89" s="153">
        <v>342.45</v>
      </c>
      <c r="K89" s="153">
        <f t="shared" si="20"/>
        <v>25341.3</v>
      </c>
      <c r="L89" s="153">
        <v>21</v>
      </c>
      <c r="M89" s="153">
        <f t="shared" si="21"/>
        <v>0</v>
      </c>
      <c r="N89" s="146">
        <v>0</v>
      </c>
      <c r="O89" s="146">
        <f t="shared" si="22"/>
        <v>0</v>
      </c>
      <c r="P89" s="146">
        <v>0</v>
      </c>
      <c r="Q89" s="146">
        <f t="shared" si="23"/>
        <v>0</v>
      </c>
      <c r="R89" s="146"/>
      <c r="S89" s="146"/>
      <c r="T89" s="147">
        <v>0</v>
      </c>
      <c r="U89" s="146">
        <f t="shared" si="24"/>
        <v>0</v>
      </c>
      <c r="V89" s="138"/>
      <c r="W89" s="138"/>
      <c r="X89" s="138"/>
      <c r="Y89" s="138"/>
      <c r="Z89" s="138"/>
      <c r="AA89" s="138"/>
      <c r="AB89" s="138"/>
      <c r="AC89" s="138"/>
      <c r="AD89" s="138"/>
      <c r="AE89" s="138" t="s">
        <v>112</v>
      </c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outlineLevel="1" x14ac:dyDescent="0.35">
      <c r="A90" s="139">
        <v>75</v>
      </c>
      <c r="B90" s="139" t="s">
        <v>262</v>
      </c>
      <c r="C90" s="169" t="s">
        <v>263</v>
      </c>
      <c r="D90" s="145" t="s">
        <v>118</v>
      </c>
      <c r="E90" s="151">
        <v>1.95</v>
      </c>
      <c r="F90" s="235"/>
      <c r="G90" s="153">
        <f t="shared" si="25"/>
        <v>0</v>
      </c>
      <c r="H90" s="153">
        <v>3953.9</v>
      </c>
      <c r="I90" s="153">
        <f t="shared" si="19"/>
        <v>7710.11</v>
      </c>
      <c r="J90" s="153">
        <v>2846.1</v>
      </c>
      <c r="K90" s="153">
        <f t="shared" si="20"/>
        <v>5549.9</v>
      </c>
      <c r="L90" s="153">
        <v>21</v>
      </c>
      <c r="M90" s="153">
        <f t="shared" si="21"/>
        <v>0</v>
      </c>
      <c r="N90" s="146">
        <v>9.8700000000000003E-3</v>
      </c>
      <c r="O90" s="146">
        <f t="shared" si="22"/>
        <v>1.925E-2</v>
      </c>
      <c r="P90" s="146">
        <v>0</v>
      </c>
      <c r="Q90" s="146">
        <f t="shared" si="23"/>
        <v>0</v>
      </c>
      <c r="R90" s="146"/>
      <c r="S90" s="146"/>
      <c r="T90" s="147">
        <v>3.7578999999999998</v>
      </c>
      <c r="U90" s="146">
        <f t="shared" si="24"/>
        <v>7.33</v>
      </c>
      <c r="V90" s="138"/>
      <c r="W90" s="138"/>
      <c r="X90" s="138"/>
      <c r="Y90" s="138"/>
      <c r="Z90" s="138"/>
      <c r="AA90" s="138"/>
      <c r="AB90" s="138"/>
      <c r="AC90" s="138"/>
      <c r="AD90" s="138"/>
      <c r="AE90" s="138" t="s">
        <v>112</v>
      </c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1:60" outlineLevel="1" x14ac:dyDescent="0.35">
      <c r="A91" s="139">
        <v>76</v>
      </c>
      <c r="B91" s="139" t="s">
        <v>264</v>
      </c>
      <c r="C91" s="169" t="s">
        <v>265</v>
      </c>
      <c r="D91" s="145" t="s">
        <v>136</v>
      </c>
      <c r="E91" s="151">
        <v>2</v>
      </c>
      <c r="F91" s="235"/>
      <c r="G91" s="153">
        <f t="shared" si="25"/>
        <v>0</v>
      </c>
      <c r="H91" s="153">
        <v>62.57</v>
      </c>
      <c r="I91" s="153">
        <f t="shared" si="19"/>
        <v>125.14</v>
      </c>
      <c r="J91" s="153">
        <v>1537.43</v>
      </c>
      <c r="K91" s="153">
        <f t="shared" si="20"/>
        <v>3074.86</v>
      </c>
      <c r="L91" s="153">
        <v>21</v>
      </c>
      <c r="M91" s="153">
        <f t="shared" si="21"/>
        <v>0</v>
      </c>
      <c r="N91" s="146">
        <v>5.0000000000000002E-5</v>
      </c>
      <c r="O91" s="146">
        <f t="shared" si="22"/>
        <v>1E-4</v>
      </c>
      <c r="P91" s="146">
        <v>0</v>
      </c>
      <c r="Q91" s="146">
        <f t="shared" si="23"/>
        <v>0</v>
      </c>
      <c r="R91" s="146"/>
      <c r="S91" s="146"/>
      <c r="T91" s="147">
        <v>1.9330000000000001</v>
      </c>
      <c r="U91" s="146">
        <f t="shared" si="24"/>
        <v>3.87</v>
      </c>
      <c r="V91" s="138"/>
      <c r="W91" s="138"/>
      <c r="X91" s="138"/>
      <c r="Y91" s="138"/>
      <c r="Z91" s="138"/>
      <c r="AA91" s="138"/>
      <c r="AB91" s="138"/>
      <c r="AC91" s="138"/>
      <c r="AD91" s="138"/>
      <c r="AE91" s="138" t="s">
        <v>112</v>
      </c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outlineLevel="1" x14ac:dyDescent="0.35">
      <c r="A92" s="139">
        <v>77</v>
      </c>
      <c r="B92" s="139" t="s">
        <v>266</v>
      </c>
      <c r="C92" s="169" t="s">
        <v>267</v>
      </c>
      <c r="D92" s="145" t="s">
        <v>136</v>
      </c>
      <c r="E92" s="151">
        <v>2</v>
      </c>
      <c r="F92" s="235"/>
      <c r="G92" s="153">
        <f t="shared" si="25"/>
        <v>0</v>
      </c>
      <c r="H92" s="153">
        <v>6847.9</v>
      </c>
      <c r="I92" s="153">
        <f t="shared" si="19"/>
        <v>13695.8</v>
      </c>
      <c r="J92" s="153">
        <v>2932.1000000000004</v>
      </c>
      <c r="K92" s="153">
        <f t="shared" si="20"/>
        <v>5864.2</v>
      </c>
      <c r="L92" s="153">
        <v>21</v>
      </c>
      <c r="M92" s="153">
        <f t="shared" si="21"/>
        <v>0</v>
      </c>
      <c r="N92" s="146">
        <v>1.9869999999999999E-2</v>
      </c>
      <c r="O92" s="146">
        <f t="shared" si="22"/>
        <v>3.9739999999999998E-2</v>
      </c>
      <c r="P92" s="146">
        <v>0</v>
      </c>
      <c r="Q92" s="146">
        <f t="shared" si="23"/>
        <v>0</v>
      </c>
      <c r="R92" s="146"/>
      <c r="S92" s="146"/>
      <c r="T92" s="147">
        <v>3.8363999999999998</v>
      </c>
      <c r="U92" s="146">
        <f t="shared" si="24"/>
        <v>7.67</v>
      </c>
      <c r="V92" s="138"/>
      <c r="W92" s="138"/>
      <c r="X92" s="138"/>
      <c r="Y92" s="138"/>
      <c r="Z92" s="138"/>
      <c r="AA92" s="138"/>
      <c r="AB92" s="138"/>
      <c r="AC92" s="138"/>
      <c r="AD92" s="138"/>
      <c r="AE92" s="138" t="s">
        <v>112</v>
      </c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1:60" outlineLevel="1" x14ac:dyDescent="0.35">
      <c r="A93" s="139">
        <v>78</v>
      </c>
      <c r="B93" s="139" t="s">
        <v>268</v>
      </c>
      <c r="C93" s="169" t="s">
        <v>269</v>
      </c>
      <c r="D93" s="145" t="s">
        <v>136</v>
      </c>
      <c r="E93" s="151">
        <v>2</v>
      </c>
      <c r="F93" s="235"/>
      <c r="G93" s="153">
        <f t="shared" si="25"/>
        <v>0</v>
      </c>
      <c r="H93" s="153">
        <v>374.29</v>
      </c>
      <c r="I93" s="153">
        <f t="shared" si="19"/>
        <v>748.58</v>
      </c>
      <c r="J93" s="153">
        <v>285.70999999999998</v>
      </c>
      <c r="K93" s="153">
        <f t="shared" si="20"/>
        <v>571.41999999999996</v>
      </c>
      <c r="L93" s="153">
        <v>21</v>
      </c>
      <c r="M93" s="153">
        <f t="shared" si="21"/>
        <v>0</v>
      </c>
      <c r="N93" s="146">
        <v>7.2000000000000005E-4</v>
      </c>
      <c r="O93" s="146">
        <f t="shared" si="22"/>
        <v>1.4400000000000001E-3</v>
      </c>
      <c r="P93" s="146">
        <v>0</v>
      </c>
      <c r="Q93" s="146">
        <f t="shared" si="23"/>
        <v>0</v>
      </c>
      <c r="R93" s="146"/>
      <c r="S93" s="146"/>
      <c r="T93" s="147">
        <v>0.34960000000000002</v>
      </c>
      <c r="U93" s="146">
        <f t="shared" si="24"/>
        <v>0.7</v>
      </c>
      <c r="V93" s="138"/>
      <c r="W93" s="138"/>
      <c r="X93" s="138"/>
      <c r="Y93" s="138"/>
      <c r="Z93" s="138"/>
      <c r="AA93" s="138"/>
      <c r="AB93" s="138"/>
      <c r="AC93" s="138"/>
      <c r="AD93" s="138"/>
      <c r="AE93" s="138" t="s">
        <v>112</v>
      </c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35">
      <c r="A94" s="139">
        <v>79</v>
      </c>
      <c r="B94" s="139" t="s">
        <v>270</v>
      </c>
      <c r="C94" s="169" t="s">
        <v>271</v>
      </c>
      <c r="D94" s="145" t="s">
        <v>175</v>
      </c>
      <c r="E94" s="151">
        <v>6</v>
      </c>
      <c r="F94" s="235"/>
      <c r="G94" s="153">
        <f t="shared" si="25"/>
        <v>0</v>
      </c>
      <c r="H94" s="153">
        <v>3071.08</v>
      </c>
      <c r="I94" s="153">
        <f t="shared" si="19"/>
        <v>18426.48</v>
      </c>
      <c r="J94" s="153">
        <v>353.92000000000007</v>
      </c>
      <c r="K94" s="153">
        <f t="shared" si="20"/>
        <v>2123.52</v>
      </c>
      <c r="L94" s="153">
        <v>21</v>
      </c>
      <c r="M94" s="153">
        <f t="shared" si="21"/>
        <v>0</v>
      </c>
      <c r="N94" s="146">
        <v>6.2300000000000003E-3</v>
      </c>
      <c r="O94" s="146">
        <f t="shared" si="22"/>
        <v>3.7379999999999997E-2</v>
      </c>
      <c r="P94" s="146">
        <v>0</v>
      </c>
      <c r="Q94" s="146">
        <f t="shared" si="23"/>
        <v>0</v>
      </c>
      <c r="R94" s="146"/>
      <c r="S94" s="146"/>
      <c r="T94" s="147">
        <v>0.44505</v>
      </c>
      <c r="U94" s="146">
        <f t="shared" si="24"/>
        <v>2.67</v>
      </c>
      <c r="V94" s="138"/>
      <c r="W94" s="138"/>
      <c r="X94" s="138"/>
      <c r="Y94" s="138"/>
      <c r="Z94" s="138"/>
      <c r="AA94" s="138"/>
      <c r="AB94" s="138"/>
      <c r="AC94" s="138"/>
      <c r="AD94" s="138"/>
      <c r="AE94" s="138" t="s">
        <v>112</v>
      </c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outlineLevel="1" x14ac:dyDescent="0.35">
      <c r="A95" s="139">
        <v>80</v>
      </c>
      <c r="B95" s="139" t="s">
        <v>272</v>
      </c>
      <c r="C95" s="169" t="s">
        <v>273</v>
      </c>
      <c r="D95" s="145" t="s">
        <v>175</v>
      </c>
      <c r="E95" s="151">
        <v>10</v>
      </c>
      <c r="F95" s="235"/>
      <c r="G95" s="153">
        <f t="shared" si="25"/>
        <v>0</v>
      </c>
      <c r="H95" s="153">
        <v>33.340000000000003</v>
      </c>
      <c r="I95" s="153">
        <f t="shared" si="19"/>
        <v>333.4</v>
      </c>
      <c r="J95" s="153">
        <v>274.65999999999997</v>
      </c>
      <c r="K95" s="153">
        <f t="shared" si="20"/>
        <v>2746.6</v>
      </c>
      <c r="L95" s="153">
        <v>21</v>
      </c>
      <c r="M95" s="153">
        <f t="shared" si="21"/>
        <v>0</v>
      </c>
      <c r="N95" s="146">
        <v>6.0000000000000002E-5</v>
      </c>
      <c r="O95" s="146">
        <f t="shared" si="22"/>
        <v>5.9999999999999995E-4</v>
      </c>
      <c r="P95" s="146">
        <v>0</v>
      </c>
      <c r="Q95" s="146">
        <f t="shared" si="23"/>
        <v>0</v>
      </c>
      <c r="R95" s="146"/>
      <c r="S95" s="146"/>
      <c r="T95" s="147">
        <v>0.33579999999999999</v>
      </c>
      <c r="U95" s="146">
        <f t="shared" si="24"/>
        <v>3.36</v>
      </c>
      <c r="V95" s="138"/>
      <c r="W95" s="138"/>
      <c r="X95" s="138"/>
      <c r="Y95" s="138"/>
      <c r="Z95" s="138"/>
      <c r="AA95" s="138"/>
      <c r="AB95" s="138"/>
      <c r="AC95" s="138"/>
      <c r="AD95" s="138"/>
      <c r="AE95" s="138" t="s">
        <v>112</v>
      </c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outlineLevel="1" x14ac:dyDescent="0.35">
      <c r="A96" s="139">
        <v>81</v>
      </c>
      <c r="B96" s="139" t="s">
        <v>274</v>
      </c>
      <c r="C96" s="169" t="s">
        <v>275</v>
      </c>
      <c r="D96" s="145" t="s">
        <v>175</v>
      </c>
      <c r="E96" s="151">
        <v>4</v>
      </c>
      <c r="F96" s="235"/>
      <c r="G96" s="153">
        <f t="shared" si="25"/>
        <v>0</v>
      </c>
      <c r="H96" s="153">
        <v>1554.13</v>
      </c>
      <c r="I96" s="153">
        <f t="shared" si="19"/>
        <v>6216.52</v>
      </c>
      <c r="J96" s="153">
        <v>240.86999999999989</v>
      </c>
      <c r="K96" s="153">
        <f t="shared" si="20"/>
        <v>963.48</v>
      </c>
      <c r="L96" s="153">
        <v>21</v>
      </c>
      <c r="M96" s="153">
        <f t="shared" si="21"/>
        <v>0</v>
      </c>
      <c r="N96" s="146">
        <v>3.15E-3</v>
      </c>
      <c r="O96" s="146">
        <f t="shared" si="22"/>
        <v>1.26E-2</v>
      </c>
      <c r="P96" s="146">
        <v>0</v>
      </c>
      <c r="Q96" s="146">
        <f t="shared" si="23"/>
        <v>0</v>
      </c>
      <c r="R96" s="146"/>
      <c r="S96" s="146"/>
      <c r="T96" s="147">
        <v>0.30475000000000002</v>
      </c>
      <c r="U96" s="146">
        <f t="shared" si="24"/>
        <v>1.22</v>
      </c>
      <c r="V96" s="138"/>
      <c r="W96" s="138"/>
      <c r="X96" s="138"/>
      <c r="Y96" s="138"/>
      <c r="Z96" s="138"/>
      <c r="AA96" s="138"/>
      <c r="AB96" s="138"/>
      <c r="AC96" s="138"/>
      <c r="AD96" s="138"/>
      <c r="AE96" s="138" t="s">
        <v>112</v>
      </c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35">
      <c r="A97" s="139">
        <v>82</v>
      </c>
      <c r="B97" s="139" t="s">
        <v>276</v>
      </c>
      <c r="C97" s="169" t="s">
        <v>277</v>
      </c>
      <c r="D97" s="145" t="s">
        <v>175</v>
      </c>
      <c r="E97" s="151">
        <v>3</v>
      </c>
      <c r="F97" s="235"/>
      <c r="G97" s="153">
        <f t="shared" si="25"/>
        <v>0</v>
      </c>
      <c r="H97" s="153">
        <v>1575.06</v>
      </c>
      <c r="I97" s="153">
        <f t="shared" si="19"/>
        <v>4725.18</v>
      </c>
      <c r="J97" s="153">
        <v>429.94000000000005</v>
      </c>
      <c r="K97" s="153">
        <f t="shared" si="20"/>
        <v>1289.82</v>
      </c>
      <c r="L97" s="153">
        <v>21</v>
      </c>
      <c r="M97" s="153">
        <f t="shared" si="21"/>
        <v>0</v>
      </c>
      <c r="N97" s="146">
        <v>3.2799999999999999E-3</v>
      </c>
      <c r="O97" s="146">
        <f t="shared" si="22"/>
        <v>9.8399999999999998E-3</v>
      </c>
      <c r="P97" s="146">
        <v>0</v>
      </c>
      <c r="Q97" s="146">
        <f t="shared" si="23"/>
        <v>0</v>
      </c>
      <c r="R97" s="146"/>
      <c r="S97" s="146"/>
      <c r="T97" s="147">
        <v>0.56452999999999998</v>
      </c>
      <c r="U97" s="146">
        <f t="shared" si="24"/>
        <v>1.69</v>
      </c>
      <c r="V97" s="138"/>
      <c r="W97" s="138"/>
      <c r="X97" s="138"/>
      <c r="Y97" s="138"/>
      <c r="Z97" s="138"/>
      <c r="AA97" s="138"/>
      <c r="AB97" s="138"/>
      <c r="AC97" s="138"/>
      <c r="AD97" s="138"/>
      <c r="AE97" s="138" t="s">
        <v>112</v>
      </c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outlineLevel="1" x14ac:dyDescent="0.35">
      <c r="A98" s="139">
        <v>83</v>
      </c>
      <c r="B98" s="139" t="s">
        <v>278</v>
      </c>
      <c r="C98" s="169" t="s">
        <v>279</v>
      </c>
      <c r="D98" s="145" t="s">
        <v>136</v>
      </c>
      <c r="E98" s="151">
        <v>2</v>
      </c>
      <c r="F98" s="235"/>
      <c r="G98" s="153">
        <f t="shared" si="25"/>
        <v>0</v>
      </c>
      <c r="H98" s="153">
        <v>18.07</v>
      </c>
      <c r="I98" s="153">
        <f t="shared" si="19"/>
        <v>36.14</v>
      </c>
      <c r="J98" s="153">
        <v>79.330000000000013</v>
      </c>
      <c r="K98" s="153">
        <f t="shared" si="20"/>
        <v>158.66</v>
      </c>
      <c r="L98" s="153">
        <v>21</v>
      </c>
      <c r="M98" s="153">
        <f t="shared" si="21"/>
        <v>0</v>
      </c>
      <c r="N98" s="146">
        <v>2.0000000000000002E-5</v>
      </c>
      <c r="O98" s="146">
        <f t="shared" si="22"/>
        <v>4.0000000000000003E-5</v>
      </c>
      <c r="P98" s="146">
        <v>0</v>
      </c>
      <c r="Q98" s="146">
        <f t="shared" si="23"/>
        <v>0</v>
      </c>
      <c r="R98" s="146"/>
      <c r="S98" s="146"/>
      <c r="T98" s="147">
        <v>0.105</v>
      </c>
      <c r="U98" s="146">
        <f t="shared" si="24"/>
        <v>0.21</v>
      </c>
      <c r="V98" s="138"/>
      <c r="W98" s="138"/>
      <c r="X98" s="138"/>
      <c r="Y98" s="138"/>
      <c r="Z98" s="138"/>
      <c r="AA98" s="138"/>
      <c r="AB98" s="138"/>
      <c r="AC98" s="138"/>
      <c r="AD98" s="138"/>
      <c r="AE98" s="138" t="s">
        <v>112</v>
      </c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35">
      <c r="A99" s="139">
        <v>84</v>
      </c>
      <c r="B99" s="139" t="s">
        <v>280</v>
      </c>
      <c r="C99" s="169" t="s">
        <v>281</v>
      </c>
      <c r="D99" s="145" t="s">
        <v>136</v>
      </c>
      <c r="E99" s="151">
        <v>1</v>
      </c>
      <c r="F99" s="235"/>
      <c r="G99" s="153">
        <f t="shared" si="25"/>
        <v>0</v>
      </c>
      <c r="H99" s="153">
        <v>56.38</v>
      </c>
      <c r="I99" s="153">
        <f t="shared" si="19"/>
        <v>56.38</v>
      </c>
      <c r="J99" s="153">
        <v>545.62</v>
      </c>
      <c r="K99" s="153">
        <f t="shared" si="20"/>
        <v>545.62</v>
      </c>
      <c r="L99" s="153">
        <v>21</v>
      </c>
      <c r="M99" s="153">
        <f t="shared" si="21"/>
        <v>0</v>
      </c>
      <c r="N99" s="146">
        <v>8.0000000000000007E-5</v>
      </c>
      <c r="O99" s="146">
        <f t="shared" si="22"/>
        <v>8.0000000000000007E-5</v>
      </c>
      <c r="P99" s="146">
        <v>0</v>
      </c>
      <c r="Q99" s="146">
        <f t="shared" si="23"/>
        <v>0</v>
      </c>
      <c r="R99" s="146"/>
      <c r="S99" s="146"/>
      <c r="T99" s="147">
        <v>0.66700000000000004</v>
      </c>
      <c r="U99" s="146">
        <f t="shared" si="24"/>
        <v>0.67</v>
      </c>
      <c r="V99" s="138"/>
      <c r="W99" s="138"/>
      <c r="X99" s="138"/>
      <c r="Y99" s="138"/>
      <c r="Z99" s="138"/>
      <c r="AA99" s="138"/>
      <c r="AB99" s="138"/>
      <c r="AC99" s="138"/>
      <c r="AD99" s="138"/>
      <c r="AE99" s="138" t="s">
        <v>112</v>
      </c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35">
      <c r="A100" s="139">
        <v>85</v>
      </c>
      <c r="B100" s="139" t="s">
        <v>282</v>
      </c>
      <c r="C100" s="169" t="s">
        <v>283</v>
      </c>
      <c r="D100" s="145" t="s">
        <v>136</v>
      </c>
      <c r="E100" s="151">
        <v>3</v>
      </c>
      <c r="F100" s="235"/>
      <c r="G100" s="153">
        <f t="shared" si="25"/>
        <v>0</v>
      </c>
      <c r="H100" s="153">
        <v>37.479999999999997</v>
      </c>
      <c r="I100" s="153">
        <f t="shared" si="19"/>
        <v>112.44</v>
      </c>
      <c r="J100" s="153">
        <v>127.02000000000001</v>
      </c>
      <c r="K100" s="153">
        <f t="shared" si="20"/>
        <v>381.06</v>
      </c>
      <c r="L100" s="153">
        <v>21</v>
      </c>
      <c r="M100" s="153">
        <f t="shared" si="21"/>
        <v>0</v>
      </c>
      <c r="N100" s="146">
        <v>6.0000000000000002E-5</v>
      </c>
      <c r="O100" s="146">
        <f t="shared" si="22"/>
        <v>1.8000000000000001E-4</v>
      </c>
      <c r="P100" s="146">
        <v>0</v>
      </c>
      <c r="Q100" s="146">
        <f t="shared" si="23"/>
        <v>0</v>
      </c>
      <c r="R100" s="146"/>
      <c r="S100" s="146"/>
      <c r="T100" s="147">
        <v>0.15525</v>
      </c>
      <c r="U100" s="146">
        <f t="shared" si="24"/>
        <v>0.47</v>
      </c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 t="s">
        <v>112</v>
      </c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outlineLevel="1" x14ac:dyDescent="0.35">
      <c r="A101" s="139">
        <v>86</v>
      </c>
      <c r="B101" s="139" t="s">
        <v>284</v>
      </c>
      <c r="C101" s="169" t="s">
        <v>285</v>
      </c>
      <c r="D101" s="145" t="s">
        <v>175</v>
      </c>
      <c r="E101" s="151">
        <v>2</v>
      </c>
      <c r="F101" s="235"/>
      <c r="G101" s="153">
        <f t="shared" si="25"/>
        <v>0</v>
      </c>
      <c r="H101" s="153">
        <v>1666.89</v>
      </c>
      <c r="I101" s="153">
        <f t="shared" si="19"/>
        <v>3333.78</v>
      </c>
      <c r="J101" s="153">
        <v>558.1099999999999</v>
      </c>
      <c r="K101" s="153">
        <f t="shared" si="20"/>
        <v>1116.22</v>
      </c>
      <c r="L101" s="153">
        <v>21</v>
      </c>
      <c r="M101" s="153">
        <f t="shared" si="21"/>
        <v>0</v>
      </c>
      <c r="N101" s="146">
        <v>3.63E-3</v>
      </c>
      <c r="O101" s="146">
        <f t="shared" si="22"/>
        <v>7.26E-3</v>
      </c>
      <c r="P101" s="146">
        <v>0</v>
      </c>
      <c r="Q101" s="146">
        <f t="shared" si="23"/>
        <v>0</v>
      </c>
      <c r="R101" s="146"/>
      <c r="S101" s="146"/>
      <c r="T101" s="147">
        <v>0.74429999999999996</v>
      </c>
      <c r="U101" s="146">
        <f t="shared" si="24"/>
        <v>1.49</v>
      </c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 t="s">
        <v>112</v>
      </c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</row>
    <row r="102" spans="1:60" outlineLevel="1" x14ac:dyDescent="0.35">
      <c r="A102" s="139">
        <v>87</v>
      </c>
      <c r="B102" s="139" t="s">
        <v>286</v>
      </c>
      <c r="C102" s="169" t="s">
        <v>287</v>
      </c>
      <c r="D102" s="145" t="s">
        <v>136</v>
      </c>
      <c r="E102" s="151">
        <v>3</v>
      </c>
      <c r="F102" s="235"/>
      <c r="G102" s="153">
        <f t="shared" si="25"/>
        <v>0</v>
      </c>
      <c r="H102" s="153">
        <v>76.459999999999994</v>
      </c>
      <c r="I102" s="153">
        <f t="shared" si="19"/>
        <v>229.38</v>
      </c>
      <c r="J102" s="153">
        <v>226.04000000000002</v>
      </c>
      <c r="K102" s="153">
        <f t="shared" si="20"/>
        <v>678.12</v>
      </c>
      <c r="L102" s="153">
        <v>21</v>
      </c>
      <c r="M102" s="153">
        <f t="shared" si="21"/>
        <v>0</v>
      </c>
      <c r="N102" s="146">
        <v>1E-4</v>
      </c>
      <c r="O102" s="146">
        <f t="shared" si="22"/>
        <v>2.9999999999999997E-4</v>
      </c>
      <c r="P102" s="146">
        <v>0</v>
      </c>
      <c r="Q102" s="146">
        <f t="shared" si="23"/>
        <v>0</v>
      </c>
      <c r="R102" s="146"/>
      <c r="S102" s="146"/>
      <c r="T102" s="147">
        <v>0.27600000000000002</v>
      </c>
      <c r="U102" s="146">
        <f t="shared" si="24"/>
        <v>0.83</v>
      </c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 t="s">
        <v>112</v>
      </c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35">
      <c r="A103" s="139">
        <v>88</v>
      </c>
      <c r="B103" s="139" t="s">
        <v>288</v>
      </c>
      <c r="C103" s="169" t="s">
        <v>289</v>
      </c>
      <c r="D103" s="145" t="s">
        <v>136</v>
      </c>
      <c r="E103" s="151">
        <v>2</v>
      </c>
      <c r="F103" s="235"/>
      <c r="G103" s="153">
        <f t="shared" si="25"/>
        <v>0</v>
      </c>
      <c r="H103" s="153">
        <v>18.82</v>
      </c>
      <c r="I103" s="153">
        <f t="shared" si="19"/>
        <v>37.64</v>
      </c>
      <c r="J103" s="153">
        <v>45.38</v>
      </c>
      <c r="K103" s="153">
        <f t="shared" si="20"/>
        <v>90.76</v>
      </c>
      <c r="L103" s="153">
        <v>21</v>
      </c>
      <c r="M103" s="153">
        <f t="shared" si="21"/>
        <v>0</v>
      </c>
      <c r="N103" s="146">
        <v>3.0000000000000001E-5</v>
      </c>
      <c r="O103" s="146">
        <f t="shared" si="22"/>
        <v>6.0000000000000002E-5</v>
      </c>
      <c r="P103" s="146">
        <v>0</v>
      </c>
      <c r="Q103" s="146">
        <f t="shared" si="23"/>
        <v>0</v>
      </c>
      <c r="R103" s="146"/>
      <c r="S103" s="146"/>
      <c r="T103" s="147">
        <v>0.06</v>
      </c>
      <c r="U103" s="146">
        <f t="shared" si="24"/>
        <v>0.12</v>
      </c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 t="s">
        <v>112</v>
      </c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x14ac:dyDescent="0.35">
      <c r="A104" s="140" t="s">
        <v>107</v>
      </c>
      <c r="B104" s="140" t="s">
        <v>74</v>
      </c>
      <c r="C104" s="170" t="s">
        <v>75</v>
      </c>
      <c r="D104" s="148"/>
      <c r="E104" s="152"/>
      <c r="F104" s="236"/>
      <c r="G104" s="154">
        <f>SUMIF(AE105:AE117,"&lt;&gt;NOR",G105:G117)</f>
        <v>0</v>
      </c>
      <c r="H104" s="154"/>
      <c r="I104" s="154">
        <f>SUM(I105:I117)</f>
        <v>492683.48000000004</v>
      </c>
      <c r="J104" s="154"/>
      <c r="K104" s="154">
        <f>SUM(K105:K117)</f>
        <v>520899.22000000003</v>
      </c>
      <c r="L104" s="154"/>
      <c r="M104" s="154">
        <f>SUM(M105:M117)</f>
        <v>0</v>
      </c>
      <c r="N104" s="149"/>
      <c r="O104" s="149">
        <f>SUM(O105:O117)</f>
        <v>36.442309999999992</v>
      </c>
      <c r="P104" s="149"/>
      <c r="Q104" s="149">
        <f>SUM(Q105:Q117)</f>
        <v>19.4544</v>
      </c>
      <c r="R104" s="149"/>
      <c r="S104" s="149"/>
      <c r="T104" s="150"/>
      <c r="U104" s="149">
        <f>SUM(U105:U117)</f>
        <v>611.77</v>
      </c>
      <c r="AE104" t="s">
        <v>108</v>
      </c>
    </row>
    <row r="105" spans="1:60" outlineLevel="1" x14ac:dyDescent="0.35">
      <c r="A105" s="139">
        <v>89</v>
      </c>
      <c r="B105" s="139" t="s">
        <v>290</v>
      </c>
      <c r="C105" s="169" t="s">
        <v>291</v>
      </c>
      <c r="D105" s="145" t="s">
        <v>118</v>
      </c>
      <c r="E105" s="151">
        <v>463.2</v>
      </c>
      <c r="F105" s="235"/>
      <c r="G105" s="153">
        <f t="shared" si="25"/>
        <v>0</v>
      </c>
      <c r="H105" s="153">
        <v>0</v>
      </c>
      <c r="I105" s="153">
        <f t="shared" ref="I105:I117" si="26">ROUND(E105*H105,2)</f>
        <v>0</v>
      </c>
      <c r="J105" s="153">
        <v>96.4</v>
      </c>
      <c r="K105" s="153">
        <f t="shared" ref="K105:K117" si="27">ROUND(E105*J105,2)</f>
        <v>44652.480000000003</v>
      </c>
      <c r="L105" s="153">
        <v>21</v>
      </c>
      <c r="M105" s="153">
        <f t="shared" ref="M105:M117" si="28">G105*(1+L105/100)</f>
        <v>0</v>
      </c>
      <c r="N105" s="146">
        <v>0</v>
      </c>
      <c r="O105" s="146">
        <f t="shared" ref="O105:O117" si="29">ROUND(E105*N105,5)</f>
        <v>0</v>
      </c>
      <c r="P105" s="146">
        <v>4.2000000000000003E-2</v>
      </c>
      <c r="Q105" s="146">
        <f t="shared" ref="Q105:Q117" si="30">ROUND(E105*P105,5)</f>
        <v>19.4544</v>
      </c>
      <c r="R105" s="146"/>
      <c r="S105" s="146"/>
      <c r="T105" s="147">
        <v>0.14199999999999999</v>
      </c>
      <c r="U105" s="146">
        <f t="shared" ref="U105:U117" si="31">ROUND(E105*T105,2)</f>
        <v>65.77</v>
      </c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 t="s">
        <v>112</v>
      </c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0.25" outlineLevel="1" x14ac:dyDescent="0.35">
      <c r="A106" s="139">
        <v>90</v>
      </c>
      <c r="B106" s="139" t="s">
        <v>292</v>
      </c>
      <c r="C106" s="169" t="s">
        <v>293</v>
      </c>
      <c r="D106" s="145" t="s">
        <v>118</v>
      </c>
      <c r="E106" s="151">
        <v>463.2</v>
      </c>
      <c r="F106" s="235"/>
      <c r="G106" s="153">
        <f t="shared" si="25"/>
        <v>0</v>
      </c>
      <c r="H106" s="153">
        <v>892.71</v>
      </c>
      <c r="I106" s="153">
        <f t="shared" si="26"/>
        <v>413503.27</v>
      </c>
      <c r="J106" s="153">
        <v>458.28999999999996</v>
      </c>
      <c r="K106" s="153">
        <f t="shared" si="27"/>
        <v>212279.93</v>
      </c>
      <c r="L106" s="153">
        <v>21</v>
      </c>
      <c r="M106" s="153">
        <f t="shared" si="28"/>
        <v>0</v>
      </c>
      <c r="N106" s="146">
        <v>7.3450000000000001E-2</v>
      </c>
      <c r="O106" s="146">
        <f t="shared" si="29"/>
        <v>34.022039999999997</v>
      </c>
      <c r="P106" s="146">
        <v>0</v>
      </c>
      <c r="Q106" s="146">
        <f t="shared" si="30"/>
        <v>0</v>
      </c>
      <c r="R106" s="146"/>
      <c r="S106" s="146"/>
      <c r="T106" s="147">
        <v>0.57999999999999996</v>
      </c>
      <c r="U106" s="146">
        <f t="shared" si="31"/>
        <v>268.66000000000003</v>
      </c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 t="s">
        <v>112</v>
      </c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outlineLevel="1" x14ac:dyDescent="0.35">
      <c r="A107" s="139">
        <v>91</v>
      </c>
      <c r="B107" s="139" t="s">
        <v>294</v>
      </c>
      <c r="C107" s="169" t="s">
        <v>295</v>
      </c>
      <c r="D107" s="145" t="s">
        <v>175</v>
      </c>
      <c r="E107" s="151">
        <v>24</v>
      </c>
      <c r="F107" s="235"/>
      <c r="G107" s="153">
        <f t="shared" si="25"/>
        <v>0</v>
      </c>
      <c r="H107" s="153">
        <v>825.16</v>
      </c>
      <c r="I107" s="153">
        <f t="shared" si="26"/>
        <v>19803.84</v>
      </c>
      <c r="J107" s="153">
        <v>262.84000000000003</v>
      </c>
      <c r="K107" s="153">
        <f t="shared" si="27"/>
        <v>6308.16</v>
      </c>
      <c r="L107" s="153">
        <v>21</v>
      </c>
      <c r="M107" s="153">
        <f t="shared" si="28"/>
        <v>0</v>
      </c>
      <c r="N107" s="146">
        <v>1.7440000000000001E-2</v>
      </c>
      <c r="O107" s="146">
        <f t="shared" si="29"/>
        <v>0.41855999999999999</v>
      </c>
      <c r="P107" s="146">
        <v>0</v>
      </c>
      <c r="Q107" s="146">
        <f t="shared" si="30"/>
        <v>0</v>
      </c>
      <c r="R107" s="146"/>
      <c r="S107" s="146"/>
      <c r="T107" s="147">
        <v>0.33</v>
      </c>
      <c r="U107" s="146">
        <f t="shared" si="31"/>
        <v>7.92</v>
      </c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 t="s">
        <v>112</v>
      </c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35">
      <c r="A108" s="139">
        <v>92</v>
      </c>
      <c r="B108" s="139" t="s">
        <v>296</v>
      </c>
      <c r="C108" s="169" t="s">
        <v>297</v>
      </c>
      <c r="D108" s="145" t="s">
        <v>175</v>
      </c>
      <c r="E108" s="151">
        <v>8.6999999999999993</v>
      </c>
      <c r="F108" s="235"/>
      <c r="G108" s="153">
        <f t="shared" si="25"/>
        <v>0</v>
      </c>
      <c r="H108" s="153">
        <v>825.71</v>
      </c>
      <c r="I108" s="153">
        <f t="shared" si="26"/>
        <v>7183.68</v>
      </c>
      <c r="J108" s="153">
        <v>581.29</v>
      </c>
      <c r="K108" s="153">
        <f t="shared" si="27"/>
        <v>5057.22</v>
      </c>
      <c r="L108" s="153">
        <v>21</v>
      </c>
      <c r="M108" s="153">
        <f t="shared" si="28"/>
        <v>0</v>
      </c>
      <c r="N108" s="146">
        <v>1.754E-2</v>
      </c>
      <c r="O108" s="146">
        <f t="shared" si="29"/>
        <v>0.15260000000000001</v>
      </c>
      <c r="P108" s="146">
        <v>0</v>
      </c>
      <c r="Q108" s="146">
        <f t="shared" si="30"/>
        <v>0</v>
      </c>
      <c r="R108" s="146"/>
      <c r="S108" s="146"/>
      <c r="T108" s="147">
        <v>0.72</v>
      </c>
      <c r="U108" s="146">
        <f t="shared" si="31"/>
        <v>6.26</v>
      </c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 t="s">
        <v>112</v>
      </c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35">
      <c r="A109" s="139">
        <v>93</v>
      </c>
      <c r="B109" s="139" t="s">
        <v>298</v>
      </c>
      <c r="C109" s="169" t="s">
        <v>299</v>
      </c>
      <c r="D109" s="145" t="s">
        <v>118</v>
      </c>
      <c r="E109" s="151">
        <v>463.2</v>
      </c>
      <c r="F109" s="235"/>
      <c r="G109" s="153">
        <f t="shared" si="25"/>
        <v>0</v>
      </c>
      <c r="H109" s="153">
        <v>0</v>
      </c>
      <c r="I109" s="153">
        <f t="shared" si="26"/>
        <v>0</v>
      </c>
      <c r="J109" s="153">
        <v>77.599999999999994</v>
      </c>
      <c r="K109" s="153">
        <f t="shared" si="27"/>
        <v>35944.32</v>
      </c>
      <c r="L109" s="153">
        <v>21</v>
      </c>
      <c r="M109" s="153">
        <f t="shared" si="28"/>
        <v>0</v>
      </c>
      <c r="N109" s="146">
        <v>0</v>
      </c>
      <c r="O109" s="146">
        <f t="shared" si="29"/>
        <v>0</v>
      </c>
      <c r="P109" s="146">
        <v>0</v>
      </c>
      <c r="Q109" s="146">
        <f t="shared" si="30"/>
        <v>0</v>
      </c>
      <c r="R109" s="146"/>
      <c r="S109" s="146"/>
      <c r="T109" s="147">
        <v>0</v>
      </c>
      <c r="U109" s="146">
        <f t="shared" si="31"/>
        <v>0</v>
      </c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 t="s">
        <v>112</v>
      </c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outlineLevel="1" x14ac:dyDescent="0.35">
      <c r="A110" s="139">
        <v>94</v>
      </c>
      <c r="B110" s="139" t="s">
        <v>300</v>
      </c>
      <c r="C110" s="169" t="s">
        <v>301</v>
      </c>
      <c r="D110" s="145" t="s">
        <v>139</v>
      </c>
      <c r="E110" s="151">
        <v>30</v>
      </c>
      <c r="F110" s="235"/>
      <c r="G110" s="153">
        <f t="shared" si="25"/>
        <v>0</v>
      </c>
      <c r="H110" s="153">
        <v>0</v>
      </c>
      <c r="I110" s="153">
        <f t="shared" si="26"/>
        <v>0</v>
      </c>
      <c r="J110" s="153">
        <v>1614</v>
      </c>
      <c r="K110" s="153">
        <f t="shared" si="27"/>
        <v>48420</v>
      </c>
      <c r="L110" s="153">
        <v>21</v>
      </c>
      <c r="M110" s="153">
        <f t="shared" si="28"/>
        <v>0</v>
      </c>
      <c r="N110" s="146">
        <v>0</v>
      </c>
      <c r="O110" s="146">
        <f t="shared" si="29"/>
        <v>0</v>
      </c>
      <c r="P110" s="146">
        <v>0</v>
      </c>
      <c r="Q110" s="146">
        <f t="shared" si="30"/>
        <v>0</v>
      </c>
      <c r="R110" s="146"/>
      <c r="S110" s="146"/>
      <c r="T110" s="147">
        <v>2.33</v>
      </c>
      <c r="U110" s="146">
        <f t="shared" si="31"/>
        <v>69.900000000000006</v>
      </c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 t="s">
        <v>112</v>
      </c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</row>
    <row r="111" spans="1:60" outlineLevel="1" x14ac:dyDescent="0.35">
      <c r="A111" s="139">
        <v>95</v>
      </c>
      <c r="B111" s="139" t="s">
        <v>302</v>
      </c>
      <c r="C111" s="169" t="s">
        <v>303</v>
      </c>
      <c r="D111" s="145" t="s">
        <v>118</v>
      </c>
      <c r="E111" s="151">
        <v>463.2</v>
      </c>
      <c r="F111" s="235"/>
      <c r="G111" s="153">
        <f t="shared" si="25"/>
        <v>0</v>
      </c>
      <c r="H111" s="153">
        <v>0</v>
      </c>
      <c r="I111" s="153">
        <f t="shared" si="26"/>
        <v>0</v>
      </c>
      <c r="J111" s="153">
        <v>5.3</v>
      </c>
      <c r="K111" s="153">
        <f t="shared" si="27"/>
        <v>2454.96</v>
      </c>
      <c r="L111" s="153">
        <v>21</v>
      </c>
      <c r="M111" s="153">
        <f t="shared" si="28"/>
        <v>0</v>
      </c>
      <c r="N111" s="146">
        <v>0</v>
      </c>
      <c r="O111" s="146">
        <f t="shared" si="29"/>
        <v>0</v>
      </c>
      <c r="P111" s="146">
        <v>0</v>
      </c>
      <c r="Q111" s="146">
        <f t="shared" si="30"/>
        <v>0</v>
      </c>
      <c r="R111" s="146"/>
      <c r="S111" s="146"/>
      <c r="T111" s="147">
        <v>7.0000000000000001E-3</v>
      </c>
      <c r="U111" s="146">
        <f t="shared" si="31"/>
        <v>3.24</v>
      </c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 t="s">
        <v>112</v>
      </c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35">
      <c r="A112" s="139">
        <v>96</v>
      </c>
      <c r="B112" s="139" t="s">
        <v>304</v>
      </c>
      <c r="C112" s="169" t="s">
        <v>305</v>
      </c>
      <c r="D112" s="145" t="s">
        <v>175</v>
      </c>
      <c r="E112" s="151">
        <v>32.665999999999997</v>
      </c>
      <c r="F112" s="235"/>
      <c r="G112" s="153">
        <f t="shared" si="25"/>
        <v>0</v>
      </c>
      <c r="H112" s="153">
        <v>0</v>
      </c>
      <c r="I112" s="153">
        <f t="shared" si="26"/>
        <v>0</v>
      </c>
      <c r="J112" s="153">
        <v>3.05</v>
      </c>
      <c r="K112" s="153">
        <f t="shared" si="27"/>
        <v>99.63</v>
      </c>
      <c r="L112" s="153">
        <v>21</v>
      </c>
      <c r="M112" s="153">
        <f t="shared" si="28"/>
        <v>0</v>
      </c>
      <c r="N112" s="146">
        <v>0</v>
      </c>
      <c r="O112" s="146">
        <f t="shared" si="29"/>
        <v>0</v>
      </c>
      <c r="P112" s="146">
        <v>0</v>
      </c>
      <c r="Q112" s="146">
        <f t="shared" si="30"/>
        <v>0</v>
      </c>
      <c r="R112" s="146"/>
      <c r="S112" s="146"/>
      <c r="T112" s="147">
        <v>4.0000000000000001E-3</v>
      </c>
      <c r="U112" s="146">
        <f t="shared" si="31"/>
        <v>0.13</v>
      </c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 t="s">
        <v>112</v>
      </c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35">
      <c r="A113" s="139">
        <v>97</v>
      </c>
      <c r="B113" s="139" t="s">
        <v>306</v>
      </c>
      <c r="C113" s="169" t="s">
        <v>307</v>
      </c>
      <c r="D113" s="145" t="s">
        <v>175</v>
      </c>
      <c r="E113" s="151">
        <v>62</v>
      </c>
      <c r="F113" s="235"/>
      <c r="G113" s="153">
        <f t="shared" si="25"/>
        <v>0</v>
      </c>
      <c r="H113" s="153">
        <v>20.61</v>
      </c>
      <c r="I113" s="153">
        <f t="shared" si="26"/>
        <v>1277.82</v>
      </c>
      <c r="J113" s="153">
        <v>339.89</v>
      </c>
      <c r="K113" s="153">
        <f t="shared" si="27"/>
        <v>21073.18</v>
      </c>
      <c r="L113" s="153">
        <v>21</v>
      </c>
      <c r="M113" s="153">
        <f t="shared" si="28"/>
        <v>0</v>
      </c>
      <c r="N113" s="146">
        <v>1.0000000000000001E-5</v>
      </c>
      <c r="O113" s="146">
        <f t="shared" si="29"/>
        <v>6.2E-4</v>
      </c>
      <c r="P113" s="146">
        <v>0</v>
      </c>
      <c r="Q113" s="146">
        <f t="shared" si="30"/>
        <v>0</v>
      </c>
      <c r="R113" s="146"/>
      <c r="S113" s="146"/>
      <c r="T113" s="147">
        <v>0.45</v>
      </c>
      <c r="U113" s="146">
        <f t="shared" si="31"/>
        <v>27.9</v>
      </c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 t="s">
        <v>112</v>
      </c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outlineLevel="1" x14ac:dyDescent="0.35">
      <c r="A114" s="139">
        <v>98</v>
      </c>
      <c r="B114" s="139" t="s">
        <v>308</v>
      </c>
      <c r="C114" s="169" t="s">
        <v>309</v>
      </c>
      <c r="D114" s="145" t="s">
        <v>310</v>
      </c>
      <c r="E114" s="151">
        <v>1</v>
      </c>
      <c r="F114" s="235"/>
      <c r="G114" s="153">
        <f t="shared" si="25"/>
        <v>0</v>
      </c>
      <c r="H114" s="153">
        <v>0</v>
      </c>
      <c r="I114" s="153">
        <f t="shared" si="26"/>
        <v>0</v>
      </c>
      <c r="J114" s="153">
        <v>14300.45</v>
      </c>
      <c r="K114" s="153">
        <f t="shared" si="27"/>
        <v>14300.45</v>
      </c>
      <c r="L114" s="153">
        <v>21</v>
      </c>
      <c r="M114" s="153">
        <f t="shared" si="28"/>
        <v>0</v>
      </c>
      <c r="N114" s="146">
        <v>0</v>
      </c>
      <c r="O114" s="146">
        <f t="shared" si="29"/>
        <v>0</v>
      </c>
      <c r="P114" s="146">
        <v>0</v>
      </c>
      <c r="Q114" s="146">
        <f t="shared" si="30"/>
        <v>0</v>
      </c>
      <c r="R114" s="146"/>
      <c r="S114" s="146"/>
      <c r="T114" s="147">
        <v>0</v>
      </c>
      <c r="U114" s="146">
        <f t="shared" si="31"/>
        <v>0</v>
      </c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 t="s">
        <v>112</v>
      </c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</row>
    <row r="115" spans="1:60" outlineLevel="1" x14ac:dyDescent="0.35">
      <c r="A115" s="139">
        <v>99</v>
      </c>
      <c r="B115" s="139" t="s">
        <v>311</v>
      </c>
      <c r="C115" s="169" t="s">
        <v>312</v>
      </c>
      <c r="D115" s="145" t="s">
        <v>118</v>
      </c>
      <c r="E115" s="151">
        <v>463.2</v>
      </c>
      <c r="F115" s="235"/>
      <c r="G115" s="153">
        <f t="shared" si="25"/>
        <v>0</v>
      </c>
      <c r="H115" s="153">
        <v>0</v>
      </c>
      <c r="I115" s="153">
        <f t="shared" si="26"/>
        <v>0</v>
      </c>
      <c r="J115" s="153">
        <v>81.8</v>
      </c>
      <c r="K115" s="153">
        <f t="shared" si="27"/>
        <v>37889.760000000002</v>
      </c>
      <c r="L115" s="153">
        <v>21</v>
      </c>
      <c r="M115" s="153">
        <f t="shared" si="28"/>
        <v>0</v>
      </c>
      <c r="N115" s="146">
        <v>0</v>
      </c>
      <c r="O115" s="146">
        <f t="shared" si="29"/>
        <v>0</v>
      </c>
      <c r="P115" s="146">
        <v>0</v>
      </c>
      <c r="Q115" s="146">
        <f t="shared" si="30"/>
        <v>0</v>
      </c>
      <c r="R115" s="146"/>
      <c r="S115" s="146"/>
      <c r="T115" s="147">
        <v>0.1</v>
      </c>
      <c r="U115" s="146">
        <f t="shared" si="31"/>
        <v>46.32</v>
      </c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 t="s">
        <v>112</v>
      </c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outlineLevel="1" x14ac:dyDescent="0.35">
      <c r="A116" s="139">
        <v>100</v>
      </c>
      <c r="B116" s="139" t="s">
        <v>313</v>
      </c>
      <c r="C116" s="169" t="s">
        <v>314</v>
      </c>
      <c r="D116" s="145" t="s">
        <v>118</v>
      </c>
      <c r="E116" s="151">
        <v>61.2</v>
      </c>
      <c r="F116" s="235"/>
      <c r="G116" s="153">
        <f t="shared" si="25"/>
        <v>0</v>
      </c>
      <c r="H116" s="153">
        <v>381.06</v>
      </c>
      <c r="I116" s="153">
        <f t="shared" si="26"/>
        <v>23320.87</v>
      </c>
      <c r="J116" s="153">
        <v>138.94</v>
      </c>
      <c r="K116" s="153">
        <f t="shared" si="27"/>
        <v>8503.1299999999992</v>
      </c>
      <c r="L116" s="153">
        <v>21</v>
      </c>
      <c r="M116" s="153">
        <f t="shared" si="28"/>
        <v>0</v>
      </c>
      <c r="N116" s="146">
        <v>4.6000000000000001E-4</v>
      </c>
      <c r="O116" s="146">
        <f t="shared" si="29"/>
        <v>2.8150000000000001E-2</v>
      </c>
      <c r="P116" s="146">
        <v>0</v>
      </c>
      <c r="Q116" s="146">
        <f t="shared" si="30"/>
        <v>0</v>
      </c>
      <c r="R116" s="146"/>
      <c r="S116" s="146"/>
      <c r="T116" s="147">
        <v>0.17</v>
      </c>
      <c r="U116" s="146">
        <f t="shared" si="31"/>
        <v>10.4</v>
      </c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 t="s">
        <v>112</v>
      </c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</row>
    <row r="117" spans="1:60" ht="20.25" outlineLevel="1" x14ac:dyDescent="0.35">
      <c r="A117" s="139">
        <v>101</v>
      </c>
      <c r="B117" s="139" t="s">
        <v>315</v>
      </c>
      <c r="C117" s="169" t="s">
        <v>316</v>
      </c>
      <c r="D117" s="145" t="s">
        <v>118</v>
      </c>
      <c r="E117" s="151">
        <v>27</v>
      </c>
      <c r="F117" s="235"/>
      <c r="G117" s="153">
        <f t="shared" si="25"/>
        <v>0</v>
      </c>
      <c r="H117" s="153">
        <v>1022</v>
      </c>
      <c r="I117" s="153">
        <f t="shared" si="26"/>
        <v>27594</v>
      </c>
      <c r="J117" s="153">
        <v>3108</v>
      </c>
      <c r="K117" s="153">
        <f t="shared" si="27"/>
        <v>83916</v>
      </c>
      <c r="L117" s="153">
        <v>21</v>
      </c>
      <c r="M117" s="153">
        <f t="shared" si="28"/>
        <v>0</v>
      </c>
      <c r="N117" s="146">
        <v>6.7419999999999994E-2</v>
      </c>
      <c r="O117" s="146">
        <f t="shared" si="29"/>
        <v>1.8203400000000001</v>
      </c>
      <c r="P117" s="146">
        <v>0</v>
      </c>
      <c r="Q117" s="146">
        <f t="shared" si="30"/>
        <v>0</v>
      </c>
      <c r="R117" s="146"/>
      <c r="S117" s="146"/>
      <c r="T117" s="147">
        <v>3.8989600000000002</v>
      </c>
      <c r="U117" s="146">
        <f t="shared" si="31"/>
        <v>105.27</v>
      </c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 t="s">
        <v>112</v>
      </c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x14ac:dyDescent="0.35">
      <c r="A118" s="140" t="s">
        <v>107</v>
      </c>
      <c r="B118" s="140" t="s">
        <v>76</v>
      </c>
      <c r="C118" s="170" t="s">
        <v>77</v>
      </c>
      <c r="D118" s="148"/>
      <c r="E118" s="152"/>
      <c r="F118" s="236"/>
      <c r="G118" s="154">
        <f>SUMIF(AE119:AE120,"&lt;&gt;NOR",G119:G120)</f>
        <v>0</v>
      </c>
      <c r="H118" s="154"/>
      <c r="I118" s="154">
        <f>SUM(I119:I120)</f>
        <v>12927.91</v>
      </c>
      <c r="J118" s="154"/>
      <c r="K118" s="154">
        <f>SUM(K119:K120)</f>
        <v>57585.03</v>
      </c>
      <c r="L118" s="154"/>
      <c r="M118" s="154">
        <f>SUM(M119:M120)</f>
        <v>0</v>
      </c>
      <c r="N118" s="149"/>
      <c r="O118" s="149">
        <f>SUM(O119:O120)</f>
        <v>0.13896</v>
      </c>
      <c r="P118" s="149"/>
      <c r="Q118" s="149">
        <f>SUM(Q119:Q120)</f>
        <v>0</v>
      </c>
      <c r="R118" s="149"/>
      <c r="S118" s="149"/>
      <c r="T118" s="150"/>
      <c r="U118" s="149">
        <f>SUM(U119:U120)</f>
        <v>69.48</v>
      </c>
      <c r="AE118" t="s">
        <v>108</v>
      </c>
    </row>
    <row r="119" spans="1:60" ht="20.25" outlineLevel="1" x14ac:dyDescent="0.35">
      <c r="A119" s="139">
        <v>102</v>
      </c>
      <c r="B119" s="139" t="s">
        <v>317</v>
      </c>
      <c r="C119" s="169" t="s">
        <v>329</v>
      </c>
      <c r="D119" s="145" t="s">
        <v>118</v>
      </c>
      <c r="E119" s="151">
        <v>463.2</v>
      </c>
      <c r="F119" s="235"/>
      <c r="G119" s="153">
        <f t="shared" si="25"/>
        <v>0</v>
      </c>
      <c r="H119" s="153">
        <v>27.91</v>
      </c>
      <c r="I119" s="153">
        <f>ROUND(E119*H119,2)</f>
        <v>12927.91</v>
      </c>
      <c r="J119" s="153">
        <v>84.09</v>
      </c>
      <c r="K119" s="153">
        <f>ROUND(E119*J119,2)</f>
        <v>38950.49</v>
      </c>
      <c r="L119" s="153">
        <v>21</v>
      </c>
      <c r="M119" s="153">
        <f>G119*(1+L119/100)</f>
        <v>0</v>
      </c>
      <c r="N119" s="146">
        <v>2.9999999999999997E-4</v>
      </c>
      <c r="O119" s="146">
        <f>ROUND(E119*N119,5)</f>
        <v>0.13896</v>
      </c>
      <c r="P119" s="146">
        <v>0</v>
      </c>
      <c r="Q119" s="146">
        <f>ROUND(E119*P119,5)</f>
        <v>0</v>
      </c>
      <c r="R119" s="146"/>
      <c r="S119" s="146"/>
      <c r="T119" s="147">
        <v>0.15</v>
      </c>
      <c r="U119" s="146">
        <f>ROUND(E119*T119,2)</f>
        <v>69.48</v>
      </c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 t="s">
        <v>112</v>
      </c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ht="20.25" outlineLevel="1" x14ac:dyDescent="0.35">
      <c r="A120" s="139">
        <v>103</v>
      </c>
      <c r="B120" s="139" t="s">
        <v>318</v>
      </c>
      <c r="C120" s="169" t="s">
        <v>319</v>
      </c>
      <c r="D120" s="145" t="s">
        <v>118</v>
      </c>
      <c r="E120" s="151">
        <v>463.2</v>
      </c>
      <c r="F120" s="235"/>
      <c r="G120" s="153">
        <f>E120*F120</f>
        <v>0</v>
      </c>
      <c r="H120" s="153">
        <v>0</v>
      </c>
      <c r="I120" s="153">
        <f>ROUND(E120*H120,2)</f>
        <v>0</v>
      </c>
      <c r="J120" s="153">
        <v>40.229999999999997</v>
      </c>
      <c r="K120" s="153">
        <f>ROUND(E120*J120,2)</f>
        <v>18634.54</v>
      </c>
      <c r="L120" s="153">
        <v>21</v>
      </c>
      <c r="M120" s="153">
        <f>G120*(1+L120/100)</f>
        <v>0</v>
      </c>
      <c r="N120" s="146">
        <v>0</v>
      </c>
      <c r="O120" s="146">
        <f>ROUND(E120*N120,5)</f>
        <v>0</v>
      </c>
      <c r="P120" s="146">
        <v>0</v>
      </c>
      <c r="Q120" s="146">
        <f>ROUND(E120*P120,5)</f>
        <v>0</v>
      </c>
      <c r="R120" s="146"/>
      <c r="S120" s="146"/>
      <c r="T120" s="147">
        <v>0</v>
      </c>
      <c r="U120" s="146">
        <f>ROUND(E120*T120,2)</f>
        <v>0</v>
      </c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 t="s">
        <v>112</v>
      </c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x14ac:dyDescent="0.35">
      <c r="A121" s="140" t="s">
        <v>107</v>
      </c>
      <c r="B121" s="140" t="s">
        <v>78</v>
      </c>
      <c r="C121" s="170" t="s">
        <v>79</v>
      </c>
      <c r="D121" s="148"/>
      <c r="E121" s="152"/>
      <c r="F121" s="236"/>
      <c r="G121" s="154">
        <f>SUMIF(AE122:AE122,"&lt;&gt;NOR",G122:G122)</f>
        <v>0</v>
      </c>
      <c r="H121" s="154"/>
      <c r="I121" s="154">
        <f>SUM(I122:I122)</f>
        <v>0</v>
      </c>
      <c r="J121" s="154"/>
      <c r="K121" s="154">
        <f>SUM(K122:K122)</f>
        <v>6512</v>
      </c>
      <c r="L121" s="154"/>
      <c r="M121" s="154">
        <f>SUM(M122:M122)</f>
        <v>0</v>
      </c>
      <c r="N121" s="149"/>
      <c r="O121" s="149">
        <f>SUM(O122:O122)</f>
        <v>0</v>
      </c>
      <c r="P121" s="149"/>
      <c r="Q121" s="149">
        <f>SUM(Q122:Q122)</f>
        <v>0</v>
      </c>
      <c r="R121" s="149"/>
      <c r="S121" s="149"/>
      <c r="T121" s="150"/>
      <c r="U121" s="149">
        <f>SUM(U122:U122)</f>
        <v>0</v>
      </c>
      <c r="AE121" t="s">
        <v>108</v>
      </c>
    </row>
    <row r="122" spans="1:60" outlineLevel="1" x14ac:dyDescent="0.35">
      <c r="A122" s="139">
        <v>104</v>
      </c>
      <c r="B122" s="139" t="s">
        <v>320</v>
      </c>
      <c r="C122" s="169" t="s">
        <v>321</v>
      </c>
      <c r="D122" s="145" t="s">
        <v>175</v>
      </c>
      <c r="E122" s="151">
        <v>74</v>
      </c>
      <c r="F122" s="235"/>
      <c r="G122" s="153">
        <f>E122*F122</f>
        <v>0</v>
      </c>
      <c r="H122" s="153">
        <v>0</v>
      </c>
      <c r="I122" s="153">
        <f>ROUND(E122*H122,2)</f>
        <v>0</v>
      </c>
      <c r="J122" s="153">
        <v>88</v>
      </c>
      <c r="K122" s="153">
        <f>ROUND(E122*J122,2)</f>
        <v>6512</v>
      </c>
      <c r="L122" s="153">
        <v>21</v>
      </c>
      <c r="M122" s="153">
        <f>G122*(1+L122/100)</f>
        <v>0</v>
      </c>
      <c r="N122" s="146">
        <v>0</v>
      </c>
      <c r="O122" s="146">
        <f>ROUND(E122*N122,5)</f>
        <v>0</v>
      </c>
      <c r="P122" s="146">
        <v>0</v>
      </c>
      <c r="Q122" s="146">
        <f>ROUND(E122*P122,5)</f>
        <v>0</v>
      </c>
      <c r="R122" s="146"/>
      <c r="S122" s="146"/>
      <c r="T122" s="147">
        <v>0</v>
      </c>
      <c r="U122" s="146">
        <f>ROUND(E122*T122,2)</f>
        <v>0</v>
      </c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 t="s">
        <v>112</v>
      </c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35">
      <c r="A123" s="140" t="s">
        <v>107</v>
      </c>
      <c r="B123" s="140" t="s">
        <v>80</v>
      </c>
      <c r="C123" s="170" t="s">
        <v>26</v>
      </c>
      <c r="D123" s="148"/>
      <c r="E123" s="152"/>
      <c r="F123" s="236"/>
      <c r="G123" s="154">
        <f>SUMIF(AE124:AE124,"&lt;&gt;NOR",G124:G124)</f>
        <v>0</v>
      </c>
      <c r="H123" s="154"/>
      <c r="I123" s="154">
        <f>SUM(I124:I124)</f>
        <v>0</v>
      </c>
      <c r="J123" s="154"/>
      <c r="K123" s="154">
        <f>SUM(K124:K124)</f>
        <v>132692.60999999999</v>
      </c>
      <c r="L123" s="154"/>
      <c r="M123" s="154">
        <f>SUM(M124:M124)</f>
        <v>0</v>
      </c>
      <c r="N123" s="149"/>
      <c r="O123" s="149">
        <f>SUM(O124:O124)</f>
        <v>0</v>
      </c>
      <c r="P123" s="149"/>
      <c r="Q123" s="149">
        <f>SUM(Q124:Q124)</f>
        <v>0</v>
      </c>
      <c r="R123" s="149"/>
      <c r="S123" s="149"/>
      <c r="T123" s="150"/>
      <c r="U123" s="149">
        <f>SUM(U124:U124)</f>
        <v>0</v>
      </c>
      <c r="AE123" t="s">
        <v>108</v>
      </c>
    </row>
    <row r="124" spans="1:60" outlineLevel="1" x14ac:dyDescent="0.35">
      <c r="A124" s="163">
        <v>105</v>
      </c>
      <c r="B124" s="163" t="s">
        <v>322</v>
      </c>
      <c r="C124" s="171" t="s">
        <v>323</v>
      </c>
      <c r="D124" s="164" t="s">
        <v>310</v>
      </c>
      <c r="E124" s="165">
        <v>1</v>
      </c>
      <c r="F124" s="237"/>
      <c r="G124" s="153">
        <f>E124*F124</f>
        <v>0</v>
      </c>
      <c r="H124" s="166">
        <v>0</v>
      </c>
      <c r="I124" s="166">
        <f>ROUND(E124*H124,2)</f>
        <v>0</v>
      </c>
      <c r="J124" s="166">
        <v>132692.60999999999</v>
      </c>
      <c r="K124" s="166">
        <f>ROUND(E124*J124,2)</f>
        <v>132692.60999999999</v>
      </c>
      <c r="L124" s="166">
        <v>21</v>
      </c>
      <c r="M124" s="166">
        <f>G124*(1+L124/100)</f>
        <v>0</v>
      </c>
      <c r="N124" s="167">
        <v>0</v>
      </c>
      <c r="O124" s="167">
        <f>ROUND(E124*N124,5)</f>
        <v>0</v>
      </c>
      <c r="P124" s="167">
        <v>0</v>
      </c>
      <c r="Q124" s="167">
        <f>ROUND(E124*P124,5)</f>
        <v>0</v>
      </c>
      <c r="R124" s="167"/>
      <c r="S124" s="167"/>
      <c r="T124" s="168">
        <v>0</v>
      </c>
      <c r="U124" s="167">
        <f>ROUND(E124*T124,2)</f>
        <v>0</v>
      </c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 t="s">
        <v>112</v>
      </c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x14ac:dyDescent="0.35">
      <c r="A125" s="4"/>
      <c r="B125" s="5" t="s">
        <v>324</v>
      </c>
      <c r="C125" s="172" t="s">
        <v>324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AC125">
        <v>12</v>
      </c>
      <c r="AD125">
        <v>21</v>
      </c>
    </row>
    <row r="126" spans="1:60" x14ac:dyDescent="0.35">
      <c r="C126" s="173"/>
      <c r="AE126" t="s">
        <v>325</v>
      </c>
    </row>
  </sheetData>
  <sheetProtection algorithmName="SHA-512" hashValue="fbArLW4iZmz5/5wH9lESYO4J+th25/QFLItE1ExFGIng/S9FHQEn+3FWvU79s08qD4DSJqZEnR8JPkkKsaavFw==" saltValue="jxMctEsmaNihdzAeMRUaIA==" spinCount="100000" sheet="1" objects="1" scenarios="1"/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Jakub Derynk</cp:lastModifiedBy>
  <cp:lastPrinted>2025-08-29T11:23:21Z</cp:lastPrinted>
  <dcterms:created xsi:type="dcterms:W3CDTF">2009-04-08T07:15:50Z</dcterms:created>
  <dcterms:modified xsi:type="dcterms:W3CDTF">2025-10-16T10:08:51Z</dcterms:modified>
</cp:coreProperties>
</file>