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_CR Project\projekce\P2023-051_Doksy_ZŠ_K_Máchy_parkovací_plocha_PDPS\DUSP\kalkulace\"/>
    </mc:Choice>
  </mc:AlternateContent>
  <xr:revisionPtr revIDLastSave="0" documentId="13_ncr:1_{4501E8A9-96C8-41C1-802A-64F8B343B78E}" xr6:coauthVersionLast="47" xr6:coauthVersionMax="47" xr10:uidLastSave="{00000000-0000-0000-0000-000000000000}"/>
  <bookViews>
    <workbookView xWindow="15060" yWindow="0" windowWidth="21600" windowHeight="11295" xr2:uid="{00000000-000D-0000-FFFF-FFFF00000000}"/>
  </bookViews>
  <sheets>
    <sheet name="Rekapitulace stavby" sheetId="1" r:id="rId1"/>
    <sheet name="SO.101 - SO.101 - Komunik..." sheetId="2" r:id="rId2"/>
    <sheet name="SO.401 - SO.401 - Veřejné..." sheetId="3" r:id="rId3"/>
    <sheet name="VRN - Vedlejší rozpočtové..." sheetId="4" r:id="rId4"/>
  </sheets>
  <definedNames>
    <definedName name="_xlnm._FilterDatabase" localSheetId="1" hidden="1">'SO.101 - SO.101 - Komunik...'!$C$144:$K$624</definedName>
    <definedName name="_xlnm._FilterDatabase" localSheetId="2" hidden="1">'SO.401 - SO.401 - Veřejné...'!$C$117:$K$173</definedName>
    <definedName name="_xlnm._FilterDatabase" localSheetId="3" hidden="1">'VRN - Vedlejší rozpočtové...'!$C$118:$K$144</definedName>
    <definedName name="_xlnm.Print_Titles" localSheetId="0">'Rekapitulace stavby'!$92:$92</definedName>
    <definedName name="_xlnm.Print_Titles" localSheetId="1">'SO.101 - SO.101 - Komunik...'!$144:$144</definedName>
    <definedName name="_xlnm.Print_Titles" localSheetId="2">'SO.401 - SO.401 - Veřejné...'!$117:$117</definedName>
    <definedName name="_xlnm.Print_Titles" localSheetId="3">'VRN - Vedlejší rozpočtové...'!$118:$118</definedName>
    <definedName name="_xlnm.Print_Area" localSheetId="0">'Rekapitulace stavby'!$D$4:$AO$76,'Rekapitulace stavby'!$C$82:$AQ$98</definedName>
    <definedName name="_xlnm.Print_Area" localSheetId="1">'SO.101 - SO.101 - Komunik...'!$C$4:$J$76,'SO.101 - SO.101 - Komunik...'!$C$82:$J$126,'SO.101 - SO.101 - Komunik...'!$C$132:$K$624</definedName>
    <definedName name="_xlnm.Print_Area" localSheetId="2">'SO.401 - SO.401 - Veřejné...'!$C$4:$J$76,'SO.401 - SO.401 - Veřejné...'!$C$82:$J$99,'SO.401 - SO.401 - Veřejné...'!$C$105:$K$173</definedName>
    <definedName name="_xlnm.Print_Area" localSheetId="3">'VRN - Vedlejší rozpočtové...'!$C$4:$J$76,'VRN - Vedlejší rozpočtové...'!$C$82:$J$100,'VRN - Vedlejší rozpočtové...'!$C$106:$K$144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4" l="1"/>
  <c r="J36" i="4"/>
  <c r="AY97" i="1"/>
  <c r="J35" i="4"/>
  <c r="AX97" i="1" s="1"/>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30" i="4"/>
  <c r="BH130" i="4"/>
  <c r="BG130" i="4"/>
  <c r="BF130" i="4"/>
  <c r="T130" i="4"/>
  <c r="R130" i="4"/>
  <c r="P130" i="4"/>
  <c r="BI129" i="4"/>
  <c r="BH129" i="4"/>
  <c r="BG129" i="4"/>
  <c r="BF129" i="4"/>
  <c r="T129" i="4"/>
  <c r="R129" i="4"/>
  <c r="P129" i="4"/>
  <c r="BI128" i="4"/>
  <c r="BH128" i="4"/>
  <c r="BG128" i="4"/>
  <c r="BF128" i="4"/>
  <c r="T128" i="4"/>
  <c r="R128" i="4"/>
  <c r="P128" i="4"/>
  <c r="BI127" i="4"/>
  <c r="BH127" i="4"/>
  <c r="BG127" i="4"/>
  <c r="BF127" i="4"/>
  <c r="T127" i="4"/>
  <c r="R127" i="4"/>
  <c r="P127" i="4"/>
  <c r="BI126" i="4"/>
  <c r="BH126" i="4"/>
  <c r="BG126" i="4"/>
  <c r="BF126" i="4"/>
  <c r="T126" i="4"/>
  <c r="R126" i="4"/>
  <c r="P126" i="4"/>
  <c r="BI125" i="4"/>
  <c r="BH125" i="4"/>
  <c r="BG125" i="4"/>
  <c r="BF125" i="4"/>
  <c r="T125" i="4"/>
  <c r="R125" i="4"/>
  <c r="P125" i="4"/>
  <c r="BI124" i="4"/>
  <c r="BH124" i="4"/>
  <c r="BG124" i="4"/>
  <c r="BF124" i="4"/>
  <c r="T124" i="4"/>
  <c r="R124" i="4"/>
  <c r="P124" i="4"/>
  <c r="BI123" i="4"/>
  <c r="BH123" i="4"/>
  <c r="BG123" i="4"/>
  <c r="BF123" i="4"/>
  <c r="T123" i="4"/>
  <c r="R123" i="4"/>
  <c r="P123" i="4"/>
  <c r="BI122" i="4"/>
  <c r="BH122" i="4"/>
  <c r="BG122" i="4"/>
  <c r="BF122" i="4"/>
  <c r="T122" i="4"/>
  <c r="R122" i="4"/>
  <c r="P122" i="4"/>
  <c r="J116" i="4"/>
  <c r="J115" i="4"/>
  <c r="F115" i="4"/>
  <c r="F113" i="4"/>
  <c r="E111" i="4"/>
  <c r="J92" i="4"/>
  <c r="J91" i="4"/>
  <c r="F91" i="4"/>
  <c r="F89" i="4"/>
  <c r="E87" i="4"/>
  <c r="J18" i="4"/>
  <c r="E18" i="4"/>
  <c r="F92" i="4"/>
  <c r="J17" i="4"/>
  <c r="J12" i="4"/>
  <c r="J113" i="4" s="1"/>
  <c r="E7" i="4"/>
  <c r="E85" i="4"/>
  <c r="J37" i="3"/>
  <c r="J36" i="3"/>
  <c r="AY96" i="1"/>
  <c r="J35" i="3"/>
  <c r="AX96" i="1"/>
  <c r="BI173" i="3"/>
  <c r="BH173" i="3"/>
  <c r="BG173" i="3"/>
  <c r="BF173" i="3"/>
  <c r="T173" i="3"/>
  <c r="R173" i="3"/>
  <c r="P173" i="3"/>
  <c r="BI172" i="3"/>
  <c r="BH172" i="3"/>
  <c r="BG172" i="3"/>
  <c r="BF172" i="3"/>
  <c r="T172" i="3"/>
  <c r="R172" i="3"/>
  <c r="P172" i="3"/>
  <c r="BI171" i="3"/>
  <c r="BH171" i="3"/>
  <c r="BG171" i="3"/>
  <c r="BF171" i="3"/>
  <c r="T171" i="3"/>
  <c r="R171" i="3"/>
  <c r="P171" i="3"/>
  <c r="BI170" i="3"/>
  <c r="BH170" i="3"/>
  <c r="BG170" i="3"/>
  <c r="BF170" i="3"/>
  <c r="T170" i="3"/>
  <c r="R170" i="3"/>
  <c r="P170" i="3"/>
  <c r="BI169" i="3"/>
  <c r="BH169" i="3"/>
  <c r="BG169" i="3"/>
  <c r="BF169" i="3"/>
  <c r="T169" i="3"/>
  <c r="R169" i="3"/>
  <c r="P169" i="3"/>
  <c r="BI168" i="3"/>
  <c r="BH168" i="3"/>
  <c r="BG168" i="3"/>
  <c r="BF168" i="3"/>
  <c r="T168" i="3"/>
  <c r="R168" i="3"/>
  <c r="P168" i="3"/>
  <c r="BI167" i="3"/>
  <c r="BH167" i="3"/>
  <c r="BG167" i="3"/>
  <c r="BF167" i="3"/>
  <c r="T167" i="3"/>
  <c r="R167" i="3"/>
  <c r="P167" i="3"/>
  <c r="BI166" i="3"/>
  <c r="BH166" i="3"/>
  <c r="BG166" i="3"/>
  <c r="BF166" i="3"/>
  <c r="T166" i="3"/>
  <c r="R166" i="3"/>
  <c r="P166" i="3"/>
  <c r="BI165" i="3"/>
  <c r="BH165" i="3"/>
  <c r="BG165" i="3"/>
  <c r="BF165" i="3"/>
  <c r="T165" i="3"/>
  <c r="R165" i="3"/>
  <c r="P165" i="3"/>
  <c r="BI164" i="3"/>
  <c r="BH164" i="3"/>
  <c r="BG164" i="3"/>
  <c r="BF164" i="3"/>
  <c r="T164" i="3"/>
  <c r="R164" i="3"/>
  <c r="P164" i="3"/>
  <c r="BI163" i="3"/>
  <c r="BH163" i="3"/>
  <c r="BG163" i="3"/>
  <c r="BF163" i="3"/>
  <c r="T163" i="3"/>
  <c r="R163" i="3"/>
  <c r="P163" i="3"/>
  <c r="BI162" i="3"/>
  <c r="BH162" i="3"/>
  <c r="BG162" i="3"/>
  <c r="BF162" i="3"/>
  <c r="T162" i="3"/>
  <c r="R162" i="3"/>
  <c r="P162" i="3"/>
  <c r="BI161" i="3"/>
  <c r="BH161" i="3"/>
  <c r="BG161" i="3"/>
  <c r="BF161" i="3"/>
  <c r="T161" i="3"/>
  <c r="R161" i="3"/>
  <c r="P161" i="3"/>
  <c r="BI160" i="3"/>
  <c r="BH160" i="3"/>
  <c r="BG160" i="3"/>
  <c r="BF160" i="3"/>
  <c r="T160" i="3"/>
  <c r="R160" i="3"/>
  <c r="P160" i="3"/>
  <c r="BI159" i="3"/>
  <c r="BH159" i="3"/>
  <c r="BG159" i="3"/>
  <c r="BF159" i="3"/>
  <c r="T159" i="3"/>
  <c r="R159" i="3"/>
  <c r="P159" i="3"/>
  <c r="BI158" i="3"/>
  <c r="BH158" i="3"/>
  <c r="BG158" i="3"/>
  <c r="BF158" i="3"/>
  <c r="T158" i="3"/>
  <c r="R158" i="3"/>
  <c r="P158" i="3"/>
  <c r="BI157" i="3"/>
  <c r="BH157" i="3"/>
  <c r="BG157" i="3"/>
  <c r="BF157" i="3"/>
  <c r="T157" i="3"/>
  <c r="R157" i="3"/>
  <c r="P157" i="3"/>
  <c r="BI156" i="3"/>
  <c r="BH156" i="3"/>
  <c r="BG156" i="3"/>
  <c r="BF156" i="3"/>
  <c r="T156" i="3"/>
  <c r="R156" i="3"/>
  <c r="P156" i="3"/>
  <c r="BI155" i="3"/>
  <c r="BH155" i="3"/>
  <c r="BG155" i="3"/>
  <c r="BF155" i="3"/>
  <c r="T155" i="3"/>
  <c r="R155" i="3"/>
  <c r="P155" i="3"/>
  <c r="BI154" i="3"/>
  <c r="BH154" i="3"/>
  <c r="BG154" i="3"/>
  <c r="BF154" i="3"/>
  <c r="T154" i="3"/>
  <c r="R154" i="3"/>
  <c r="P154" i="3"/>
  <c r="BI153" i="3"/>
  <c r="BH153" i="3"/>
  <c r="BG153" i="3"/>
  <c r="BF153" i="3"/>
  <c r="T153" i="3"/>
  <c r="R153" i="3"/>
  <c r="P153" i="3"/>
  <c r="BI152" i="3"/>
  <c r="BH152" i="3"/>
  <c r="BG152" i="3"/>
  <c r="BF152" i="3"/>
  <c r="T152" i="3"/>
  <c r="R152" i="3"/>
  <c r="P152" i="3"/>
  <c r="BI151" i="3"/>
  <c r="BH151" i="3"/>
  <c r="BG151" i="3"/>
  <c r="BF151" i="3"/>
  <c r="T151" i="3"/>
  <c r="R151" i="3"/>
  <c r="P151" i="3"/>
  <c r="BI149" i="3"/>
  <c r="BH149" i="3"/>
  <c r="BG149" i="3"/>
  <c r="BF149" i="3"/>
  <c r="T149" i="3"/>
  <c r="R149" i="3"/>
  <c r="P149" i="3"/>
  <c r="BI148" i="3"/>
  <c r="BH148" i="3"/>
  <c r="BG148" i="3"/>
  <c r="BF148" i="3"/>
  <c r="T148" i="3"/>
  <c r="R148" i="3"/>
  <c r="P148" i="3"/>
  <c r="BI147" i="3"/>
  <c r="BH147" i="3"/>
  <c r="BG147" i="3"/>
  <c r="BF147" i="3"/>
  <c r="T147" i="3"/>
  <c r="R147" i="3"/>
  <c r="P147" i="3"/>
  <c r="BI146" i="3"/>
  <c r="BH146" i="3"/>
  <c r="BG146" i="3"/>
  <c r="BF146" i="3"/>
  <c r="T146" i="3"/>
  <c r="R146" i="3"/>
  <c r="P146" i="3"/>
  <c r="BI145" i="3"/>
  <c r="BH145" i="3"/>
  <c r="BG145" i="3"/>
  <c r="BF145" i="3"/>
  <c r="T145" i="3"/>
  <c r="R145" i="3"/>
  <c r="P145" i="3"/>
  <c r="BI144" i="3"/>
  <c r="BH144" i="3"/>
  <c r="BG144" i="3"/>
  <c r="BF144" i="3"/>
  <c r="T144" i="3"/>
  <c r="R144" i="3"/>
  <c r="P144" i="3"/>
  <c r="BI143" i="3"/>
  <c r="BH143" i="3"/>
  <c r="BG143" i="3"/>
  <c r="BF143" i="3"/>
  <c r="T143" i="3"/>
  <c r="R143" i="3"/>
  <c r="P143" i="3"/>
  <c r="BI142" i="3"/>
  <c r="BH142" i="3"/>
  <c r="BG142" i="3"/>
  <c r="BF142" i="3"/>
  <c r="T142" i="3"/>
  <c r="R142" i="3"/>
  <c r="P142" i="3"/>
  <c r="BI141" i="3"/>
  <c r="BH141" i="3"/>
  <c r="BG141" i="3"/>
  <c r="BF141" i="3"/>
  <c r="T141" i="3"/>
  <c r="R141" i="3"/>
  <c r="P141" i="3"/>
  <c r="BI140" i="3"/>
  <c r="BH140" i="3"/>
  <c r="BG140" i="3"/>
  <c r="BF140" i="3"/>
  <c r="T140" i="3"/>
  <c r="R140" i="3"/>
  <c r="P140" i="3"/>
  <c r="BI139" i="3"/>
  <c r="BH139" i="3"/>
  <c r="BG139" i="3"/>
  <c r="BF139" i="3"/>
  <c r="T139" i="3"/>
  <c r="R139" i="3"/>
  <c r="P139" i="3"/>
  <c r="BI138" i="3"/>
  <c r="BH138" i="3"/>
  <c r="BG138" i="3"/>
  <c r="BF138" i="3"/>
  <c r="T138" i="3"/>
  <c r="R138" i="3"/>
  <c r="P138" i="3"/>
  <c r="BI137" i="3"/>
  <c r="BH137" i="3"/>
  <c r="BG137" i="3"/>
  <c r="BF137" i="3"/>
  <c r="T137" i="3"/>
  <c r="R137" i="3"/>
  <c r="P137" i="3"/>
  <c r="BI136" i="3"/>
  <c r="BH136" i="3"/>
  <c r="BG136" i="3"/>
  <c r="BF136" i="3"/>
  <c r="T136" i="3"/>
  <c r="R136" i="3"/>
  <c r="P136" i="3"/>
  <c r="BI135" i="3"/>
  <c r="BH135" i="3"/>
  <c r="BG135" i="3"/>
  <c r="BF135" i="3"/>
  <c r="T135" i="3"/>
  <c r="R135" i="3"/>
  <c r="P135" i="3"/>
  <c r="BI134" i="3"/>
  <c r="BH134" i="3"/>
  <c r="BG134" i="3"/>
  <c r="BF134" i="3"/>
  <c r="T134" i="3"/>
  <c r="R134" i="3"/>
  <c r="P134" i="3"/>
  <c r="BI133" i="3"/>
  <c r="BH133" i="3"/>
  <c r="BG133" i="3"/>
  <c r="BF133" i="3"/>
  <c r="T133" i="3"/>
  <c r="R133" i="3"/>
  <c r="P133" i="3"/>
  <c r="BI132" i="3"/>
  <c r="BH132" i="3"/>
  <c r="BG132" i="3"/>
  <c r="BF132" i="3"/>
  <c r="T132" i="3"/>
  <c r="R132" i="3"/>
  <c r="P132" i="3"/>
  <c r="BI131" i="3"/>
  <c r="BH131" i="3"/>
  <c r="BG131" i="3"/>
  <c r="BF131" i="3"/>
  <c r="T131" i="3"/>
  <c r="R131" i="3"/>
  <c r="P131" i="3"/>
  <c r="BI130" i="3"/>
  <c r="BH130" i="3"/>
  <c r="BG130" i="3"/>
  <c r="BF130" i="3"/>
  <c r="T130" i="3"/>
  <c r="R130" i="3"/>
  <c r="P130" i="3"/>
  <c r="BI129" i="3"/>
  <c r="BH129" i="3"/>
  <c r="BG129" i="3"/>
  <c r="BF129" i="3"/>
  <c r="T129" i="3"/>
  <c r="R129" i="3"/>
  <c r="P129" i="3"/>
  <c r="BI128" i="3"/>
  <c r="BH128" i="3"/>
  <c r="BG128" i="3"/>
  <c r="BF128" i="3"/>
  <c r="T128" i="3"/>
  <c r="R128" i="3"/>
  <c r="P128" i="3"/>
  <c r="BI127" i="3"/>
  <c r="BH127" i="3"/>
  <c r="BG127" i="3"/>
  <c r="BF127" i="3"/>
  <c r="T127" i="3"/>
  <c r="R127" i="3"/>
  <c r="P127" i="3"/>
  <c r="BI126" i="3"/>
  <c r="BH126" i="3"/>
  <c r="BG126" i="3"/>
  <c r="BF126" i="3"/>
  <c r="T126" i="3"/>
  <c r="R126" i="3"/>
  <c r="P126" i="3"/>
  <c r="BI125" i="3"/>
  <c r="BH125" i="3"/>
  <c r="BG125" i="3"/>
  <c r="BF125" i="3"/>
  <c r="T125" i="3"/>
  <c r="R125" i="3"/>
  <c r="P125" i="3"/>
  <c r="BI124" i="3"/>
  <c r="BH124" i="3"/>
  <c r="BG124" i="3"/>
  <c r="BF124" i="3"/>
  <c r="T124" i="3"/>
  <c r="R124" i="3"/>
  <c r="P124" i="3"/>
  <c r="BI123" i="3"/>
  <c r="BH123" i="3"/>
  <c r="BG123" i="3"/>
  <c r="BF123" i="3"/>
  <c r="T123" i="3"/>
  <c r="R123" i="3"/>
  <c r="P123" i="3"/>
  <c r="BI122" i="3"/>
  <c r="BH122" i="3"/>
  <c r="BG122" i="3"/>
  <c r="BF122" i="3"/>
  <c r="T122" i="3"/>
  <c r="R122" i="3"/>
  <c r="P122" i="3"/>
  <c r="BI121" i="3"/>
  <c r="BH121" i="3"/>
  <c r="BG121" i="3"/>
  <c r="BF121" i="3"/>
  <c r="T121" i="3"/>
  <c r="R121" i="3"/>
  <c r="P121" i="3"/>
  <c r="BI120" i="3"/>
  <c r="BH120" i="3"/>
  <c r="BG120" i="3"/>
  <c r="BF120" i="3"/>
  <c r="T120" i="3"/>
  <c r="R120" i="3"/>
  <c r="P120" i="3"/>
  <c r="J115" i="3"/>
  <c r="J114" i="3"/>
  <c r="F112" i="3"/>
  <c r="E110" i="3"/>
  <c r="J92" i="3"/>
  <c r="J91" i="3"/>
  <c r="F89" i="3"/>
  <c r="E87" i="3"/>
  <c r="J18" i="3"/>
  <c r="E18" i="3"/>
  <c r="F115" i="3"/>
  <c r="J17" i="3"/>
  <c r="J15" i="3"/>
  <c r="E15" i="3"/>
  <c r="F91" i="3"/>
  <c r="J14" i="3"/>
  <c r="J12" i="3"/>
  <c r="J112" i="3"/>
  <c r="E7" i="3"/>
  <c r="E108" i="3" s="1"/>
  <c r="J37" i="2"/>
  <c r="J36" i="2"/>
  <c r="AY95" i="1"/>
  <c r="J35" i="2"/>
  <c r="AX95" i="1" s="1"/>
  <c r="BI624" i="2"/>
  <c r="BH624" i="2"/>
  <c r="BG624" i="2"/>
  <c r="BF624" i="2"/>
  <c r="T624" i="2"/>
  <c r="R624" i="2"/>
  <c r="P624" i="2"/>
  <c r="BI622" i="2"/>
  <c r="BH622" i="2"/>
  <c r="BG622" i="2"/>
  <c r="BF622" i="2"/>
  <c r="T622" i="2"/>
  <c r="R622" i="2"/>
  <c r="P622" i="2"/>
  <c r="BI620" i="2"/>
  <c r="BH620" i="2"/>
  <c r="BG620" i="2"/>
  <c r="BF620" i="2"/>
  <c r="T620" i="2"/>
  <c r="R620" i="2"/>
  <c r="P620" i="2"/>
  <c r="BI618" i="2"/>
  <c r="BH618" i="2"/>
  <c r="BG618" i="2"/>
  <c r="BF618" i="2"/>
  <c r="T618" i="2"/>
  <c r="R618" i="2"/>
  <c r="P618" i="2"/>
  <c r="BI616" i="2"/>
  <c r="BH616" i="2"/>
  <c r="BG616" i="2"/>
  <c r="BF616" i="2"/>
  <c r="T616" i="2"/>
  <c r="R616" i="2"/>
  <c r="P616" i="2"/>
  <c r="BI614" i="2"/>
  <c r="BH614" i="2"/>
  <c r="BG614" i="2"/>
  <c r="BF614" i="2"/>
  <c r="T614" i="2"/>
  <c r="R614" i="2"/>
  <c r="P614" i="2"/>
  <c r="BI612" i="2"/>
  <c r="BH612" i="2"/>
  <c r="BG612" i="2"/>
  <c r="BF612" i="2"/>
  <c r="T612" i="2"/>
  <c r="R612" i="2"/>
  <c r="P612" i="2"/>
  <c r="BI611" i="2"/>
  <c r="BH611" i="2"/>
  <c r="BG611" i="2"/>
  <c r="BF611" i="2"/>
  <c r="T611" i="2"/>
  <c r="R611" i="2"/>
  <c r="P611" i="2"/>
  <c r="BI608" i="2"/>
  <c r="BH608" i="2"/>
  <c r="BG608" i="2"/>
  <c r="BF608" i="2"/>
  <c r="T608" i="2"/>
  <c r="R608" i="2"/>
  <c r="P608" i="2"/>
  <c r="BI604" i="2"/>
  <c r="BH604" i="2"/>
  <c r="BG604" i="2"/>
  <c r="BF604" i="2"/>
  <c r="T604" i="2"/>
  <c r="R604" i="2"/>
  <c r="P604" i="2"/>
  <c r="BI600" i="2"/>
  <c r="BH600" i="2"/>
  <c r="BG600" i="2"/>
  <c r="BF600" i="2"/>
  <c r="T600" i="2"/>
  <c r="R600" i="2"/>
  <c r="P600" i="2"/>
  <c r="BI598" i="2"/>
  <c r="BH598" i="2"/>
  <c r="BG598" i="2"/>
  <c r="BF598" i="2"/>
  <c r="T598" i="2"/>
  <c r="R598" i="2"/>
  <c r="P598" i="2"/>
  <c r="BI594" i="2"/>
  <c r="BH594" i="2"/>
  <c r="BG594" i="2"/>
  <c r="BF594" i="2"/>
  <c r="T594" i="2"/>
  <c r="R594" i="2"/>
  <c r="P594" i="2"/>
  <c r="BI592" i="2"/>
  <c r="BH592" i="2"/>
  <c r="BG592" i="2"/>
  <c r="BF592" i="2"/>
  <c r="T592" i="2"/>
  <c r="R592" i="2"/>
  <c r="P592" i="2"/>
  <c r="BI590" i="2"/>
  <c r="BH590" i="2"/>
  <c r="BG590" i="2"/>
  <c r="BF590" i="2"/>
  <c r="T590" i="2"/>
  <c r="R590" i="2"/>
  <c r="P590" i="2"/>
  <c r="BI588" i="2"/>
  <c r="BH588" i="2"/>
  <c r="BG588" i="2"/>
  <c r="BF588" i="2"/>
  <c r="T588" i="2"/>
  <c r="R588" i="2"/>
  <c r="P588" i="2"/>
  <c r="BI587" i="2"/>
  <c r="BH587" i="2"/>
  <c r="BG587" i="2"/>
  <c r="BF587" i="2"/>
  <c r="T587" i="2"/>
  <c r="R587" i="2"/>
  <c r="P587" i="2"/>
  <c r="BI582" i="2"/>
  <c r="BH582" i="2"/>
  <c r="BG582" i="2"/>
  <c r="BF582" i="2"/>
  <c r="T582" i="2"/>
  <c r="R582" i="2"/>
  <c r="P582" i="2"/>
  <c r="BI580" i="2"/>
  <c r="BH580" i="2"/>
  <c r="BG580" i="2"/>
  <c r="BF580" i="2"/>
  <c r="T580" i="2"/>
  <c r="R580" i="2"/>
  <c r="P580" i="2"/>
  <c r="BI578" i="2"/>
  <c r="BH578" i="2"/>
  <c r="BG578" i="2"/>
  <c r="BF578" i="2"/>
  <c r="T578" i="2"/>
  <c r="R578" i="2"/>
  <c r="P578" i="2"/>
  <c r="BI575" i="2"/>
  <c r="BH575" i="2"/>
  <c r="BG575" i="2"/>
  <c r="BF575" i="2"/>
  <c r="T575" i="2"/>
  <c r="R575" i="2"/>
  <c r="P575" i="2"/>
  <c r="BI573" i="2"/>
  <c r="BH573" i="2"/>
  <c r="BG573" i="2"/>
  <c r="BF573" i="2"/>
  <c r="T573" i="2"/>
  <c r="R573" i="2"/>
  <c r="P573" i="2"/>
  <c r="BI572" i="2"/>
  <c r="BH572" i="2"/>
  <c r="BG572" i="2"/>
  <c r="BF572" i="2"/>
  <c r="T572" i="2"/>
  <c r="R572" i="2"/>
  <c r="P572" i="2"/>
  <c r="BI571" i="2"/>
  <c r="BH571" i="2"/>
  <c r="BG571" i="2"/>
  <c r="BF571" i="2"/>
  <c r="T571" i="2"/>
  <c r="R571" i="2"/>
  <c r="P571" i="2"/>
  <c r="BI568" i="2"/>
  <c r="BH568" i="2"/>
  <c r="BG568" i="2"/>
  <c r="BF568" i="2"/>
  <c r="T568" i="2"/>
  <c r="R568" i="2"/>
  <c r="P568" i="2"/>
  <c r="BI566" i="2"/>
  <c r="BH566" i="2"/>
  <c r="BG566" i="2"/>
  <c r="BF566" i="2"/>
  <c r="T566" i="2"/>
  <c r="R566" i="2"/>
  <c r="P566" i="2"/>
  <c r="BI562" i="2"/>
  <c r="BH562" i="2"/>
  <c r="BG562" i="2"/>
  <c r="BF562" i="2"/>
  <c r="T562" i="2"/>
  <c r="R562" i="2"/>
  <c r="P562" i="2"/>
  <c r="BI556" i="2"/>
  <c r="BH556" i="2"/>
  <c r="BG556" i="2"/>
  <c r="BF556" i="2"/>
  <c r="T556" i="2"/>
  <c r="R556" i="2"/>
  <c r="P556" i="2"/>
  <c r="BI554" i="2"/>
  <c r="BH554" i="2"/>
  <c r="BG554" i="2"/>
  <c r="BF554" i="2"/>
  <c r="T554" i="2"/>
  <c r="R554" i="2"/>
  <c r="P554" i="2"/>
  <c r="BI549" i="2"/>
  <c r="BH549" i="2"/>
  <c r="BG549" i="2"/>
  <c r="BF549" i="2"/>
  <c r="T549" i="2"/>
  <c r="R549" i="2"/>
  <c r="P549" i="2"/>
  <c r="BI547" i="2"/>
  <c r="BH547" i="2"/>
  <c r="BG547" i="2"/>
  <c r="BF547" i="2"/>
  <c r="T547" i="2"/>
  <c r="R547" i="2"/>
  <c r="P547" i="2"/>
  <c r="BI544" i="2"/>
  <c r="BH544" i="2"/>
  <c r="BG544" i="2"/>
  <c r="BF544" i="2"/>
  <c r="T544" i="2"/>
  <c r="R544" i="2"/>
  <c r="P544" i="2"/>
  <c r="BI541" i="2"/>
  <c r="BH541" i="2"/>
  <c r="BG541" i="2"/>
  <c r="BF541" i="2"/>
  <c r="T541" i="2"/>
  <c r="R541" i="2"/>
  <c r="P541" i="2"/>
  <c r="BI537" i="2"/>
  <c r="BH537" i="2"/>
  <c r="BG537" i="2"/>
  <c r="BF537" i="2"/>
  <c r="T537" i="2"/>
  <c r="R537" i="2"/>
  <c r="P537" i="2"/>
  <c r="BI535" i="2"/>
  <c r="BH535" i="2"/>
  <c r="BG535" i="2"/>
  <c r="BF535" i="2"/>
  <c r="T535" i="2"/>
  <c r="R535" i="2"/>
  <c r="P535" i="2"/>
  <c r="BI533" i="2"/>
  <c r="BH533" i="2"/>
  <c r="BG533" i="2"/>
  <c r="BF533" i="2"/>
  <c r="T533" i="2"/>
  <c r="R533" i="2"/>
  <c r="P533" i="2"/>
  <c r="BI531" i="2"/>
  <c r="BH531" i="2"/>
  <c r="BG531" i="2"/>
  <c r="BF531" i="2"/>
  <c r="T531" i="2"/>
  <c r="R531" i="2"/>
  <c r="P531" i="2"/>
  <c r="BI527" i="2"/>
  <c r="BH527" i="2"/>
  <c r="BG527" i="2"/>
  <c r="BF527" i="2"/>
  <c r="T527" i="2"/>
  <c r="R527" i="2"/>
  <c r="P527" i="2"/>
  <c r="BI524" i="2"/>
  <c r="BH524" i="2"/>
  <c r="BG524" i="2"/>
  <c r="BF524" i="2"/>
  <c r="T524" i="2"/>
  <c r="R524" i="2"/>
  <c r="P524" i="2"/>
  <c r="BI522" i="2"/>
  <c r="BH522" i="2"/>
  <c r="BG522" i="2"/>
  <c r="BF522" i="2"/>
  <c r="T522" i="2"/>
  <c r="R522" i="2"/>
  <c r="P522" i="2"/>
  <c r="BI519" i="2"/>
  <c r="BH519" i="2"/>
  <c r="BG519" i="2"/>
  <c r="BF519" i="2"/>
  <c r="T519" i="2"/>
  <c r="R519" i="2"/>
  <c r="P519" i="2"/>
  <c r="BI517" i="2"/>
  <c r="BH517" i="2"/>
  <c r="BG517" i="2"/>
  <c r="BF517" i="2"/>
  <c r="T517" i="2"/>
  <c r="R517" i="2"/>
  <c r="P517" i="2"/>
  <c r="BI511" i="2"/>
  <c r="BH511" i="2"/>
  <c r="BG511" i="2"/>
  <c r="BF511" i="2"/>
  <c r="T511" i="2"/>
  <c r="R511" i="2"/>
  <c r="P511" i="2"/>
  <c r="BI508" i="2"/>
  <c r="BH508" i="2"/>
  <c r="BG508" i="2"/>
  <c r="BF508" i="2"/>
  <c r="T508" i="2"/>
  <c r="R508" i="2"/>
  <c r="P508" i="2"/>
  <c r="BI505" i="2"/>
  <c r="BH505" i="2"/>
  <c r="BG505" i="2"/>
  <c r="BF505" i="2"/>
  <c r="T505" i="2"/>
  <c r="R505" i="2"/>
  <c r="P505" i="2"/>
  <c r="BI498" i="2"/>
  <c r="BH498" i="2"/>
  <c r="BG498" i="2"/>
  <c r="BF498" i="2"/>
  <c r="T498" i="2"/>
  <c r="R498" i="2"/>
  <c r="P498" i="2"/>
  <c r="BI496" i="2"/>
  <c r="BH496" i="2"/>
  <c r="BG496" i="2"/>
  <c r="BF496" i="2"/>
  <c r="T496" i="2"/>
  <c r="R496" i="2"/>
  <c r="P496" i="2"/>
  <c r="BI486" i="2"/>
  <c r="BH486" i="2"/>
  <c r="BG486" i="2"/>
  <c r="BF486" i="2"/>
  <c r="T486" i="2"/>
  <c r="R486" i="2"/>
  <c r="P486" i="2"/>
  <c r="BI484" i="2"/>
  <c r="BH484" i="2"/>
  <c r="BG484" i="2"/>
  <c r="BF484" i="2"/>
  <c r="T484" i="2"/>
  <c r="R484" i="2"/>
  <c r="P484" i="2"/>
  <c r="BI481" i="2"/>
  <c r="BH481" i="2"/>
  <c r="BG481" i="2"/>
  <c r="BF481" i="2"/>
  <c r="T481" i="2"/>
  <c r="R481" i="2"/>
  <c r="P481" i="2"/>
  <c r="BI478" i="2"/>
  <c r="BH478" i="2"/>
  <c r="BG478" i="2"/>
  <c r="BF478" i="2"/>
  <c r="T478" i="2"/>
  <c r="R478" i="2"/>
  <c r="P478" i="2"/>
  <c r="BI467" i="2"/>
  <c r="BH467" i="2"/>
  <c r="BG467" i="2"/>
  <c r="BF467" i="2"/>
  <c r="T467" i="2"/>
  <c r="R467" i="2"/>
  <c r="P467" i="2"/>
  <c r="P457" i="2"/>
  <c r="BI460" i="2"/>
  <c r="BH460" i="2"/>
  <c r="BG460" i="2"/>
  <c r="BF460" i="2"/>
  <c r="T460" i="2"/>
  <c r="R460" i="2"/>
  <c r="P460" i="2"/>
  <c r="BI458" i="2"/>
  <c r="BH458" i="2"/>
  <c r="BG458" i="2"/>
  <c r="BF458" i="2"/>
  <c r="T458" i="2"/>
  <c r="T457" i="2" s="1"/>
  <c r="R458" i="2"/>
  <c r="R457" i="2" s="1"/>
  <c r="P458" i="2"/>
  <c r="BI456" i="2"/>
  <c r="BH456" i="2"/>
  <c r="BG456" i="2"/>
  <c r="BF456" i="2"/>
  <c r="T456" i="2"/>
  <c r="R456" i="2"/>
  <c r="P456" i="2"/>
  <c r="BI455" i="2"/>
  <c r="BH455" i="2"/>
  <c r="BG455" i="2"/>
  <c r="BF455" i="2"/>
  <c r="T455" i="2"/>
  <c r="R455" i="2"/>
  <c r="P455" i="2"/>
  <c r="BI454" i="2"/>
  <c r="BH454" i="2"/>
  <c r="BG454" i="2"/>
  <c r="BF454" i="2"/>
  <c r="T454" i="2"/>
  <c r="R454" i="2"/>
  <c r="P454" i="2"/>
  <c r="BI453" i="2"/>
  <c r="BH453" i="2"/>
  <c r="BG453" i="2"/>
  <c r="BF453" i="2"/>
  <c r="T453" i="2"/>
  <c r="R453" i="2"/>
  <c r="P453" i="2"/>
  <c r="BI452" i="2"/>
  <c r="BH452" i="2"/>
  <c r="BG452" i="2"/>
  <c r="BF452" i="2"/>
  <c r="T452" i="2"/>
  <c r="R452" i="2"/>
  <c r="P452" i="2"/>
  <c r="BI451" i="2"/>
  <c r="BH451" i="2"/>
  <c r="BG451" i="2"/>
  <c r="BF451" i="2"/>
  <c r="T451" i="2"/>
  <c r="R451" i="2"/>
  <c r="P451" i="2"/>
  <c r="BI450" i="2"/>
  <c r="BH450" i="2"/>
  <c r="BG450" i="2"/>
  <c r="BF450" i="2"/>
  <c r="T450" i="2"/>
  <c r="R450" i="2"/>
  <c r="P450" i="2"/>
  <c r="BI449" i="2"/>
  <c r="BH449" i="2"/>
  <c r="BG449" i="2"/>
  <c r="BF449" i="2"/>
  <c r="T449" i="2"/>
  <c r="R449" i="2"/>
  <c r="P449" i="2"/>
  <c r="BI448" i="2"/>
  <c r="BH448" i="2"/>
  <c r="BG448" i="2"/>
  <c r="BF448" i="2"/>
  <c r="T448" i="2"/>
  <c r="R448" i="2"/>
  <c r="P448" i="2"/>
  <c r="BI447" i="2"/>
  <c r="BH447" i="2"/>
  <c r="BG447" i="2"/>
  <c r="BF447" i="2"/>
  <c r="T447" i="2"/>
  <c r="R447" i="2"/>
  <c r="P447" i="2"/>
  <c r="BI446" i="2"/>
  <c r="BH446" i="2"/>
  <c r="BG446" i="2"/>
  <c r="BF446" i="2"/>
  <c r="T446" i="2"/>
  <c r="R446" i="2"/>
  <c r="P446" i="2"/>
  <c r="BI443" i="2"/>
  <c r="BH443" i="2"/>
  <c r="BG443" i="2"/>
  <c r="BF443" i="2"/>
  <c r="T443" i="2"/>
  <c r="R443" i="2"/>
  <c r="P443" i="2"/>
  <c r="BI442" i="2"/>
  <c r="BH442" i="2"/>
  <c r="BG442" i="2"/>
  <c r="BF442" i="2"/>
  <c r="T442" i="2"/>
  <c r="R442" i="2"/>
  <c r="P442" i="2"/>
  <c r="BI440" i="2"/>
  <c r="BH440" i="2"/>
  <c r="BG440" i="2"/>
  <c r="BF440" i="2"/>
  <c r="T440" i="2"/>
  <c r="R440" i="2"/>
  <c r="P440" i="2"/>
  <c r="BI436" i="2"/>
  <c r="BH436" i="2"/>
  <c r="BG436" i="2"/>
  <c r="BF436" i="2"/>
  <c r="T436" i="2"/>
  <c r="R436" i="2"/>
  <c r="P436" i="2"/>
  <c r="BI434" i="2"/>
  <c r="BH434" i="2"/>
  <c r="BG434" i="2"/>
  <c r="BF434" i="2"/>
  <c r="T434" i="2"/>
  <c r="R434" i="2"/>
  <c r="P434" i="2"/>
  <c r="BI432" i="2"/>
  <c r="BH432" i="2"/>
  <c r="BG432" i="2"/>
  <c r="BF432" i="2"/>
  <c r="T432" i="2"/>
  <c r="R432" i="2"/>
  <c r="P432" i="2"/>
  <c r="BI427" i="2"/>
  <c r="BH427" i="2"/>
  <c r="BG427" i="2"/>
  <c r="BF427" i="2"/>
  <c r="T427" i="2"/>
  <c r="R427" i="2"/>
  <c r="P427" i="2"/>
  <c r="BI425" i="2"/>
  <c r="BH425" i="2"/>
  <c r="BG425" i="2"/>
  <c r="BF425" i="2"/>
  <c r="T425" i="2"/>
  <c r="R425" i="2"/>
  <c r="P425" i="2"/>
  <c r="BI419" i="2"/>
  <c r="BH419" i="2"/>
  <c r="BG419" i="2"/>
  <c r="BF419" i="2"/>
  <c r="T419" i="2"/>
  <c r="R419" i="2"/>
  <c r="P419" i="2"/>
  <c r="BI416" i="2"/>
  <c r="BH416" i="2"/>
  <c r="BG416" i="2"/>
  <c r="BF416" i="2"/>
  <c r="T416" i="2"/>
  <c r="R416" i="2"/>
  <c r="P416" i="2"/>
  <c r="BI413" i="2"/>
  <c r="BH413" i="2"/>
  <c r="BG413" i="2"/>
  <c r="BF413" i="2"/>
  <c r="T413" i="2"/>
  <c r="R413" i="2"/>
  <c r="P413" i="2"/>
  <c r="BI408" i="2"/>
  <c r="BH408" i="2"/>
  <c r="BG408" i="2"/>
  <c r="BF408" i="2"/>
  <c r="T408" i="2"/>
  <c r="R408" i="2"/>
  <c r="P408" i="2"/>
  <c r="BI406" i="2"/>
  <c r="BH406" i="2"/>
  <c r="BG406" i="2"/>
  <c r="BF406" i="2"/>
  <c r="T406" i="2"/>
  <c r="R406" i="2"/>
  <c r="P406" i="2"/>
  <c r="BI404" i="2"/>
  <c r="BH404" i="2"/>
  <c r="BG404" i="2"/>
  <c r="BF404" i="2"/>
  <c r="T404" i="2"/>
  <c r="R404" i="2"/>
  <c r="P404" i="2"/>
  <c r="BI402" i="2"/>
  <c r="BH402" i="2"/>
  <c r="BG402" i="2"/>
  <c r="BF402" i="2"/>
  <c r="T402" i="2"/>
  <c r="R402" i="2"/>
  <c r="P402" i="2"/>
  <c r="BI397" i="2"/>
  <c r="BH397" i="2"/>
  <c r="BG397" i="2"/>
  <c r="BF397" i="2"/>
  <c r="T397" i="2"/>
  <c r="R397" i="2"/>
  <c r="P397" i="2"/>
  <c r="BI395" i="2"/>
  <c r="BH395" i="2"/>
  <c r="BG395" i="2"/>
  <c r="BF395" i="2"/>
  <c r="T395" i="2"/>
  <c r="R395" i="2"/>
  <c r="P395" i="2"/>
  <c r="BI392" i="2"/>
  <c r="BH392" i="2"/>
  <c r="BG392" i="2"/>
  <c r="BF392" i="2"/>
  <c r="T392" i="2"/>
  <c r="T391" i="2"/>
  <c r="R392" i="2"/>
  <c r="R391" i="2"/>
  <c r="P392" i="2"/>
  <c r="P391" i="2" s="1"/>
  <c r="BI389" i="2"/>
  <c r="BH389" i="2"/>
  <c r="BG389" i="2"/>
  <c r="BF389" i="2"/>
  <c r="T389" i="2"/>
  <c r="R389" i="2"/>
  <c r="P389" i="2"/>
  <c r="BI387" i="2"/>
  <c r="BH387" i="2"/>
  <c r="BG387" i="2"/>
  <c r="BF387" i="2"/>
  <c r="T387" i="2"/>
  <c r="R387" i="2"/>
  <c r="P387" i="2"/>
  <c r="BI385" i="2"/>
  <c r="BH385" i="2"/>
  <c r="BG385" i="2"/>
  <c r="BF385" i="2"/>
  <c r="T385" i="2"/>
  <c r="R385" i="2"/>
  <c r="P385" i="2"/>
  <c r="BI383" i="2"/>
  <c r="BH383" i="2"/>
  <c r="BG383" i="2"/>
  <c r="BF383" i="2"/>
  <c r="T383" i="2"/>
  <c r="R383" i="2"/>
  <c r="P383" i="2"/>
  <c r="BI374" i="2"/>
  <c r="BH374" i="2"/>
  <c r="BG374" i="2"/>
  <c r="BF374" i="2"/>
  <c r="T374" i="2"/>
  <c r="R374" i="2"/>
  <c r="P374" i="2"/>
  <c r="BI368" i="2"/>
  <c r="BH368" i="2"/>
  <c r="BG368" i="2"/>
  <c r="BF368" i="2"/>
  <c r="T368" i="2"/>
  <c r="R368" i="2"/>
  <c r="P368" i="2"/>
  <c r="BI365" i="2"/>
  <c r="BH365" i="2"/>
  <c r="BG365" i="2"/>
  <c r="BF365" i="2"/>
  <c r="T365" i="2"/>
  <c r="R365" i="2"/>
  <c r="P365" i="2"/>
  <c r="BI363" i="2"/>
  <c r="BH363" i="2"/>
  <c r="BG363" i="2"/>
  <c r="BF363" i="2"/>
  <c r="T363" i="2"/>
  <c r="R363" i="2"/>
  <c r="P363" i="2"/>
  <c r="BI360" i="2"/>
  <c r="BH360" i="2"/>
  <c r="BG360" i="2"/>
  <c r="BF360" i="2"/>
  <c r="T360" i="2"/>
  <c r="R360" i="2"/>
  <c r="P360" i="2"/>
  <c r="BI357" i="2"/>
  <c r="BH357" i="2"/>
  <c r="BG357" i="2"/>
  <c r="BF357" i="2"/>
  <c r="T357" i="2"/>
  <c r="R357" i="2"/>
  <c r="P357" i="2"/>
  <c r="BI352" i="2"/>
  <c r="BH352" i="2"/>
  <c r="BG352" i="2"/>
  <c r="BF352" i="2"/>
  <c r="T352" i="2"/>
  <c r="R352" i="2"/>
  <c r="P352" i="2"/>
  <c r="BI347" i="2"/>
  <c r="BH347" i="2"/>
  <c r="BG347" i="2"/>
  <c r="BF347" i="2"/>
  <c r="T347" i="2"/>
  <c r="R347" i="2"/>
  <c r="P347" i="2"/>
  <c r="BI341" i="2"/>
  <c r="BH341" i="2"/>
  <c r="BG341" i="2"/>
  <c r="BF341" i="2"/>
  <c r="T341" i="2"/>
  <c r="R341" i="2"/>
  <c r="P341" i="2"/>
  <c r="BI338" i="2"/>
  <c r="BH338" i="2"/>
  <c r="BG338" i="2"/>
  <c r="BF338" i="2"/>
  <c r="T338" i="2"/>
  <c r="R338" i="2"/>
  <c r="P338" i="2"/>
  <c r="BI337" i="2"/>
  <c r="BH337" i="2"/>
  <c r="BG337" i="2"/>
  <c r="BF337" i="2"/>
  <c r="T337" i="2"/>
  <c r="R337" i="2"/>
  <c r="P337" i="2"/>
  <c r="BI336" i="2"/>
  <c r="BH336" i="2"/>
  <c r="BG336" i="2"/>
  <c r="BF336" i="2"/>
  <c r="T336" i="2"/>
  <c r="R336" i="2"/>
  <c r="P336" i="2"/>
  <c r="BI335" i="2"/>
  <c r="BH335" i="2"/>
  <c r="BG335" i="2"/>
  <c r="BF335" i="2"/>
  <c r="T335" i="2"/>
  <c r="R335" i="2"/>
  <c r="P335" i="2"/>
  <c r="BI332" i="2"/>
  <c r="BH332" i="2"/>
  <c r="BG332" i="2"/>
  <c r="BF332" i="2"/>
  <c r="T332" i="2"/>
  <c r="R332" i="2"/>
  <c r="P332" i="2"/>
  <c r="BI330" i="2"/>
  <c r="BH330" i="2"/>
  <c r="BG330" i="2"/>
  <c r="BF330" i="2"/>
  <c r="T330" i="2"/>
  <c r="R330" i="2"/>
  <c r="P330" i="2"/>
  <c r="BI327" i="2"/>
  <c r="BH327" i="2"/>
  <c r="BG327" i="2"/>
  <c r="BF327" i="2"/>
  <c r="T327" i="2"/>
  <c r="R327" i="2"/>
  <c r="P327" i="2"/>
  <c r="BI325" i="2"/>
  <c r="BH325" i="2"/>
  <c r="BG325" i="2"/>
  <c r="BF325" i="2"/>
  <c r="T325" i="2"/>
  <c r="R325" i="2"/>
  <c r="P325" i="2"/>
  <c r="BI322" i="2"/>
  <c r="BH322" i="2"/>
  <c r="BG322" i="2"/>
  <c r="BF322" i="2"/>
  <c r="T322" i="2"/>
  <c r="R322" i="2"/>
  <c r="P322" i="2"/>
  <c r="BI320" i="2"/>
  <c r="BH320" i="2"/>
  <c r="BG320" i="2"/>
  <c r="BF320" i="2"/>
  <c r="T320" i="2"/>
  <c r="R320" i="2"/>
  <c r="P320" i="2"/>
  <c r="BI319" i="2"/>
  <c r="BH319" i="2"/>
  <c r="BG319" i="2"/>
  <c r="BF319" i="2"/>
  <c r="T319" i="2"/>
  <c r="R319" i="2"/>
  <c r="P319" i="2"/>
  <c r="BI318" i="2"/>
  <c r="BH318" i="2"/>
  <c r="BG318" i="2"/>
  <c r="BF318" i="2"/>
  <c r="T318" i="2"/>
  <c r="R318" i="2"/>
  <c r="P318" i="2"/>
  <c r="BI317" i="2"/>
  <c r="BH317" i="2"/>
  <c r="BG317" i="2"/>
  <c r="BF317" i="2"/>
  <c r="T317" i="2"/>
  <c r="R317" i="2"/>
  <c r="P317" i="2"/>
  <c r="BI315" i="2"/>
  <c r="BH315" i="2"/>
  <c r="BG315" i="2"/>
  <c r="BF315" i="2"/>
  <c r="T315" i="2"/>
  <c r="R315" i="2"/>
  <c r="P315" i="2"/>
  <c r="BI313" i="2"/>
  <c r="BH313" i="2"/>
  <c r="BG313" i="2"/>
  <c r="BF313" i="2"/>
  <c r="T313" i="2"/>
  <c r="R313" i="2"/>
  <c r="P313" i="2"/>
  <c r="BI311" i="2"/>
  <c r="BH311" i="2"/>
  <c r="BG311" i="2"/>
  <c r="BF311" i="2"/>
  <c r="T311" i="2"/>
  <c r="R311" i="2"/>
  <c r="P311" i="2"/>
  <c r="BI310" i="2"/>
  <c r="BH310" i="2"/>
  <c r="BG310" i="2"/>
  <c r="BF310" i="2"/>
  <c r="T310" i="2"/>
  <c r="R310" i="2"/>
  <c r="P310" i="2"/>
  <c r="BI309" i="2"/>
  <c r="BH309" i="2"/>
  <c r="BG309" i="2"/>
  <c r="BF309" i="2"/>
  <c r="T309" i="2"/>
  <c r="R309" i="2"/>
  <c r="P309" i="2"/>
  <c r="BI308" i="2"/>
  <c r="BH308" i="2"/>
  <c r="BG308" i="2"/>
  <c r="BF308" i="2"/>
  <c r="T308" i="2"/>
  <c r="R308" i="2"/>
  <c r="P308" i="2"/>
  <c r="BI307" i="2"/>
  <c r="BH307" i="2"/>
  <c r="BG307" i="2"/>
  <c r="BF307" i="2"/>
  <c r="T307" i="2"/>
  <c r="R307" i="2"/>
  <c r="P307" i="2"/>
  <c r="BI306" i="2"/>
  <c r="BH306" i="2"/>
  <c r="BG306" i="2"/>
  <c r="BF306" i="2"/>
  <c r="T306" i="2"/>
  <c r="R306" i="2"/>
  <c r="P306" i="2"/>
  <c r="BI305" i="2"/>
  <c r="BH305" i="2"/>
  <c r="BG305" i="2"/>
  <c r="BF305" i="2"/>
  <c r="T305" i="2"/>
  <c r="R305" i="2"/>
  <c r="P305" i="2"/>
  <c r="BI304" i="2"/>
  <c r="BH304" i="2"/>
  <c r="BG304" i="2"/>
  <c r="BF304" i="2"/>
  <c r="T304" i="2"/>
  <c r="R304" i="2"/>
  <c r="P304" i="2"/>
  <c r="BI303" i="2"/>
  <c r="BH303" i="2"/>
  <c r="BG303" i="2"/>
  <c r="BF303" i="2"/>
  <c r="T303" i="2"/>
  <c r="R303" i="2"/>
  <c r="P303" i="2"/>
  <c r="BI300" i="2"/>
  <c r="BH300" i="2"/>
  <c r="BG300" i="2"/>
  <c r="BF300" i="2"/>
  <c r="T300" i="2"/>
  <c r="R300" i="2"/>
  <c r="P300" i="2"/>
  <c r="BI298" i="2"/>
  <c r="BH298" i="2"/>
  <c r="BG298" i="2"/>
  <c r="BF298" i="2"/>
  <c r="T298" i="2"/>
  <c r="R298" i="2"/>
  <c r="P298" i="2"/>
  <c r="BI295" i="2"/>
  <c r="BH295" i="2"/>
  <c r="BG295" i="2"/>
  <c r="BF295" i="2"/>
  <c r="T295" i="2"/>
  <c r="R295" i="2"/>
  <c r="P295" i="2"/>
  <c r="BI293" i="2"/>
  <c r="BH293" i="2"/>
  <c r="BG293" i="2"/>
  <c r="BF293" i="2"/>
  <c r="T293" i="2"/>
  <c r="R293" i="2"/>
  <c r="P293" i="2"/>
  <c r="BI290" i="2"/>
  <c r="BH290" i="2"/>
  <c r="BG290" i="2"/>
  <c r="BF290" i="2"/>
  <c r="T290" i="2"/>
  <c r="R290" i="2"/>
  <c r="P290" i="2"/>
  <c r="BI289" i="2"/>
  <c r="BH289" i="2"/>
  <c r="BG289" i="2"/>
  <c r="BF289" i="2"/>
  <c r="T289" i="2"/>
  <c r="R289" i="2"/>
  <c r="P289" i="2"/>
  <c r="BI288" i="2"/>
  <c r="BH288" i="2"/>
  <c r="BG288" i="2"/>
  <c r="BF288" i="2"/>
  <c r="T288" i="2"/>
  <c r="R288" i="2"/>
  <c r="P288" i="2"/>
  <c r="BI285" i="2"/>
  <c r="BH285" i="2"/>
  <c r="BG285" i="2"/>
  <c r="BF285" i="2"/>
  <c r="T285" i="2"/>
  <c r="R285" i="2"/>
  <c r="P285" i="2"/>
  <c r="BI284" i="2"/>
  <c r="BH284" i="2"/>
  <c r="BG284" i="2"/>
  <c r="BF284" i="2"/>
  <c r="T284" i="2"/>
  <c r="R284" i="2"/>
  <c r="P284" i="2"/>
  <c r="BI283" i="2"/>
  <c r="BH283" i="2"/>
  <c r="BG283" i="2"/>
  <c r="BF283" i="2"/>
  <c r="T283" i="2"/>
  <c r="R283" i="2"/>
  <c r="P283" i="2"/>
  <c r="BI282" i="2"/>
  <c r="BH282" i="2"/>
  <c r="BG282" i="2"/>
  <c r="BF282" i="2"/>
  <c r="T282" i="2"/>
  <c r="R282" i="2"/>
  <c r="P282" i="2"/>
  <c r="BI281" i="2"/>
  <c r="BH281" i="2"/>
  <c r="BG281" i="2"/>
  <c r="BF281" i="2"/>
  <c r="T281" i="2"/>
  <c r="R281" i="2"/>
  <c r="P281" i="2"/>
  <c r="BI279" i="2"/>
  <c r="BH279" i="2"/>
  <c r="BG279" i="2"/>
  <c r="BF279" i="2"/>
  <c r="T279" i="2"/>
  <c r="R279" i="2"/>
  <c r="P279" i="2"/>
  <c r="BI277" i="2"/>
  <c r="BH277" i="2"/>
  <c r="BG277" i="2"/>
  <c r="BF277" i="2"/>
  <c r="T277" i="2"/>
  <c r="R277" i="2"/>
  <c r="P277" i="2"/>
  <c r="BI276" i="2"/>
  <c r="BH276" i="2"/>
  <c r="BG276" i="2"/>
  <c r="BF276" i="2"/>
  <c r="T276" i="2"/>
  <c r="R276" i="2"/>
  <c r="P276" i="2"/>
  <c r="BI275" i="2"/>
  <c r="BH275" i="2"/>
  <c r="BG275" i="2"/>
  <c r="BF275" i="2"/>
  <c r="T275" i="2"/>
  <c r="R275" i="2"/>
  <c r="P275" i="2"/>
  <c r="BI274" i="2"/>
  <c r="BH274" i="2"/>
  <c r="BG274" i="2"/>
  <c r="BF274" i="2"/>
  <c r="T274" i="2"/>
  <c r="R274" i="2"/>
  <c r="P274" i="2"/>
  <c r="BI273" i="2"/>
  <c r="BH273" i="2"/>
  <c r="BG273" i="2"/>
  <c r="BF273" i="2"/>
  <c r="T273" i="2"/>
  <c r="R273" i="2"/>
  <c r="P273" i="2"/>
  <c r="BI272" i="2"/>
  <c r="BH272" i="2"/>
  <c r="BG272" i="2"/>
  <c r="BF272" i="2"/>
  <c r="T272" i="2"/>
  <c r="R272" i="2"/>
  <c r="P272" i="2"/>
  <c r="BI270" i="2"/>
  <c r="BH270" i="2"/>
  <c r="BG270" i="2"/>
  <c r="BF270" i="2"/>
  <c r="T270" i="2"/>
  <c r="R270" i="2"/>
  <c r="P270" i="2"/>
  <c r="BI266" i="2"/>
  <c r="BH266" i="2"/>
  <c r="BG266" i="2"/>
  <c r="BF266" i="2"/>
  <c r="T266" i="2"/>
  <c r="R266" i="2"/>
  <c r="P266" i="2"/>
  <c r="BI264" i="2"/>
  <c r="BH264" i="2"/>
  <c r="BG264" i="2"/>
  <c r="BF264" i="2"/>
  <c r="T264" i="2"/>
  <c r="R264" i="2"/>
  <c r="P264" i="2"/>
  <c r="BI257" i="2"/>
  <c r="BH257" i="2"/>
  <c r="BG257" i="2"/>
  <c r="BF257" i="2"/>
  <c r="T257" i="2"/>
  <c r="R257" i="2"/>
  <c r="P257" i="2"/>
  <c r="BI252" i="2"/>
  <c r="BH252" i="2"/>
  <c r="BG252" i="2"/>
  <c r="BF252" i="2"/>
  <c r="T252" i="2"/>
  <c r="R252" i="2"/>
  <c r="P252" i="2"/>
  <c r="BI248" i="2"/>
  <c r="BH248" i="2"/>
  <c r="BG248" i="2"/>
  <c r="BF248" i="2"/>
  <c r="T248" i="2"/>
  <c r="R248" i="2"/>
  <c r="P248" i="2"/>
  <c r="BI245" i="2"/>
  <c r="BH245" i="2"/>
  <c r="BG245" i="2"/>
  <c r="BF245" i="2"/>
  <c r="T245" i="2"/>
  <c r="R245" i="2"/>
  <c r="P245" i="2"/>
  <c r="BI244" i="2"/>
  <c r="BH244" i="2"/>
  <c r="BG244" i="2"/>
  <c r="BF244" i="2"/>
  <c r="T244" i="2"/>
  <c r="R244" i="2"/>
  <c r="P244" i="2"/>
  <c r="BI239" i="2"/>
  <c r="BH239" i="2"/>
  <c r="BG239" i="2"/>
  <c r="BF239" i="2"/>
  <c r="T239" i="2"/>
  <c r="R239" i="2"/>
  <c r="P239" i="2"/>
  <c r="BI237" i="2"/>
  <c r="BH237" i="2"/>
  <c r="BG237" i="2"/>
  <c r="BF237" i="2"/>
  <c r="T237" i="2"/>
  <c r="R237" i="2"/>
  <c r="P237" i="2"/>
  <c r="BI235" i="2"/>
  <c r="BH235" i="2"/>
  <c r="BG235" i="2"/>
  <c r="BF235" i="2"/>
  <c r="T235" i="2"/>
  <c r="R235" i="2"/>
  <c r="P235" i="2"/>
  <c r="BI233" i="2"/>
  <c r="BH233" i="2"/>
  <c r="BG233" i="2"/>
  <c r="BF233" i="2"/>
  <c r="T233" i="2"/>
  <c r="R233" i="2"/>
  <c r="P233" i="2"/>
  <c r="BI229" i="2"/>
  <c r="BH229" i="2"/>
  <c r="BG229" i="2"/>
  <c r="BF229" i="2"/>
  <c r="T229" i="2"/>
  <c r="R229" i="2"/>
  <c r="P229" i="2"/>
  <c r="BI227" i="2"/>
  <c r="BH227" i="2"/>
  <c r="BG227" i="2"/>
  <c r="BF227" i="2"/>
  <c r="T227" i="2"/>
  <c r="R227" i="2"/>
  <c r="P227" i="2"/>
  <c r="BI222" i="2"/>
  <c r="BH222" i="2"/>
  <c r="BG222" i="2"/>
  <c r="BF222" i="2"/>
  <c r="T222" i="2"/>
  <c r="R222" i="2"/>
  <c r="P222" i="2"/>
  <c r="BI220" i="2"/>
  <c r="BH220" i="2"/>
  <c r="BG220" i="2"/>
  <c r="BF220" i="2"/>
  <c r="T220" i="2"/>
  <c r="R220" i="2"/>
  <c r="P220" i="2"/>
  <c r="BI217" i="2"/>
  <c r="BH217" i="2"/>
  <c r="BG217" i="2"/>
  <c r="BF217" i="2"/>
  <c r="T217" i="2"/>
  <c r="R217" i="2"/>
  <c r="P217" i="2"/>
  <c r="BI215" i="2"/>
  <c r="BH215" i="2"/>
  <c r="BG215" i="2"/>
  <c r="BF215" i="2"/>
  <c r="T215" i="2"/>
  <c r="R215" i="2"/>
  <c r="P215" i="2"/>
  <c r="BI213" i="2"/>
  <c r="BH213" i="2"/>
  <c r="BG213" i="2"/>
  <c r="BF213" i="2"/>
  <c r="T213" i="2"/>
  <c r="R213" i="2"/>
  <c r="P213" i="2"/>
  <c r="BI211" i="2"/>
  <c r="BH211" i="2"/>
  <c r="BG211" i="2"/>
  <c r="BF211" i="2"/>
  <c r="T211" i="2"/>
  <c r="R211" i="2"/>
  <c r="P211" i="2"/>
  <c r="BI202" i="2"/>
  <c r="BH202" i="2"/>
  <c r="BG202" i="2"/>
  <c r="BF202" i="2"/>
  <c r="T202" i="2"/>
  <c r="R202" i="2"/>
  <c r="P202" i="2"/>
  <c r="BI200" i="2"/>
  <c r="BH200" i="2"/>
  <c r="BG200" i="2"/>
  <c r="BF200" i="2"/>
  <c r="T200" i="2"/>
  <c r="R200" i="2"/>
  <c r="P200" i="2"/>
  <c r="BI198" i="2"/>
  <c r="BH198" i="2"/>
  <c r="BG198" i="2"/>
  <c r="BF198" i="2"/>
  <c r="T198" i="2"/>
  <c r="R198" i="2"/>
  <c r="P198" i="2"/>
  <c r="BI196" i="2"/>
  <c r="BH196" i="2"/>
  <c r="BG196" i="2"/>
  <c r="BF196" i="2"/>
  <c r="T196" i="2"/>
  <c r="R196" i="2"/>
  <c r="P196" i="2"/>
  <c r="BI194" i="2"/>
  <c r="BH194" i="2"/>
  <c r="BG194" i="2"/>
  <c r="BF194" i="2"/>
  <c r="T194" i="2"/>
  <c r="R194" i="2"/>
  <c r="P194" i="2"/>
  <c r="BI184" i="2"/>
  <c r="BH184" i="2"/>
  <c r="BG184" i="2"/>
  <c r="BF184" i="2"/>
  <c r="T184" i="2"/>
  <c r="R184" i="2"/>
  <c r="P184" i="2"/>
  <c r="BI181" i="2"/>
  <c r="BH181" i="2"/>
  <c r="BG181" i="2"/>
  <c r="BF181" i="2"/>
  <c r="T181" i="2"/>
  <c r="R181" i="2"/>
  <c r="P181" i="2"/>
  <c r="BI169" i="2"/>
  <c r="BH169" i="2"/>
  <c r="BG169" i="2"/>
  <c r="BF169" i="2"/>
  <c r="T169" i="2"/>
  <c r="R169" i="2"/>
  <c r="P169" i="2"/>
  <c r="BI161" i="2"/>
  <c r="BH161" i="2"/>
  <c r="BG161" i="2"/>
  <c r="BF161" i="2"/>
  <c r="T161" i="2"/>
  <c r="R161" i="2"/>
  <c r="P161" i="2"/>
  <c r="BI159" i="2"/>
  <c r="BH159" i="2"/>
  <c r="BG159" i="2"/>
  <c r="BF159" i="2"/>
  <c r="T159" i="2"/>
  <c r="R159" i="2"/>
  <c r="P159" i="2"/>
  <c r="BI157" i="2"/>
  <c r="BH157" i="2"/>
  <c r="BG157" i="2"/>
  <c r="BF157" i="2"/>
  <c r="T157" i="2"/>
  <c r="R157" i="2"/>
  <c r="P157" i="2"/>
  <c r="BI155" i="2"/>
  <c r="BH155" i="2"/>
  <c r="BG155" i="2"/>
  <c r="BF155" i="2"/>
  <c r="T155" i="2"/>
  <c r="R155" i="2"/>
  <c r="P155" i="2"/>
  <c r="BI154" i="2"/>
  <c r="BH154" i="2"/>
  <c r="BG154" i="2"/>
  <c r="BF154" i="2"/>
  <c r="T154" i="2"/>
  <c r="R154" i="2"/>
  <c r="P154" i="2"/>
  <c r="BI152" i="2"/>
  <c r="BH152" i="2"/>
  <c r="BG152" i="2"/>
  <c r="BF152" i="2"/>
  <c r="T152" i="2"/>
  <c r="R152" i="2"/>
  <c r="P152" i="2"/>
  <c r="BI151" i="2"/>
  <c r="BH151" i="2"/>
  <c r="BG151" i="2"/>
  <c r="BF151" i="2"/>
  <c r="T151" i="2"/>
  <c r="R151" i="2"/>
  <c r="P151" i="2"/>
  <c r="BI149" i="2"/>
  <c r="BH149" i="2"/>
  <c r="BG149" i="2"/>
  <c r="BF149" i="2"/>
  <c r="T149" i="2"/>
  <c r="R149" i="2"/>
  <c r="P149" i="2"/>
  <c r="J142" i="2"/>
  <c r="J141" i="2"/>
  <c r="F141" i="2"/>
  <c r="F139" i="2"/>
  <c r="E137" i="2"/>
  <c r="J92" i="2"/>
  <c r="J91" i="2"/>
  <c r="F91" i="2"/>
  <c r="F89" i="2"/>
  <c r="E87" i="2"/>
  <c r="J18" i="2"/>
  <c r="E18" i="2"/>
  <c r="F92" i="2"/>
  <c r="J17" i="2"/>
  <c r="J12" i="2"/>
  <c r="J139" i="2"/>
  <c r="E7" i="2"/>
  <c r="E135" i="2"/>
  <c r="L90" i="1"/>
  <c r="AM90" i="1"/>
  <c r="AM89" i="1"/>
  <c r="L89" i="1"/>
  <c r="AM87" i="1"/>
  <c r="L87" i="1"/>
  <c r="L85" i="1"/>
  <c r="L84" i="1"/>
  <c r="J590" i="2"/>
  <c r="BK537" i="2"/>
  <c r="J440" i="2"/>
  <c r="J365" i="2"/>
  <c r="J311" i="2"/>
  <c r="BK306" i="2"/>
  <c r="J244" i="2"/>
  <c r="BK544" i="2"/>
  <c r="J450" i="2"/>
  <c r="BK397" i="2"/>
  <c r="BK352" i="2"/>
  <c r="J318" i="2"/>
  <c r="BK264" i="2"/>
  <c r="BK213" i="2"/>
  <c r="BK573" i="2"/>
  <c r="BK522" i="2"/>
  <c r="J446" i="2"/>
  <c r="J402" i="2"/>
  <c r="J284" i="2"/>
  <c r="J198" i="2"/>
  <c r="BK571" i="2"/>
  <c r="J481" i="2"/>
  <c r="BK446" i="2"/>
  <c r="J303" i="2"/>
  <c r="BK248" i="2"/>
  <c r="J616" i="2"/>
  <c r="BK562" i="2"/>
  <c r="J337" i="2"/>
  <c r="BK285" i="2"/>
  <c r="J217" i="2"/>
  <c r="J578" i="2"/>
  <c r="J522" i="2"/>
  <c r="BK450" i="2"/>
  <c r="BK322" i="2"/>
  <c r="BK273" i="2"/>
  <c r="J151" i="2"/>
  <c r="J541" i="2"/>
  <c r="BK434" i="2"/>
  <c r="J322" i="2"/>
  <c r="J300" i="2"/>
  <c r="BK227" i="2"/>
  <c r="BK159" i="2"/>
  <c r="BK620" i="2"/>
  <c r="J161" i="3"/>
  <c r="J130" i="3"/>
  <c r="J155" i="3"/>
  <c r="J139" i="3"/>
  <c r="J149" i="3"/>
  <c r="J121" i="3"/>
  <c r="BK147" i="3"/>
  <c r="J126" i="3"/>
  <c r="BK135" i="3"/>
  <c r="J141" i="4"/>
  <c r="BK141" i="4"/>
  <c r="BK137" i="4"/>
  <c r="J129" i="4"/>
  <c r="J132" i="4"/>
  <c r="BK235" i="2"/>
  <c r="J533" i="2"/>
  <c r="BK452" i="2"/>
  <c r="J385" i="2"/>
  <c r="BK335" i="2"/>
  <c r="J306" i="2"/>
  <c r="BK252" i="2"/>
  <c r="BK194" i="2"/>
  <c r="BK549" i="2"/>
  <c r="BK451" i="2"/>
  <c r="J425" i="2"/>
  <c r="J336" i="2"/>
  <c r="J611" i="2"/>
  <c r="J498" i="2"/>
  <c r="BK448" i="2"/>
  <c r="J313" i="2"/>
  <c r="BK229" i="2"/>
  <c r="J152" i="2"/>
  <c r="BK442" i="2"/>
  <c r="J332" i="2"/>
  <c r="BK244" i="2"/>
  <c r="J612" i="2"/>
  <c r="BK556" i="2"/>
  <c r="J419" i="2"/>
  <c r="J320" i="2"/>
  <c r="BK270" i="2"/>
  <c r="J614" i="2"/>
  <c r="J486" i="2"/>
  <c r="BK395" i="2"/>
  <c r="J305" i="2"/>
  <c r="BK220" i="2"/>
  <c r="BK624" i="2"/>
  <c r="BK614" i="2"/>
  <c r="BK498" i="2"/>
  <c r="J389" i="2"/>
  <c r="BK308" i="2"/>
  <c r="BK245" i="2"/>
  <c r="J164" i="3"/>
  <c r="BK142" i="3"/>
  <c r="J170" i="3"/>
  <c r="BK157" i="3"/>
  <c r="J134" i="3"/>
  <c r="J160" i="3"/>
  <c r="BK126" i="3"/>
  <c r="J146" i="3"/>
  <c r="J153" i="3"/>
  <c r="BK124" i="3"/>
  <c r="J152" i="3"/>
  <c r="J122" i="3"/>
  <c r="J141" i="3"/>
  <c r="BK124" i="4"/>
  <c r="BK123" i="4"/>
  <c r="J143" i="4"/>
  <c r="J124" i="4"/>
  <c r="BK139" i="4"/>
  <c r="J604" i="2"/>
  <c r="J535" i="2"/>
  <c r="J436" i="2"/>
  <c r="J368" i="2"/>
  <c r="BK310" i="2"/>
  <c r="J282" i="2"/>
  <c r="BK198" i="2"/>
  <c r="J537" i="2"/>
  <c r="J453" i="2"/>
  <c r="J383" i="2"/>
  <c r="BK341" i="2"/>
  <c r="BK309" i="2"/>
  <c r="BK272" i="2"/>
  <c r="J159" i="2"/>
  <c r="BK541" i="2"/>
  <c r="J455" i="2"/>
  <c r="BK440" i="2"/>
  <c r="BK281" i="2"/>
  <c r="AS94" i="1"/>
  <c r="BK239" i="2"/>
  <c r="BK154" i="2"/>
  <c r="J571" i="2"/>
  <c r="BK427" i="2"/>
  <c r="J310" i="2"/>
  <c r="J235" i="2"/>
  <c r="J181" i="2"/>
  <c r="J524" i="2"/>
  <c r="BK404" i="2"/>
  <c r="J279" i="2"/>
  <c r="BK184" i="2"/>
  <c r="J572" i="2"/>
  <c r="BK443" i="2"/>
  <c r="J338" i="2"/>
  <c r="BK311" i="2"/>
  <c r="BK266" i="2"/>
  <c r="J157" i="2"/>
  <c r="BK547" i="2"/>
  <c r="BK519" i="2"/>
  <c r="BK455" i="2"/>
  <c r="J347" i="2"/>
  <c r="J295" i="2"/>
  <c r="J257" i="2"/>
  <c r="J173" i="3"/>
  <c r="J157" i="3"/>
  <c r="BK129" i="3"/>
  <c r="BK164" i="3"/>
  <c r="BK146" i="3"/>
  <c r="BK123" i="3"/>
  <c r="J144" i="3"/>
  <c r="J123" i="3"/>
  <c r="BK151" i="3"/>
  <c r="J127" i="3"/>
  <c r="BK139" i="3"/>
  <c r="BK159" i="3"/>
  <c r="BK137" i="3"/>
  <c r="BK121" i="3"/>
  <c r="J156" i="3"/>
  <c r="BK134" i="4"/>
  <c r="BK138" i="4"/>
  <c r="J131" i="4"/>
  <c r="J138" i="4"/>
  <c r="BK135" i="4"/>
  <c r="BK131" i="4"/>
  <c r="BK129" i="4"/>
  <c r="BK125" i="4"/>
  <c r="J122" i="4"/>
  <c r="BK143" i="4"/>
  <c r="BK578" i="2"/>
  <c r="BK566" i="2"/>
  <c r="J478" i="2"/>
  <c r="J395" i="2"/>
  <c r="J360" i="2"/>
  <c r="J308" i="2"/>
  <c r="BK283" i="2"/>
  <c r="J211" i="2"/>
  <c r="J582" i="2"/>
  <c r="J447" i="2"/>
  <c r="BK392" i="2"/>
  <c r="BK360" i="2"/>
  <c r="J315" i="2"/>
  <c r="J245" i="2"/>
  <c r="J149" i="2"/>
  <c r="J531" i="2"/>
  <c r="J496" i="2"/>
  <c r="J442" i="2"/>
  <c r="BK338" i="2"/>
  <c r="J220" i="2"/>
  <c r="J154" i="2"/>
  <c r="BK517" i="2"/>
  <c r="J416" i="2"/>
  <c r="J277" i="2"/>
  <c r="J169" i="2"/>
  <c r="J592" i="2"/>
  <c r="J406" i="2"/>
  <c r="J307" i="2"/>
  <c r="J273" i="2"/>
  <c r="BK200" i="2"/>
  <c r="BK568" i="2"/>
  <c r="BK486" i="2"/>
  <c r="J317" i="2"/>
  <c r="BK233" i="2"/>
  <c r="BK592" i="2"/>
  <c r="J505" i="2"/>
  <c r="J432" i="2"/>
  <c r="BK330" i="2"/>
  <c r="BK293" i="2"/>
  <c r="J194" i="2"/>
  <c r="BK622" i="2"/>
  <c r="J568" i="2"/>
  <c r="BK505" i="2"/>
  <c r="J408" i="2"/>
  <c r="BK327" i="2"/>
  <c r="J283" i="2"/>
  <c r="BK237" i="2"/>
  <c r="J172" i="3"/>
  <c r="J147" i="3"/>
  <c r="BK168" i="3"/>
  <c r="J159" i="3"/>
  <c r="BK127" i="3"/>
  <c r="BK148" i="3"/>
  <c r="J171" i="3"/>
  <c r="J142" i="3"/>
  <c r="BK163" i="3"/>
  <c r="BK141" i="3"/>
  <c r="J163" i="3"/>
  <c r="BK140" i="3"/>
  <c r="BK172" i="3"/>
  <c r="BK128" i="3"/>
  <c r="BK142" i="4"/>
  <c r="J126" i="4"/>
  <c r="BK136" i="4"/>
  <c r="J137" i="4"/>
  <c r="BK616" i="2"/>
  <c r="J573" i="2"/>
  <c r="BK481" i="2"/>
  <c r="J404" i="2"/>
  <c r="J325" i="2"/>
  <c r="J288" i="2"/>
  <c r="J266" i="2"/>
  <c r="J594" i="2"/>
  <c r="BK467" i="2"/>
  <c r="BK419" i="2"/>
  <c r="BK363" i="2"/>
  <c r="BK332" i="2"/>
  <c r="J304" i="2"/>
  <c r="J239" i="2"/>
  <c r="BK612" i="2"/>
  <c r="J508" i="2"/>
  <c r="J443" i="2"/>
  <c r="J392" i="2"/>
  <c r="BK300" i="2"/>
  <c r="BK196" i="2"/>
  <c r="J549" i="2"/>
  <c r="BK453" i="2"/>
  <c r="BK289" i="2"/>
  <c r="J222" i="2"/>
  <c r="J608" i="2"/>
  <c r="J566" i="2"/>
  <c r="BK389" i="2"/>
  <c r="BK279" i="2"/>
  <c r="BK618" i="2"/>
  <c r="BK533" i="2"/>
  <c r="BK460" i="2"/>
  <c r="J298" i="2"/>
  <c r="BK222" i="2"/>
  <c r="BK587" i="2"/>
  <c r="BK458" i="2"/>
  <c r="BK425" i="2"/>
  <c r="BK318" i="2"/>
  <c r="BK282" i="2"/>
  <c r="J213" i="2"/>
  <c r="BK152" i="2"/>
  <c r="J618" i="2"/>
  <c r="BK535" i="2"/>
  <c r="J484" i="2"/>
  <c r="BK317" i="2"/>
  <c r="J272" i="2"/>
  <c r="BK149" i="2"/>
  <c r="BK152" i="3"/>
  <c r="BK122" i="3"/>
  <c r="J165" i="3"/>
  <c r="J136" i="3"/>
  <c r="BK158" i="3"/>
  <c r="J135" i="3"/>
  <c r="BK166" i="3"/>
  <c r="BK145" i="3"/>
  <c r="J124" i="3"/>
  <c r="J129" i="3"/>
  <c r="BK167" i="3"/>
  <c r="J143" i="3"/>
  <c r="BK120" i="3"/>
  <c r="BK161" i="3"/>
  <c r="BK144" i="4"/>
  <c r="BK130" i="4"/>
  <c r="J142" i="4"/>
  <c r="BK132" i="4"/>
  <c r="J135" i="4"/>
  <c r="J587" i="2"/>
  <c r="BK554" i="2"/>
  <c r="BK456" i="2"/>
  <c r="BK383" i="2"/>
  <c r="BK357" i="2"/>
  <c r="BK307" i="2"/>
  <c r="BK277" i="2"/>
  <c r="BK588" i="2"/>
  <c r="BK484" i="2"/>
  <c r="J434" i="2"/>
  <c r="BK365" i="2"/>
  <c r="BK325" i="2"/>
  <c r="BK288" i="2"/>
  <c r="BK217" i="2"/>
  <c r="J554" i="2"/>
  <c r="BK447" i="2"/>
  <c r="J387" i="2"/>
  <c r="J274" i="2"/>
  <c r="J600" i="2"/>
  <c r="J456" i="2"/>
  <c r="J290" i="2"/>
  <c r="BK161" i="2"/>
  <c r="BK580" i="2"/>
  <c r="BK402" i="2"/>
  <c r="J309" i="2"/>
  <c r="J229" i="2"/>
  <c r="BK594" i="2"/>
  <c r="BK511" i="2"/>
  <c r="J335" i="2"/>
  <c r="BK305" i="2"/>
  <c r="BK257" i="2"/>
  <c r="BK590" i="2"/>
  <c r="J451" i="2"/>
  <c r="BK347" i="2"/>
  <c r="BK295" i="2"/>
  <c r="J248" i="2"/>
  <c r="BK181" i="2"/>
  <c r="J620" i="2"/>
  <c r="BK531" i="2"/>
  <c r="J454" i="2"/>
  <c r="BK320" i="2"/>
  <c r="BK276" i="2"/>
  <c r="BK151" i="2"/>
  <c r="BK153" i="3"/>
  <c r="J131" i="3"/>
  <c r="J167" i="3"/>
  <c r="BK149" i="3"/>
  <c r="J125" i="3"/>
  <c r="BK138" i="3"/>
  <c r="J168" i="3"/>
  <c r="BK144" i="3"/>
  <c r="BK154" i="3"/>
  <c r="J132" i="3"/>
  <c r="BK155" i="3"/>
  <c r="BK136" i="3"/>
  <c r="J166" i="3"/>
  <c r="BK130" i="3"/>
  <c r="J125" i="4"/>
  <c r="J136" i="4"/>
  <c r="J139" i="4"/>
  <c r="BK126" i="4"/>
  <c r="J130" i="4"/>
  <c r="J598" i="2"/>
  <c r="J556" i="2"/>
  <c r="BK496" i="2"/>
  <c r="BK408" i="2"/>
  <c r="J363" i="2"/>
  <c r="BK315" i="2"/>
  <c r="J293" i="2"/>
  <c r="BK274" i="2"/>
  <c r="BK155" i="2"/>
  <c r="J519" i="2"/>
  <c r="BK436" i="2"/>
  <c r="BK368" i="2"/>
  <c r="BK337" i="2"/>
  <c r="J289" i="2"/>
  <c r="J237" i="2"/>
  <c r="J580" i="2"/>
  <c r="J460" i="2"/>
  <c r="J413" i="2"/>
  <c r="BK304" i="2"/>
  <c r="J215" i="2"/>
  <c r="J588" i="2"/>
  <c r="J467" i="2"/>
  <c r="J330" i="2"/>
  <c r="J252" i="2"/>
  <c r="BK202" i="2"/>
  <c r="BK598" i="2"/>
  <c r="BK478" i="2"/>
  <c r="BK374" i="2"/>
  <c r="BK298" i="2"/>
  <c r="J202" i="2"/>
  <c r="BK582" i="2"/>
  <c r="J547" i="2"/>
  <c r="J452" i="2"/>
  <c r="BK290" i="2"/>
  <c r="J200" i="2"/>
  <c r="J575" i="2"/>
  <c r="J448" i="2"/>
  <c r="BK416" i="2"/>
  <c r="BK313" i="2"/>
  <c r="J233" i="2"/>
  <c r="BK169" i="2"/>
  <c r="J622" i="2"/>
  <c r="J544" i="2"/>
  <c r="J397" i="2"/>
  <c r="BK303" i="2"/>
  <c r="BK215" i="2"/>
  <c r="J169" i="3"/>
  <c r="J138" i="3"/>
  <c r="BK169" i="3"/>
  <c r="BK160" i="3"/>
  <c r="J140" i="3"/>
  <c r="BK171" i="3"/>
  <c r="BK132" i="3"/>
  <c r="J148" i="3"/>
  <c r="J133" i="3"/>
  <c r="J145" i="3"/>
  <c r="J120" i="3"/>
  <c r="BK133" i="3"/>
  <c r="J158" i="3"/>
  <c r="BK128" i="4"/>
  <c r="BK127" i="4"/>
  <c r="J127" i="4"/>
  <c r="BK122" i="4"/>
  <c r="J123" i="4"/>
  <c r="BK608" i="2"/>
  <c r="BK527" i="2"/>
  <c r="BK454" i="2"/>
  <c r="J374" i="2"/>
  <c r="J352" i="2"/>
  <c r="J285" i="2"/>
  <c r="J161" i="2"/>
  <c r="BK524" i="2"/>
  <c r="BK406" i="2"/>
  <c r="BK387" i="2"/>
  <c r="J357" i="2"/>
  <c r="BK319" i="2"/>
  <c r="J281" i="2"/>
  <c r="J227" i="2"/>
  <c r="BK600" i="2"/>
  <c r="J527" i="2"/>
  <c r="J449" i="2"/>
  <c r="BK385" i="2"/>
  <c r="J275" i="2"/>
  <c r="J155" i="2"/>
  <c r="J562" i="2"/>
  <c r="J458" i="2"/>
  <c r="BK413" i="2"/>
  <c r="BK284" i="2"/>
  <c r="BK157" i="2"/>
  <c r="BK575" i="2"/>
  <c r="BK432" i="2"/>
  <c r="BK336" i="2"/>
  <c r="J264" i="2"/>
  <c r="J184" i="2"/>
  <c r="BK572" i="2"/>
  <c r="BK508" i="2"/>
  <c r="J327" i="2"/>
  <c r="J276" i="2"/>
  <c r="BK611" i="2"/>
  <c r="J517" i="2"/>
  <c r="J427" i="2"/>
  <c r="J319" i="2"/>
  <c r="J270" i="2"/>
  <c r="BK211" i="2"/>
  <c r="J624" i="2"/>
  <c r="BK604" i="2"/>
  <c r="J511" i="2"/>
  <c r="BK449" i="2"/>
  <c r="J341" i="2"/>
  <c r="BK275" i="2"/>
  <c r="J196" i="2"/>
  <c r="J162" i="3"/>
  <c r="J151" i="3"/>
  <c r="BK173" i="3"/>
  <c r="BK162" i="3"/>
  <c r="BK143" i="3"/>
  <c r="BK165" i="3"/>
  <c r="J137" i="3"/>
  <c r="J154" i="3"/>
  <c r="BK131" i="3"/>
  <c r="BK125" i="3"/>
  <c r="BK156" i="3"/>
  <c r="J128" i="3"/>
  <c r="BK170" i="3"/>
  <c r="BK134" i="3"/>
  <c r="J133" i="4"/>
  <c r="J134" i="4"/>
  <c r="J144" i="4"/>
  <c r="J128" i="4"/>
  <c r="BK133" i="4"/>
  <c r="T148" i="2" l="1"/>
  <c r="BK232" i="2"/>
  <c r="J232" i="2" s="1"/>
  <c r="J101" i="2" s="1"/>
  <c r="P278" i="2"/>
  <c r="T340" i="2"/>
  <c r="T415" i="2"/>
  <c r="BK477" i="2"/>
  <c r="J477" i="2" s="1"/>
  <c r="J119" i="2" s="1"/>
  <c r="P540" i="2"/>
  <c r="T570" i="2"/>
  <c r="R577" i="2"/>
  <c r="T610" i="2"/>
  <c r="P119" i="3"/>
  <c r="R148" i="2"/>
  <c r="R232" i="2"/>
  <c r="BK278" i="2"/>
  <c r="J278" i="2" s="1"/>
  <c r="J103" i="2" s="1"/>
  <c r="BK340" i="2"/>
  <c r="J340" i="2" s="1"/>
  <c r="J109" i="2" s="1"/>
  <c r="BK394" i="2"/>
  <c r="J394" i="2" s="1"/>
  <c r="J112" i="2" s="1"/>
  <c r="R415" i="2"/>
  <c r="R445" i="2"/>
  <c r="R495" i="2"/>
  <c r="R570" i="2"/>
  <c r="T577" i="2"/>
  <c r="R610" i="2"/>
  <c r="R150" i="3"/>
  <c r="BK210" i="2"/>
  <c r="J210" i="2" s="1"/>
  <c r="J100" i="2" s="1"/>
  <c r="T263" i="2"/>
  <c r="R302" i="2"/>
  <c r="BK324" i="2"/>
  <c r="J324" i="2"/>
  <c r="J106" i="2" s="1"/>
  <c r="BK334" i="2"/>
  <c r="J334" i="2" s="1"/>
  <c r="J107" i="2" s="1"/>
  <c r="BK382" i="2"/>
  <c r="J382" i="2" s="1"/>
  <c r="J110" i="2" s="1"/>
  <c r="BK445" i="2"/>
  <c r="J445" i="2" s="1"/>
  <c r="J116" i="2" s="1"/>
  <c r="BK495" i="2"/>
  <c r="J495" i="2"/>
  <c r="J120" i="2"/>
  <c r="BK581" i="2"/>
  <c r="J581" i="2"/>
  <c r="J124" i="2"/>
  <c r="R119" i="3"/>
  <c r="R118" i="3" s="1"/>
  <c r="BK148" i="2"/>
  <c r="P232" i="2"/>
  <c r="T278" i="2"/>
  <c r="R324" i="2"/>
  <c r="R334" i="2"/>
  <c r="R382" i="2"/>
  <c r="P415" i="2"/>
  <c r="P445" i="2"/>
  <c r="P495" i="2"/>
  <c r="P581" i="2"/>
  <c r="R210" i="2"/>
  <c r="P263" i="2"/>
  <c r="P302" i="2"/>
  <c r="R340" i="2"/>
  <c r="P394" i="2"/>
  <c r="BK431" i="2"/>
  <c r="T445" i="2"/>
  <c r="T477" i="2"/>
  <c r="R540" i="2"/>
  <c r="T581" i="2"/>
  <c r="BK150" i="3"/>
  <c r="J150" i="3"/>
  <c r="J98" i="3" s="1"/>
  <c r="T210" i="2"/>
  <c r="BK263" i="2"/>
  <c r="J263" i="2"/>
  <c r="J102" i="2"/>
  <c r="T302" i="2"/>
  <c r="T324" i="2"/>
  <c r="T323" i="2"/>
  <c r="T334" i="2"/>
  <c r="T382" i="2"/>
  <c r="BK415" i="2"/>
  <c r="J415" i="2"/>
  <c r="J113" i="2"/>
  <c r="T431" i="2"/>
  <c r="T430" i="2"/>
  <c r="R477" i="2"/>
  <c r="BK540" i="2"/>
  <c r="J540" i="2" s="1"/>
  <c r="J121" i="2" s="1"/>
  <c r="P570" i="2"/>
  <c r="BK577" i="2"/>
  <c r="J577" i="2" s="1"/>
  <c r="J123" i="2" s="1"/>
  <c r="BK610" i="2"/>
  <c r="J610" i="2" s="1"/>
  <c r="J125" i="2" s="1"/>
  <c r="T119" i="3"/>
  <c r="P121" i="4"/>
  <c r="P210" i="2"/>
  <c r="P147" i="2" s="1"/>
  <c r="R263" i="2"/>
  <c r="BK302" i="2"/>
  <c r="J302" i="2"/>
  <c r="J104" i="2" s="1"/>
  <c r="P340" i="2"/>
  <c r="T394" i="2"/>
  <c r="R431" i="2"/>
  <c r="R430" i="2"/>
  <c r="T495" i="2"/>
  <c r="BK570" i="2"/>
  <c r="J570" i="2"/>
  <c r="J122" i="2" s="1"/>
  <c r="P577" i="2"/>
  <c r="P610" i="2"/>
  <c r="T150" i="3"/>
  <c r="BK121" i="4"/>
  <c r="J121" i="4" s="1"/>
  <c r="J98" i="4" s="1"/>
  <c r="T121" i="4"/>
  <c r="R140" i="4"/>
  <c r="P148" i="2"/>
  <c r="T232" i="2"/>
  <c r="R278" i="2"/>
  <c r="P324" i="2"/>
  <c r="P334" i="2"/>
  <c r="P323" i="2" s="1"/>
  <c r="P382" i="2"/>
  <c r="R394" i="2"/>
  <c r="P431" i="2"/>
  <c r="P430" i="2"/>
  <c r="P477" i="2"/>
  <c r="P476" i="2" s="1"/>
  <c r="T540" i="2"/>
  <c r="R581" i="2"/>
  <c r="BK119" i="3"/>
  <c r="BK118" i="3" s="1"/>
  <c r="J118" i="3" s="1"/>
  <c r="P150" i="3"/>
  <c r="R121" i="4"/>
  <c r="R120" i="4" s="1"/>
  <c r="R119" i="4" s="1"/>
  <c r="BK140" i="4"/>
  <c r="J140" i="4" s="1"/>
  <c r="J99" i="4" s="1"/>
  <c r="P140" i="4"/>
  <c r="T140" i="4"/>
  <c r="BK457" i="2"/>
  <c r="J457" i="2" s="1"/>
  <c r="J117" i="2" s="1"/>
  <c r="BK391" i="2"/>
  <c r="J391" i="2" s="1"/>
  <c r="J111" i="2" s="1"/>
  <c r="F116" i="4"/>
  <c r="BE131" i="4"/>
  <c r="BE136" i="4"/>
  <c r="E109" i="4"/>
  <c r="BE124" i="4"/>
  <c r="BE128" i="4"/>
  <c r="BE132" i="4"/>
  <c r="BE133" i="4"/>
  <c r="BE134" i="4"/>
  <c r="BE137" i="4"/>
  <c r="BE143" i="4"/>
  <c r="BE129" i="4"/>
  <c r="BE139" i="4"/>
  <c r="BE125" i="4"/>
  <c r="BE142" i="4"/>
  <c r="BE126" i="4"/>
  <c r="BE141" i="4"/>
  <c r="BE122" i="4"/>
  <c r="BE144" i="4"/>
  <c r="J89" i="4"/>
  <c r="BE123" i="4"/>
  <c r="BE127" i="4"/>
  <c r="BE130" i="4"/>
  <c r="BE135" i="4"/>
  <c r="BE138" i="4"/>
  <c r="BE145" i="3"/>
  <c r="BE147" i="3"/>
  <c r="BE158" i="3"/>
  <c r="J431" i="2"/>
  <c r="J115" i="2" s="1"/>
  <c r="BE133" i="3"/>
  <c r="BE164" i="3"/>
  <c r="E85" i="3"/>
  <c r="F92" i="3"/>
  <c r="BE124" i="3"/>
  <c r="BE129" i="3"/>
  <c r="BE131" i="3"/>
  <c r="BE132" i="3"/>
  <c r="BE135" i="3"/>
  <c r="BE139" i="3"/>
  <c r="BE146" i="3"/>
  <c r="BE151" i="3"/>
  <c r="BE157" i="3"/>
  <c r="BE162" i="3"/>
  <c r="BK339" i="2"/>
  <c r="J339" i="2" s="1"/>
  <c r="J108" i="2" s="1"/>
  <c r="BE123" i="3"/>
  <c r="BE127" i="3"/>
  <c r="BE128" i="3"/>
  <c r="BE143" i="3"/>
  <c r="BE144" i="3"/>
  <c r="BE169" i="3"/>
  <c r="F114" i="3"/>
  <c r="BE120" i="3"/>
  <c r="BE130" i="3"/>
  <c r="BE136" i="3"/>
  <c r="BE137" i="3"/>
  <c r="BE138" i="3"/>
  <c r="BE149" i="3"/>
  <c r="BE153" i="3"/>
  <c r="BE165" i="3"/>
  <c r="J148" i="2"/>
  <c r="J99" i="2" s="1"/>
  <c r="BE125" i="3"/>
  <c r="BE134" i="3"/>
  <c r="BE142" i="3"/>
  <c r="BE170" i="3"/>
  <c r="BE172" i="3"/>
  <c r="J89" i="3"/>
  <c r="BE121" i="3"/>
  <c r="BE122" i="3"/>
  <c r="BE126" i="3"/>
  <c r="BE148" i="3"/>
  <c r="BE152" i="3"/>
  <c r="BE155" i="3"/>
  <c r="BE156" i="3"/>
  <c r="BE163" i="3"/>
  <c r="BE166" i="3"/>
  <c r="BE171" i="3"/>
  <c r="BE173" i="3"/>
  <c r="BE140" i="3"/>
  <c r="BE141" i="3"/>
  <c r="BE154" i="3"/>
  <c r="BE159" i="3"/>
  <c r="BE160" i="3"/>
  <c r="BE161" i="3"/>
  <c r="BE167" i="3"/>
  <c r="BE168" i="3"/>
  <c r="J89" i="2"/>
  <c r="BE202" i="2"/>
  <c r="BE235" i="2"/>
  <c r="BE244" i="2"/>
  <c r="BE248" i="2"/>
  <c r="BE273" i="2"/>
  <c r="BE288" i="2"/>
  <c r="BE337" i="2"/>
  <c r="BE374" i="2"/>
  <c r="BE392" i="2"/>
  <c r="BE413" i="2"/>
  <c r="BE416" i="2"/>
  <c r="BE440" i="2"/>
  <c r="BE451" i="2"/>
  <c r="BE524" i="2"/>
  <c r="BE537" i="2"/>
  <c r="BE541" i="2"/>
  <c r="BE549" i="2"/>
  <c r="BE571" i="2"/>
  <c r="BE573" i="2"/>
  <c r="BE580" i="2"/>
  <c r="BE590" i="2"/>
  <c r="BE620" i="2"/>
  <c r="BE622" i="2"/>
  <c r="BE624" i="2"/>
  <c r="BE274" i="2"/>
  <c r="BE275" i="2"/>
  <c r="BE276" i="2"/>
  <c r="BE309" i="2"/>
  <c r="BE315" i="2"/>
  <c r="BE335" i="2"/>
  <c r="BE336" i="2"/>
  <c r="BE397" i="2"/>
  <c r="BE408" i="2"/>
  <c r="BE442" i="2"/>
  <c r="BE446" i="2"/>
  <c r="BE496" i="2"/>
  <c r="BE531" i="2"/>
  <c r="BE533" i="2"/>
  <c r="BE554" i="2"/>
  <c r="BE556" i="2"/>
  <c r="BE562" i="2"/>
  <c r="BE566" i="2"/>
  <c r="BE568" i="2"/>
  <c r="BE582" i="2"/>
  <c r="BE608" i="2"/>
  <c r="BE152" i="2"/>
  <c r="BE155" i="2"/>
  <c r="BE196" i="2"/>
  <c r="BE237" i="2"/>
  <c r="BE284" i="2"/>
  <c r="BE307" i="2"/>
  <c r="BE313" i="2"/>
  <c r="BE341" i="2"/>
  <c r="BE434" i="2"/>
  <c r="BE447" i="2"/>
  <c r="BE454" i="2"/>
  <c r="BE455" i="2"/>
  <c r="BE505" i="2"/>
  <c r="BE519" i="2"/>
  <c r="BE527" i="2"/>
  <c r="BE535" i="2"/>
  <c r="BE575" i="2"/>
  <c r="F142" i="2"/>
  <c r="BE149" i="2"/>
  <c r="BE198" i="2"/>
  <c r="BE211" i="2"/>
  <c r="BE220" i="2"/>
  <c r="BE222" i="2"/>
  <c r="BE239" i="2"/>
  <c r="BE252" i="2"/>
  <c r="BE270" i="2"/>
  <c r="BE281" i="2"/>
  <c r="BE293" i="2"/>
  <c r="BE303" i="2"/>
  <c r="BE322" i="2"/>
  <c r="BE383" i="2"/>
  <c r="BE436" i="2"/>
  <c r="BE467" i="2"/>
  <c r="BE486" i="2"/>
  <c r="BE522" i="2"/>
  <c r="BE604" i="2"/>
  <c r="E85" i="2"/>
  <c r="BE200" i="2"/>
  <c r="BE266" i="2"/>
  <c r="BE283" i="2"/>
  <c r="BE285" i="2"/>
  <c r="BE298" i="2"/>
  <c r="BE304" i="2"/>
  <c r="BE306" i="2"/>
  <c r="BE308" i="2"/>
  <c r="BE387" i="2"/>
  <c r="BE404" i="2"/>
  <c r="BE406" i="2"/>
  <c r="BE427" i="2"/>
  <c r="BE443" i="2"/>
  <c r="BE452" i="2"/>
  <c r="BE547" i="2"/>
  <c r="BE594" i="2"/>
  <c r="BE598" i="2"/>
  <c r="BE616" i="2"/>
  <c r="BE618" i="2"/>
  <c r="BE151" i="2"/>
  <c r="BE157" i="2"/>
  <c r="BE159" i="2"/>
  <c r="BE161" i="2"/>
  <c r="BE181" i="2"/>
  <c r="BE184" i="2"/>
  <c r="BE257" i="2"/>
  <c r="BE264" i="2"/>
  <c r="BE272" i="2"/>
  <c r="BE277" i="2"/>
  <c r="BE279" i="2"/>
  <c r="BE282" i="2"/>
  <c r="BE289" i="2"/>
  <c r="BE290" i="2"/>
  <c r="BE310" i="2"/>
  <c r="BE311" i="2"/>
  <c r="BE317" i="2"/>
  <c r="BE319" i="2"/>
  <c r="BE325" i="2"/>
  <c r="BE332" i="2"/>
  <c r="BE395" i="2"/>
  <c r="BE432" i="2"/>
  <c r="BE456" i="2"/>
  <c r="BE481" i="2"/>
  <c r="BE484" i="2"/>
  <c r="BE517" i="2"/>
  <c r="BE544" i="2"/>
  <c r="BE587" i="2"/>
  <c r="BE229" i="2"/>
  <c r="BE233" i="2"/>
  <c r="BE327" i="2"/>
  <c r="BE338" i="2"/>
  <c r="BE347" i="2"/>
  <c r="BE352" i="2"/>
  <c r="BE360" i="2"/>
  <c r="BE363" i="2"/>
  <c r="BE402" i="2"/>
  <c r="BE458" i="2"/>
  <c r="BE478" i="2"/>
  <c r="BE498" i="2"/>
  <c r="BE511" i="2"/>
  <c r="BE572" i="2"/>
  <c r="BE578" i="2"/>
  <c r="BE600" i="2"/>
  <c r="BE154" i="2"/>
  <c r="BE169" i="2"/>
  <c r="BE194" i="2"/>
  <c r="BE213" i="2"/>
  <c r="BE215" i="2"/>
  <c r="BE217" i="2"/>
  <c r="BE227" i="2"/>
  <c r="BE245" i="2"/>
  <c r="BE295" i="2"/>
  <c r="BE300" i="2"/>
  <c r="BE305" i="2"/>
  <c r="BE318" i="2"/>
  <c r="BE320" i="2"/>
  <c r="BE330" i="2"/>
  <c r="BE357" i="2"/>
  <c r="BE365" i="2"/>
  <c r="BE368" i="2"/>
  <c r="BE385" i="2"/>
  <c r="BE389" i="2"/>
  <c r="BE419" i="2"/>
  <c r="BE425" i="2"/>
  <c r="BE448" i="2"/>
  <c r="BE449" i="2"/>
  <c r="BE450" i="2"/>
  <c r="BE453" i="2"/>
  <c r="BE460" i="2"/>
  <c r="BE508" i="2"/>
  <c r="BE588" i="2"/>
  <c r="BE592" i="2"/>
  <c r="BE611" i="2"/>
  <c r="BE612" i="2"/>
  <c r="BE614" i="2"/>
  <c r="J34" i="2"/>
  <c r="AW95" i="1"/>
  <c r="J34" i="3"/>
  <c r="AW96" i="1" s="1"/>
  <c r="F34" i="4"/>
  <c r="BA97" i="1"/>
  <c r="F37" i="4"/>
  <c r="BD97" i="1" s="1"/>
  <c r="F36" i="4"/>
  <c r="BC97" i="1"/>
  <c r="F37" i="2"/>
  <c r="BD95" i="1" s="1"/>
  <c r="F34" i="2"/>
  <c r="BA95" i="1" s="1"/>
  <c r="F35" i="2"/>
  <c r="BB95" i="1"/>
  <c r="F36" i="3"/>
  <c r="BC96" i="1" s="1"/>
  <c r="F35" i="3"/>
  <c r="BB96" i="1"/>
  <c r="J34" i="4"/>
  <c r="AW97" i="1"/>
  <c r="F36" i="2"/>
  <c r="BC95" i="1"/>
  <c r="F34" i="3"/>
  <c r="BA96" i="1" s="1"/>
  <c r="F37" i="3"/>
  <c r="BD96" i="1"/>
  <c r="F35" i="4"/>
  <c r="BB97" i="1"/>
  <c r="J30" i="3" l="1"/>
  <c r="J96" i="3"/>
  <c r="P339" i="2"/>
  <c r="P146" i="2"/>
  <c r="P145" i="2"/>
  <c r="AU95" i="1" s="1"/>
  <c r="R476" i="2"/>
  <c r="R339" i="2"/>
  <c r="BK147" i="2"/>
  <c r="J147" i="2"/>
  <c r="J98" i="2"/>
  <c r="P118" i="3"/>
  <c r="AU96" i="1"/>
  <c r="R147" i="2"/>
  <c r="T120" i="4"/>
  <c r="T119" i="4"/>
  <c r="T118" i="3"/>
  <c r="BK430" i="2"/>
  <c r="J430" i="2"/>
  <c r="J114" i="2"/>
  <c r="P120" i="4"/>
  <c r="P119" i="4" s="1"/>
  <c r="AU97" i="1" s="1"/>
  <c r="T476" i="2"/>
  <c r="T146" i="2" s="1"/>
  <c r="T145" i="2" s="1"/>
  <c r="R323" i="2"/>
  <c r="T339" i="2"/>
  <c r="T147" i="2"/>
  <c r="J119" i="3"/>
  <c r="J97" i="3" s="1"/>
  <c r="AG96" i="1"/>
  <c r="BK476" i="2"/>
  <c r="J476" i="2" s="1"/>
  <c r="J118" i="2" s="1"/>
  <c r="BK120" i="4"/>
  <c r="J120" i="4"/>
  <c r="J97" i="4" s="1"/>
  <c r="BK323" i="2"/>
  <c r="J323" i="2"/>
  <c r="J105" i="2" s="1"/>
  <c r="J33" i="2"/>
  <c r="AV95" i="1" s="1"/>
  <c r="AT95" i="1" s="1"/>
  <c r="F33" i="2"/>
  <c r="AZ95" i="1" s="1"/>
  <c r="F33" i="3"/>
  <c r="AZ96" i="1"/>
  <c r="J33" i="4"/>
  <c r="AV97" i="1"/>
  <c r="AT97" i="1"/>
  <c r="J33" i="3"/>
  <c r="AV96" i="1"/>
  <c r="AT96" i="1"/>
  <c r="AN96" i="1" s="1"/>
  <c r="F33" i="4"/>
  <c r="AZ97" i="1" s="1"/>
  <c r="BD94" i="1"/>
  <c r="W33" i="1"/>
  <c r="BA94" i="1"/>
  <c r="AW94" i="1"/>
  <c r="AK30" i="1"/>
  <c r="BC94" i="1"/>
  <c r="AY94" i="1"/>
  <c r="BB94" i="1"/>
  <c r="AX94" i="1"/>
  <c r="R146" i="2" l="1"/>
  <c r="R145" i="2"/>
  <c r="BK146" i="2"/>
  <c r="J146" i="2"/>
  <c r="J97" i="2"/>
  <c r="BK119" i="4"/>
  <c r="J119" i="4"/>
  <c r="J96" i="4"/>
  <c r="J39" i="3"/>
  <c r="AU94" i="1"/>
  <c r="W32" i="1"/>
  <c r="W30" i="1"/>
  <c r="AZ94" i="1"/>
  <c r="AV94" i="1" s="1"/>
  <c r="AK29" i="1" s="1"/>
  <c r="W31" i="1"/>
  <c r="BK145" i="2" l="1"/>
  <c r="J145" i="2"/>
  <c r="J30" i="2" s="1"/>
  <c r="AG95" i="1" s="1"/>
  <c r="AN95" i="1" s="1"/>
  <c r="J30" i="4"/>
  <c r="AG97" i="1" s="1"/>
  <c r="W29" i="1"/>
  <c r="AT94" i="1"/>
  <c r="J39" i="4" l="1"/>
  <c r="J39" i="2"/>
  <c r="J96" i="2"/>
  <c r="AN97" i="1"/>
  <c r="AG94" i="1"/>
  <c r="AK26" i="1" s="1"/>
  <c r="AN94" i="1" l="1"/>
  <c r="AK35" i="1"/>
</calcChain>
</file>

<file path=xl/sharedStrings.xml><?xml version="1.0" encoding="utf-8"?>
<sst xmlns="http://schemas.openxmlformats.org/spreadsheetml/2006/main" count="6985" uniqueCount="1295">
  <si>
    <t>Export Komplet</t>
  </si>
  <si>
    <t/>
  </si>
  <si>
    <t>2.0</t>
  </si>
  <si>
    <t>ZAMOK</t>
  </si>
  <si>
    <t>False</t>
  </si>
  <si>
    <t>{35d35323-ef6e-47d5-8111-8a3c831de75a}</t>
  </si>
  <si>
    <t>0,01</t>
  </si>
  <si>
    <t>21</t>
  </si>
  <si>
    <t>12</t>
  </si>
  <si>
    <t>REKAPITULACE STAVBY</t>
  </si>
  <si>
    <t>v ---  níže se nacházejí doplnkové a pomocné údaje k sestavám  --- v</t>
  </si>
  <si>
    <t>Návod na vyplnění</t>
  </si>
  <si>
    <t>0,001</t>
  </si>
  <si>
    <t>Kód:</t>
  </si>
  <si>
    <t>2023-051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</si>
  <si>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</si>
  <si>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</si>
  <si>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Doksy, parkovací plocha u ZŠ K. H. Máchy</t>
  </si>
  <si>
    <t>KSO:</t>
  </si>
  <si>
    <t>CC-CZ:</t>
  </si>
  <si>
    <t>Místo:</t>
  </si>
  <si>
    <t xml:space="preserve"> </t>
  </si>
  <si>
    <t>Datum:</t>
  </si>
  <si>
    <t>4. 11. 2024</t>
  </si>
  <si>
    <t>Zadavatel:</t>
  </si>
  <si>
    <t>IČ:</t>
  </si>
  <si>
    <t>Město Doksy</t>
  </si>
  <si>
    <t>DIČ:</t>
  </si>
  <si>
    <t>Uchazeč:</t>
  </si>
  <si>
    <t>Vyplň údaj</t>
  </si>
  <si>
    <t>Projektant:</t>
  </si>
  <si>
    <t>27086135</t>
  </si>
  <si>
    <t>CR Project s.r.o.</t>
  </si>
  <si>
    <t>CZ27086135</t>
  </si>
  <si>
    <t>True</t>
  </si>
  <si>
    <t>Zpracovatel:</t>
  </si>
  <si>
    <t>Josef Nentwich</t>
  </si>
  <si>
    <t>Poznámka:</t>
  </si>
  <si>
    <t>- Soupis prací je sestaven s využitím položek Cenové soustavy ÚRS. Cenové a technické podmínky položek Cenové soustavy ÚRS, které nejsou uvedeny v soupisu prací (informace z tzv. úvodních částí katalogů) jsou neomezeně dálkově k dispozici na www.cs-urs.cz. Položky soupisu prací, které nemají ve sloupci „Cenová soustava“ uveden žádný údaj, nepochází z Cenové soustavy ÚRS._x000D_
- Soupis výkonů je zpracován s výhradou, jako nezávazný, dle §2622 zák. č. 89/2012 Sb. NOZ._x000D_
- Rozpočet/soupis prací je vypracován na základě projektové dokumentace v rozsahu a podrobnosti daného stupně dokumentace - jedná se o odhad nákladů. Ocenění položek vychází z aktuálně platného ceníku ÚRS uvedeného ve sloupci „Cenová soustava“._x000D_
- Veškeré položky rozpočtu/soupisu prací je bezpodmínečně nutné provádět (případně oceňovat) dle projektové dokumentace, která je nedílnou součástí rozpočtu/soupisu prací. Projektová dokumentace je jednoznačně nadřazená tomuto rozpočtu/soupisu prací. Tato nadřazená projektová dokumentace určuje, doplňuje, případně dopřesňuje obsah jednotlivých položek tohoto rozpočtu/soupisu prací, případně může tento rozpočet/soupis prací rozšířit o další položky._x000D_
- Pokud je v soupisu prací definován konkrétní výrobek, je tím definován minimální požadovaný standard, uchazeč může ve své nabídce tento výrobek nahradit výrobkem se srovnatelnými nebo lepšími parametry. Parametry pro srovnání se rozumí zejména parametry výkonnostní, funkční a parametry životnosti._x000D_
- V případě, že má uchazeč (zhotovitel) pochyby ohledně plánovaných výměr, položek ve výkazech, výkresech a technických zprávách, má povinnost toto sdělit ještě před odevzdáním nabídkové ceny._x000D_
- Výkaz výměr neslouží jako podklad pro objednávky a nákup materiálu v rámci dodávky stavby. Veškeré rozměry a počty jsou informativní a je nutné je před případným objednáním ověřit na stavbě._x000D_
- Vzhledem k charakteru stavby byly všechny plošné výměry bez výpočtu ve výkazu výměr odečteny z digitálních souborů ve formátu dwg.</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</si>
  <si>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</si>
  <si>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</si>
  <si>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</si>
  <si>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</si>
  <si>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</si>
  <si>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</si>
  <si>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</si>
  <si>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</si>
  <si>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</si>
  <si>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</si>
  <si>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</si>
  <si>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</si>
  <si>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</si>
  <si>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</si>
  <si>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</si>
  <si>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</si>
  <si>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</si>
  <si>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</si>
  <si>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</si>
  <si>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</si>
  <si>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</si>
  <si>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</si>
  <si>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</si>
  <si>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</si>
  <si>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</si>
  <si>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</si>
  <si>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</si>
  <si>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</si>
  <si>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</si>
  <si>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</si>
  <si>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</si>
  <si>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</si>
  <si>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</si>
  <si>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</si>
  <si>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</si>
  <si>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</si>
  <si>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</si>
  <si>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</si>
  <si>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</si>
  <si>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</si>
  <si>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</si>
  <si>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</si>
  <si>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</si>
  <si>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</si>
  <si>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</si>
  <si>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SO.101</t>
  </si>
  <si>
    <t>SO.101 - Komunikace a parkovací plocha</t>
  </si>
  <si>
    <t>STA</t>
  </si>
  <si>
    <t>1</t>
  </si>
  <si>
    <t>{56225e8e-2977-42ab-ab8f-318b8b7f507e}</t>
  </si>
  <si>
    <t>2</t>
  </si>
  <si>
    <t>SO.401</t>
  </si>
  <si>
    <t>SO.401 - Veřejné osvětlení</t>
  </si>
  <si>
    <t>{74a79b82-69f4-4f64-83ee-7fdc13b8c6c7}</t>
  </si>
  <si>
    <t>VRN</t>
  </si>
  <si>
    <t>Vedlejší rozpočtové náklady</t>
  </si>
  <si>
    <t>VON</t>
  </si>
  <si>
    <t>{be0d5c10-4c0e-4ecc-9834-e9136764ca39}</t>
  </si>
  <si>
    <t>KRYCÍ LIST SOUPISU PRACÍ</t>
  </si>
  <si>
    <t>Objekt:</t>
  </si>
  <si>
    <t>SO.101 - SO.101 - Komunikace a parkovací plocha</t>
  </si>
  <si>
    <t>REKAPITULACE ČLENĚNÍ SOUPISU PRACÍ</t>
  </si>
  <si>
    <t>Kód dílu - Popis</t>
  </si>
  <si>
    <t>Cena celkem [CZK]</t>
  </si>
  <si>
    <t>Náklady ze soupisu prací</t>
  </si>
  <si>
    <t>-1</t>
  </si>
  <si>
    <t>HSV - Práce a dodávky HSV</t>
  </si>
  <si>
    <t xml:space="preserve">    1 - Zemní práce</t>
  </si>
  <si>
    <t xml:space="preserve">      R10 - Společné zemní práce</t>
  </si>
  <si>
    <t xml:space="preserve">      R11 - Zemní práce pro komunikace a konstrukce</t>
  </si>
  <si>
    <t xml:space="preserve">      R12 - Zemní práce pro odvodnění komunikací a konstrukce</t>
  </si>
  <si>
    <t xml:space="preserve">      R13 - Odstranění zeleně</t>
  </si>
  <si>
    <t xml:space="preserve">      R14 - Založení zeleně</t>
  </si>
  <si>
    <t xml:space="preserve">      R18 - Výsadba zeleně</t>
  </si>
  <si>
    <t xml:space="preserve">    2 - Zakládání</t>
  </si>
  <si>
    <t xml:space="preserve">      R21 - Ochrany a úpravy inženýrských sítí</t>
  </si>
  <si>
    <t xml:space="preserve">      R22 - Úprava šachty</t>
  </si>
  <si>
    <t xml:space="preserve">    5 - Komunikace</t>
  </si>
  <si>
    <t xml:space="preserve">      R50 - Podkladní vrstvy</t>
  </si>
  <si>
    <t xml:space="preserve">      R51 - Komunikace pro automobilovou dopravu - asfalt</t>
  </si>
  <si>
    <t xml:space="preserve">      R52 - Komunikace pro automobilovou dopravu - žulová dlažba</t>
  </si>
  <si>
    <t xml:space="preserve">      R55 - Pojížděná komunikace - zámková a vegetační dlažba</t>
  </si>
  <si>
    <t xml:space="preserve">      R56 - Komunikace pro pěší ze zámkové dlažby</t>
  </si>
  <si>
    <t xml:space="preserve">    8 - Trubní vedení</t>
  </si>
  <si>
    <t xml:space="preserve">      R81 - Napojení odvodňovačů</t>
  </si>
  <si>
    <t xml:space="preserve">      R82 - Uliční vpusti a ostatní odvodnění</t>
  </si>
  <si>
    <t xml:space="preserve">      R84 - Zasakovací poldry</t>
  </si>
  <si>
    <t xml:space="preserve">    9 - Ostatní konstrukce a práce-bourání</t>
  </si>
  <si>
    <t xml:space="preserve">      R90 - Společné práce pro bourání a konstrukce</t>
  </si>
  <si>
    <t xml:space="preserve">      R95 - Osazení obrub a linek</t>
  </si>
  <si>
    <t xml:space="preserve">      R96 - Bourání konstrukcí vozovek</t>
  </si>
  <si>
    <t xml:space="preserve">      R97 - Ostatní bourací práce</t>
  </si>
  <si>
    <t xml:space="preserve">      R98 - Vodorovné dopravní značení</t>
  </si>
  <si>
    <t xml:space="preserve">      R99 - Svislé dopravní značení</t>
  </si>
  <si>
    <t xml:space="preserve">      99 - Přesuny hmot a sutí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</si>
  <si>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</si>
  <si>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</si>
  <si>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</si>
  <si>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</si>
  <si>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</si>
  <si>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</si>
  <si>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</si>
  <si>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</si>
  <si>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</si>
  <si>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</si>
  <si>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</si>
  <si>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</si>
  <si>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</si>
  <si>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</si>
  <si>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</si>
  <si>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</si>
  <si>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</si>
  <si>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R10</t>
  </si>
  <si>
    <t>Společné zemní práce</t>
  </si>
  <si>
    <t>K</t>
  </si>
  <si>
    <t>162702111</t>
  </si>
  <si>
    <t>Vodorovné přemístění drnu bez naložení se složením přes 5000 do 6000 m</t>
  </si>
  <si>
    <t>m2</t>
  </si>
  <si>
    <t>CS ÚRS 2024 02</t>
  </si>
  <si>
    <t>4</t>
  </si>
  <si>
    <t>3</t>
  </si>
  <si>
    <t>300090688</t>
  </si>
  <si>
    <t>VV</t>
  </si>
  <si>
    <t>1213,520</t>
  </si>
  <si>
    <t>162201401</t>
  </si>
  <si>
    <t>Vodorovné přemístění větví stromů listnatých do 1 km D kmene přes 100 do 300 mm</t>
  </si>
  <si>
    <t>kus</t>
  </si>
  <si>
    <t>2137505023</t>
  </si>
  <si>
    <t>162301931</t>
  </si>
  <si>
    <t>Příplatek k vodorovnému přemístění větví stromů listnatých D kmene přes 100 do 300 mm ZKD 1 km</t>
  </si>
  <si>
    <t>-1152263774</t>
  </si>
  <si>
    <t>5*2</t>
  </si>
  <si>
    <t>162201402</t>
  </si>
  <si>
    <t>Vodorovné přemístění větví stromů listnatých do 1 km D kmene přes 300 do 500 mm</t>
  </si>
  <si>
    <t>656675279</t>
  </si>
  <si>
    <t>5</t>
  </si>
  <si>
    <t>162301932</t>
  </si>
  <si>
    <t>Příplatek k vodorovnému přemístění větví stromů listnatých D kmene přes 300 do 500 mm ZKD 1 km</t>
  </si>
  <si>
    <t>-373777578</t>
  </si>
  <si>
    <t>6</t>
  </si>
  <si>
    <t>162301501</t>
  </si>
  <si>
    <t>Vodorovné přemístění křovin do 5 km D kmene do 100 mm</t>
  </si>
  <si>
    <t>-1663446110</t>
  </si>
  <si>
    <t>100</t>
  </si>
  <si>
    <t>7</t>
  </si>
  <si>
    <t>162301981</t>
  </si>
  <si>
    <t>Příplatek k vodorovnému přemístění křovin D kmene do 100 mm ZKD 1 km</t>
  </si>
  <si>
    <t>1599725604</t>
  </si>
  <si>
    <t>1*100</t>
  </si>
  <si>
    <t>8</t>
  </si>
  <si>
    <t>167151111</t>
  </si>
  <si>
    <t>Nakládání výkopku z hornin třídy těžitelnosti I skupiny 1 až 3 přes 100 m3</t>
  </si>
  <si>
    <t>m3</t>
  </si>
  <si>
    <t>1704040808</t>
  </si>
  <si>
    <t>Nakládání na mezideponii pro násypy, zásypy a zpětné použití ornice:</t>
  </si>
  <si>
    <t>0,150*250,560 "- ornice"</t>
  </si>
  <si>
    <t>(43,70-33,30)+37,664+5,720 "- pro násypy a zásypy"</t>
  </si>
  <si>
    <t>33,30 "- zpětné využití zlepšené výkopové zeminy"</t>
  </si>
  <si>
    <t>Nakládání na mezideponii pro odvoz přebytečné ornice na deponii investora:</t>
  </si>
  <si>
    <t>241,904-0,150*250,560 "- přebytečná ornice"</t>
  </si>
  <si>
    <t>Součet</t>
  </si>
  <si>
    <t>9</t>
  </si>
  <si>
    <t>162351104</t>
  </si>
  <si>
    <t>Vodorovné přemístění přes 500 do 1000 m výkopku/sypaniny z horniny třídy těžitelnosti I skupiny 1 až 3</t>
  </si>
  <si>
    <t>-1252419797</t>
  </si>
  <si>
    <t>Dovoz materiálu na mezideponii pro další použití</t>
  </si>
  <si>
    <t>241,904 "- ornice"</t>
  </si>
  <si>
    <t>Mezisoučet</t>
  </si>
  <si>
    <t>Dovoz materiálu z mezideponie na místo použití</t>
  </si>
  <si>
    <t>10</t>
  </si>
  <si>
    <t>162651112</t>
  </si>
  <si>
    <t>Vodorovné přemístění přes 4 000 do 5000 m výkopku/sypaniny z horniny třídy těžitelnosti I skupiny 1 až 3</t>
  </si>
  <si>
    <t>-1853656151</t>
  </si>
  <si>
    <t>odvoz přebytečné ornice na deponii investora:</t>
  </si>
  <si>
    <t>11</t>
  </si>
  <si>
    <t>162751117</t>
  </si>
  <si>
    <t>Vodorovné přemístění přes 9 000 do 10000 m výkopku/sypaniny z horniny třídy těžitelnosti I skupiny 1 až 3</t>
  </si>
  <si>
    <t>-2069014963</t>
  </si>
  <si>
    <t>Odvoz přebytečného výkopku na skládku nebo deponii:</t>
  </si>
  <si>
    <t>24,225+33,30 "- z odkopávek"</t>
  </si>
  <si>
    <t>225,736 "- z odkopů pro komunikace"</t>
  </si>
  <si>
    <t>2,70 "- z hloubení jam"</t>
  </si>
  <si>
    <t>47,310+9,350 "- z hloubení rýh"</t>
  </si>
  <si>
    <t>zpětné využití výkopku pro zásypy:</t>
  </si>
  <si>
    <t>-((43,70-33,30)+37,664+5,720) "- pro násypy a zásypy"</t>
  </si>
  <si>
    <t>-33,30 "- zpětné využití zlepšené výkopové zeminy"</t>
  </si>
  <si>
    <t>162751119</t>
  </si>
  <si>
    <t>Příplatek k vodorovnému přemístění výkopku/sypaniny z horniny třídy těžitelnosti I skupiny 1 až 3 ZKD 1000 m přes 10000 m</t>
  </si>
  <si>
    <t>320766273</t>
  </si>
  <si>
    <t>11*255,537 "- dalších 11km odvozu na skládku"</t>
  </si>
  <si>
    <t>13</t>
  </si>
  <si>
    <t>171201201</t>
  </si>
  <si>
    <t>Uložení sypaniny na skládky nebo meziskládky</t>
  </si>
  <si>
    <t>1039897452</t>
  </si>
  <si>
    <t>255,537 "- viz. položka č. 162751xxx - Vodorovné přemístění na skládku"</t>
  </si>
  <si>
    <t>14</t>
  </si>
  <si>
    <t>171201231</t>
  </si>
  <si>
    <t>Poplatek za uložení zeminy a kamení na recyklační skládce (skládkovné) kód odpadu 17 05 04</t>
  </si>
  <si>
    <t>t</t>
  </si>
  <si>
    <t>1050889024</t>
  </si>
  <si>
    <t>255,537*1,75 "- viz. položka č. 1627511xx - Vodorovné přemístění na skládku"</t>
  </si>
  <si>
    <t>15</t>
  </si>
  <si>
    <t>171201231R</t>
  </si>
  <si>
    <t>Poplatek za uložení zeminy s drnem (biologicky rozložitelného odpadu) (skládkovné) kód odpadu 02 01 xx</t>
  </si>
  <si>
    <t>1696948777</t>
  </si>
  <si>
    <t>0,10*1213,520*1,75 "- viz. položka č. 1627021xx - Vodorovné přemístění na skládku"</t>
  </si>
  <si>
    <t>16</t>
  </si>
  <si>
    <t>181152302</t>
  </si>
  <si>
    <t>Úprava pláně pro silnice a dálnice v zářezech se zhutněním</t>
  </si>
  <si>
    <t>-727123843</t>
  </si>
  <si>
    <t>Pro komunikace a zpevněné plochy:</t>
  </si>
  <si>
    <t>607,0*1,18 "- komunikace pro aut. dopravu - KS I"</t>
  </si>
  <si>
    <t>26,0*1,18 "- park. stání - zámk. dlažba"</t>
  </si>
  <si>
    <t>437,0*1,18 "- park. stání - veget. dlažba"</t>
  </si>
  <si>
    <t>3,0*1,11 "- zpětné využití vybouraných kostek"</t>
  </si>
  <si>
    <t>56,0*1,05 "- komunikace pro pěší"</t>
  </si>
  <si>
    <t>R11</t>
  </si>
  <si>
    <t>Zemní práce pro komunikace a konstrukce</t>
  </si>
  <si>
    <t>17</t>
  </si>
  <si>
    <t>122251507</t>
  </si>
  <si>
    <t>Odkopávky a prokopávky zapažené v hornině třídy těžitelnosti I skupiny 3 objem přes 5000 m3 strojně</t>
  </si>
  <si>
    <t>153129182</t>
  </si>
  <si>
    <t>25,50*0,95 "- odkop svahu podél komunikace"</t>
  </si>
  <si>
    <t>18</t>
  </si>
  <si>
    <t>122211101</t>
  </si>
  <si>
    <t>Odkopávky a prokopávky v hornině třídy těžitelnosti I, skupiny 3 ručně</t>
  </si>
  <si>
    <t>-493596996</t>
  </si>
  <si>
    <t>(25,0+12,0)*0,9 "- úprava podloží v blízkosti sítí"</t>
  </si>
  <si>
    <t>19</t>
  </si>
  <si>
    <t>122252204</t>
  </si>
  <si>
    <t>Odkopávky a prokopávky nezapažené pro silnice a dálnice v hornině třídy těžitelnosti I objem do 500 m3 strojně</t>
  </si>
  <si>
    <t>97487834</t>
  </si>
  <si>
    <t>27,110*5,87+20,0*(2,22+1,11)</t>
  </si>
  <si>
    <t>20</t>
  </si>
  <si>
    <t>129001101</t>
  </si>
  <si>
    <t>Příplatek za ztížení odkopávky nebo prokopávky v blízkosti inženýrských sítí</t>
  </si>
  <si>
    <t>-1139803871</t>
  </si>
  <si>
    <t>uvažováno 20% objemu</t>
  </si>
  <si>
    <t>225,736*0,2</t>
  </si>
  <si>
    <t>116951213R</t>
  </si>
  <si>
    <t>Zemina promísená se směsným pojivem na deponii v množství určeném laboratorním rozborem</t>
  </si>
  <si>
    <t>-1554428623</t>
  </si>
  <si>
    <t>(25,0+12,0)*0,9 "- zlepšení zemniny pro zpětné zásypy"</t>
  </si>
  <si>
    <t>22</t>
  </si>
  <si>
    <t>171152111</t>
  </si>
  <si>
    <t>Uložení sypaniny z hornin nesoudržných a sypkých do násypů zhutněných v aktivní zóně silnic a dálnic</t>
  </si>
  <si>
    <t>833667790</t>
  </si>
  <si>
    <t>využití výkopového materiálu</t>
  </si>
  <si>
    <t>20,0*0,36+10,0*0,32</t>
  </si>
  <si>
    <t>23</t>
  </si>
  <si>
    <t>171152112</t>
  </si>
  <si>
    <t>Uložení sypaniny z hornin nesoudržných a sypkých do násypů zhutněných mimo aktivní zónu silnic a dálnic</t>
  </si>
  <si>
    <t>1204823268</t>
  </si>
  <si>
    <t>27,110*(0,11+0,11)+20,0*(0,23+0,4+0,69)+10,0*0,53</t>
  </si>
  <si>
    <t>24</t>
  </si>
  <si>
    <t>174151102</t>
  </si>
  <si>
    <t>Zásyp v prostoru s omezeným pohybem stroje sypaninou se zhutněním</t>
  </si>
  <si>
    <t>1247484391</t>
  </si>
  <si>
    <t>26,0*0,22 "- zásyp rubu palisád"</t>
  </si>
  <si>
    <t>R12</t>
  </si>
  <si>
    <t>Zemní práce pro odvodnění komunikací a konstrukce</t>
  </si>
  <si>
    <t>25</t>
  </si>
  <si>
    <t>131213711</t>
  </si>
  <si>
    <t>Hloubení zapažených jam v soudržných horninách třídy těžitelnosti I skupiny 3 ručně</t>
  </si>
  <si>
    <t>-724786402</t>
  </si>
  <si>
    <t>1*2,25*1,20 "- UV"</t>
  </si>
  <si>
    <t>26</t>
  </si>
  <si>
    <t>132254101</t>
  </si>
  <si>
    <t>Hloubení rýh zapažených š do 800 mm v hornině třídy těžitelnosti I skupiny 3 objem do 20 m3 strojně</t>
  </si>
  <si>
    <t>240303050</t>
  </si>
  <si>
    <t>0,750*0,760*31,0+0,750*0,970*26,0+0,750*1,30*11,0 "- vsaky"</t>
  </si>
  <si>
    <t>27</t>
  </si>
  <si>
    <t>132212221</t>
  </si>
  <si>
    <t>Hloubení zapažených rýh šířky do 2000 mm v soudržných horninách třídy těžitelnosti I skupiny 3 ručně</t>
  </si>
  <si>
    <t>855004241</t>
  </si>
  <si>
    <t>1,0*1,70*5,50 "- přípojky odvodnění"</t>
  </si>
  <si>
    <t>28</t>
  </si>
  <si>
    <t>151101102</t>
  </si>
  <si>
    <t>Zřízení příložného pažení a rozepření stěn rýh hl přes 2 do 4 m</t>
  </si>
  <si>
    <t>1171766871</t>
  </si>
  <si>
    <t>1*4*1,50*1,20 "- UV"</t>
  </si>
  <si>
    <t>2*0,760*31,0+2*0,970*26,0+2*1,30*11,0+(0,750*0,760+0,750*0,970+0,750*1,30)*2 "- vsaky"</t>
  </si>
  <si>
    <t>2*1,70*5,50 "- přípojky odvodnění"</t>
  </si>
  <si>
    <t>29</t>
  </si>
  <si>
    <t>151101112</t>
  </si>
  <si>
    <t>Odstranění příložného pažení a rozepření stěn rýh hl přes 2 do 4 m</t>
  </si>
  <si>
    <t>-1183234873</t>
  </si>
  <si>
    <t>30</t>
  </si>
  <si>
    <t>175111101</t>
  </si>
  <si>
    <t>Obsypání potrubí ručně sypaninou bez prohození, uloženou do 3 m</t>
  </si>
  <si>
    <t>-1307973313</t>
  </si>
  <si>
    <t>zásyp nakupovaným materiálem:</t>
  </si>
  <si>
    <t>1,0*0,40*5,50 "- přípojky odvodnění"</t>
  </si>
  <si>
    <t>31</t>
  </si>
  <si>
    <t>M</t>
  </si>
  <si>
    <t>58337331</t>
  </si>
  <si>
    <t>štěrkopísek frakce 0/22</t>
  </si>
  <si>
    <t>1774541665</t>
  </si>
  <si>
    <t>2,2*2 'Přepočtené koeficientem množství</t>
  </si>
  <si>
    <t>32</t>
  </si>
  <si>
    <t>174101101</t>
  </si>
  <si>
    <t>Zásyp jam, šachet rýh nebo kolem objektů sypaninou se zhutněním</t>
  </si>
  <si>
    <t>755995013</t>
  </si>
  <si>
    <t>1*2,05*1,20 "- UV"</t>
  </si>
  <si>
    <t>1,0*(1,70-0,550)*5,50 "- přípojky odvodnění"</t>
  </si>
  <si>
    <t>33</t>
  </si>
  <si>
    <t>58331200</t>
  </si>
  <si>
    <t>štěrkopísek netříděný</t>
  </si>
  <si>
    <t>-1175822938</t>
  </si>
  <si>
    <t>8,785*2 'Přepočtené koeficientem množství</t>
  </si>
  <si>
    <t>R13</t>
  </si>
  <si>
    <t>Odstranění zeleně</t>
  </si>
  <si>
    <t>34</t>
  </si>
  <si>
    <t>111301111</t>
  </si>
  <si>
    <t>Sejmutí drnu tl do 100 mm s přemístěním do 50 m nebo naložením na dopravní prostředek</t>
  </si>
  <si>
    <t>598379060</t>
  </si>
  <si>
    <t>1122,0+88,0*1,04</t>
  </si>
  <si>
    <t>35</t>
  </si>
  <si>
    <t>121103111</t>
  </si>
  <si>
    <t>Skrývka zemin schopných zúrodnění v rovině a svahu do 1:5</t>
  </si>
  <si>
    <t>-1258406203</t>
  </si>
  <si>
    <t>odhadovaná tl. ornice 150 mm</t>
  </si>
  <si>
    <t>Odvoz na mezideponii na staveništi</t>
  </si>
  <si>
    <t>0,200*(1118,0+88,0*1,04)</t>
  </si>
  <si>
    <t>36</t>
  </si>
  <si>
    <t>111251102</t>
  </si>
  <si>
    <t>Odstranění křovin a stromů průměru kmene do 100 mm i s kořeny sklonu terénu do 1:5 z celkové plochy přes 100 do 500 m2 strojně</t>
  </si>
  <si>
    <t>-597647068</t>
  </si>
  <si>
    <t>20,0+70,0+10,0</t>
  </si>
  <si>
    <t>37</t>
  </si>
  <si>
    <t>112101101</t>
  </si>
  <si>
    <t>Odstranění stromů listnatých průměru kmene přes 100 do 300 mm</t>
  </si>
  <si>
    <t>379979855</t>
  </si>
  <si>
    <t>38</t>
  </si>
  <si>
    <t>112101102</t>
  </si>
  <si>
    <t>Odstranění stromů listnatých průměru kmene přes 300 do 500 mm</t>
  </si>
  <si>
    <t>1922105920</t>
  </si>
  <si>
    <t>39</t>
  </si>
  <si>
    <t>112251101</t>
  </si>
  <si>
    <t>Odstranění pařezů průměru přes 100 do 300 mm</t>
  </si>
  <si>
    <t>1402880742</t>
  </si>
  <si>
    <t>40</t>
  </si>
  <si>
    <t>112251102</t>
  </si>
  <si>
    <t>Odstranění pařezů průměru přes 300 do 500 mm</t>
  </si>
  <si>
    <t>1520382132</t>
  </si>
  <si>
    <t>41</t>
  </si>
  <si>
    <t>174251201</t>
  </si>
  <si>
    <t>Zásyp jam po pařezech D pařezů do 300 mm strojně</t>
  </si>
  <si>
    <t>-775771964</t>
  </si>
  <si>
    <t>42</t>
  </si>
  <si>
    <t>174251202</t>
  </si>
  <si>
    <t>Zásyp jam po pařezech D pařezů přes 300 do 500 mm strojně</t>
  </si>
  <si>
    <t>-812008875</t>
  </si>
  <si>
    <t>R14</t>
  </si>
  <si>
    <t>Založení zeleně</t>
  </si>
  <si>
    <t>43</t>
  </si>
  <si>
    <t>184813521</t>
  </si>
  <si>
    <t>Chemické odplevelení po založení kultury postřikem na široko v rovině a svahu do 1:5 ručně</t>
  </si>
  <si>
    <t>1686137572</t>
  </si>
  <si>
    <t>14,0*1,04+236,0</t>
  </si>
  <si>
    <t>44</t>
  </si>
  <si>
    <t>183402131</t>
  </si>
  <si>
    <t>Rozrušení půdy souvislé pl přes 500 m2 hl přes 50 do 150 mm v rovině a svahu do 1:5</t>
  </si>
  <si>
    <t>2051730856</t>
  </si>
  <si>
    <t>45</t>
  </si>
  <si>
    <t>181006112</t>
  </si>
  <si>
    <t>Rozprostření zemint l vrstvy do 0,15 m schopných zúrodnění v rovině a sklonu do 1:5</t>
  </si>
  <si>
    <t>1460847317</t>
  </si>
  <si>
    <t>46</t>
  </si>
  <si>
    <t>181151321</t>
  </si>
  <si>
    <t>Plošná úprava terénu přes 500 m2 zemina skupiny 1 až 4 nerovnosti přes 100 do 150 mm v rovinně a svahu do 1:5</t>
  </si>
  <si>
    <t>-611902815</t>
  </si>
  <si>
    <t>47</t>
  </si>
  <si>
    <t>181411131</t>
  </si>
  <si>
    <t>Založení parkového trávníku výsevem pl do 1000 m2 v rovině a ve svahu do 1:5</t>
  </si>
  <si>
    <t>-1407974</t>
  </si>
  <si>
    <t>48</t>
  </si>
  <si>
    <t>00572470</t>
  </si>
  <si>
    <t>osivo směs travní univerzál</t>
  </si>
  <si>
    <t>kg</t>
  </si>
  <si>
    <t>1873000546</t>
  </si>
  <si>
    <t>Uvažovaná spotřeba 0,015 kg/m2</t>
  </si>
  <si>
    <t>0,015*250,560</t>
  </si>
  <si>
    <t>49</t>
  </si>
  <si>
    <t>185811211</t>
  </si>
  <si>
    <t>Vyhrabání trávníku souvislé pl do 1000 m2 v rovině a svahu do 1:5</t>
  </si>
  <si>
    <t>297524149</t>
  </si>
  <si>
    <t>50</t>
  </si>
  <si>
    <t>111151121</t>
  </si>
  <si>
    <t>Pokosení trávníku parkového pl do 1000 m2 s odvozem do 20 km v rovině a svahu do 1:5</t>
  </si>
  <si>
    <t>853690270</t>
  </si>
  <si>
    <t>51</t>
  </si>
  <si>
    <t>185802113</t>
  </si>
  <si>
    <t>Hnojení půdy umělým hnojivem na široko v rovině a svahu do 1:5</t>
  </si>
  <si>
    <t>-669368480</t>
  </si>
  <si>
    <t>Uvažovaná spotřeba 0,00005 t/m2</t>
  </si>
  <si>
    <t>0,00005*250,560</t>
  </si>
  <si>
    <t>52</t>
  </si>
  <si>
    <t>25191155</t>
  </si>
  <si>
    <t>hnojivo průmyslové</t>
  </si>
  <si>
    <t>444452894</t>
  </si>
  <si>
    <t>433,333333333333*0,03 'Přepočtené koeficientem množství</t>
  </si>
  <si>
    <t>53</t>
  </si>
  <si>
    <t>185804312</t>
  </si>
  <si>
    <t>Zalití rostlin vodou plocha přes 20 m2</t>
  </si>
  <si>
    <t>364297050</t>
  </si>
  <si>
    <t>250,560</t>
  </si>
  <si>
    <t>250,56*0,02 'Přepočtené koeficientem množství</t>
  </si>
  <si>
    <t>54</t>
  </si>
  <si>
    <t>185851121</t>
  </si>
  <si>
    <t>Dovoz vody pro zálivku rostlin za vzdálenost do 1000 m</t>
  </si>
  <si>
    <t>1929391344</t>
  </si>
  <si>
    <t>55</t>
  </si>
  <si>
    <t>185851129</t>
  </si>
  <si>
    <t>Příplatek k dovozu vody pro zálivku rostlin do 1000 m ZKD 1000 m</t>
  </si>
  <si>
    <t>-1077366584</t>
  </si>
  <si>
    <t>5,011</t>
  </si>
  <si>
    <t>R18</t>
  </si>
  <si>
    <t>Výsadba zeleně</t>
  </si>
  <si>
    <t>56</t>
  </si>
  <si>
    <t>183101215</t>
  </si>
  <si>
    <t>Jamky pro výsadbu s výměnou 50 % půdy zeminy skupiny 1 až 4 obj přes 0,125 do 0,4 m3 v rovině a svahu do 1:5</t>
  </si>
  <si>
    <t>-237957936</t>
  </si>
  <si>
    <t>57</t>
  </si>
  <si>
    <t>184102113</t>
  </si>
  <si>
    <t>Výsadba dřeviny s balem D přes 0,3 do 0,4 m do jamky se zalitím v rovině a svahu do 1:5</t>
  </si>
  <si>
    <t>-4242428</t>
  </si>
  <si>
    <t>58</t>
  </si>
  <si>
    <t>026504653</t>
  </si>
  <si>
    <t>Dub letní - vysokokmen, vel. 12-14 cm, se zemním balem o prům. 40 cm, s průběžným kmenem, výška nasazení koruny min. 220 cm</t>
  </si>
  <si>
    <t>25882274</t>
  </si>
  <si>
    <t>59</t>
  </si>
  <si>
    <t>184215133</t>
  </si>
  <si>
    <t>Ukotvení kmene dřevin v rovině nebo na svahu do 1:5 třemi kůly D do 0,1 m dl přes 2 do 3 m</t>
  </si>
  <si>
    <t>-226576366</t>
  </si>
  <si>
    <t>60</t>
  </si>
  <si>
    <t>605910581</t>
  </si>
  <si>
    <t>kůl frézovaný se špicí 6/250</t>
  </si>
  <si>
    <t>-1481619556</t>
  </si>
  <si>
    <t>61</t>
  </si>
  <si>
    <t>605910582</t>
  </si>
  <si>
    <t>příčka 6/60, 3ks/strom</t>
  </si>
  <si>
    <t>1566108977</t>
  </si>
  <si>
    <t>62</t>
  </si>
  <si>
    <t>605910583</t>
  </si>
  <si>
    <t>úvazek plochý š. 3cm, 3m/strom</t>
  </si>
  <si>
    <t>-1783960936</t>
  </si>
  <si>
    <t>63</t>
  </si>
  <si>
    <t>184215412</t>
  </si>
  <si>
    <t>Zhotovení závlahové mísy dřevin D přes 0,5 do 1,0 m v rovině nebo na svahu do 1:5</t>
  </si>
  <si>
    <t>1786011979</t>
  </si>
  <si>
    <t>64</t>
  </si>
  <si>
    <t>251911551</t>
  </si>
  <si>
    <t>půdní kondicioner 0,3 kg/jamka (např. Terracottem)</t>
  </si>
  <si>
    <t>-1516764762</t>
  </si>
  <si>
    <t>5*0,3</t>
  </si>
  <si>
    <t>65</t>
  </si>
  <si>
    <t>184501141</t>
  </si>
  <si>
    <t>Zhotovení obalu z rákosové nebo kokosové rohože v rovině a svahu do 1:5</t>
  </si>
  <si>
    <t>950951753</t>
  </si>
  <si>
    <t>1,80*0,30*5</t>
  </si>
  <si>
    <t>66</t>
  </si>
  <si>
    <t>618940101</t>
  </si>
  <si>
    <t>rákosová rohož, š. 180 cm, 30 cm/ks</t>
  </si>
  <si>
    <t>m</t>
  </si>
  <si>
    <t>344921320</t>
  </si>
  <si>
    <t>0,30*5</t>
  </si>
  <si>
    <t>67</t>
  </si>
  <si>
    <t>184806R01</t>
  </si>
  <si>
    <t>Řez stromů povýsadbový výchovný</t>
  </si>
  <si>
    <t>-1464638223</t>
  </si>
  <si>
    <t>68</t>
  </si>
  <si>
    <t>184813121</t>
  </si>
  <si>
    <t>Ochrana dřevin před okusem ručně pletivem v rovině a svahu do 1:5</t>
  </si>
  <si>
    <t>-986311569</t>
  </si>
  <si>
    <t>69</t>
  </si>
  <si>
    <t>1848131R1</t>
  </si>
  <si>
    <t>Ochranný nátěru kmene stromu proti korní spále</t>
  </si>
  <si>
    <t>-1350902646</t>
  </si>
  <si>
    <t>70</t>
  </si>
  <si>
    <t>-299427668</t>
  </si>
  <si>
    <t>0,1</t>
  </si>
  <si>
    <t>71</t>
  </si>
  <si>
    <t>082113200</t>
  </si>
  <si>
    <t>voda pitná pro smluvní odběratele</t>
  </si>
  <si>
    <t>1175410203</t>
  </si>
  <si>
    <t>Zakládání</t>
  </si>
  <si>
    <t>R21</t>
  </si>
  <si>
    <t>Ochrany a úpravy inženýrských sítí</t>
  </si>
  <si>
    <t>72</t>
  </si>
  <si>
    <t>460510075</t>
  </si>
  <si>
    <t>Osazení kabelových prostupů z trub plastových do rýhy s obetonováním průměru přes 10 do 15 cm</t>
  </si>
  <si>
    <t>948407488</t>
  </si>
  <si>
    <t>6*13,0+20,0</t>
  </si>
  <si>
    <t>73</t>
  </si>
  <si>
    <t>34571098</t>
  </si>
  <si>
    <t>trubka elektroinstalační dělená (chránička) D 100/110mm, HDPE</t>
  </si>
  <si>
    <t>125653721</t>
  </si>
  <si>
    <t>98*1,05 'Přepočtené koeficientem množství</t>
  </si>
  <si>
    <t>74</t>
  </si>
  <si>
    <t>230200191R</t>
  </si>
  <si>
    <t>Montáž chráničky ocelové podélně půlené průměru do 219 mm tl stěny 8,0 mm</t>
  </si>
  <si>
    <t>-39124341</t>
  </si>
  <si>
    <t>27,0+18,0 "- případná ochrana plynovodního vedení"</t>
  </si>
  <si>
    <t>75</t>
  </si>
  <si>
    <t>55283929R</t>
  </si>
  <si>
    <t>trubka ocelová bezešvá hladká jakost L245 219x8,0mm - podélně dělená</t>
  </si>
  <si>
    <t>256</t>
  </si>
  <si>
    <t>-1438261638</t>
  </si>
  <si>
    <t>R22</t>
  </si>
  <si>
    <t>Úprava šachty</t>
  </si>
  <si>
    <t>76</t>
  </si>
  <si>
    <t>382122311</t>
  </si>
  <si>
    <t>Montáž zákrytové desky ŽB prefabrikovaných pravoúhlých nádrží délky do 3 m</t>
  </si>
  <si>
    <t>-1947433794</t>
  </si>
  <si>
    <t>77</t>
  </si>
  <si>
    <t>59432205R</t>
  </si>
  <si>
    <t>zákrytová deska 2000x1650x200mm</t>
  </si>
  <si>
    <t>-763297378</t>
  </si>
  <si>
    <t>78</t>
  </si>
  <si>
    <t>899103112</t>
  </si>
  <si>
    <t>Osazení poklopů litinových, ocelových nebo železobetonových včetně rámů pro třídu zatížení B125, C250</t>
  </si>
  <si>
    <t>-546423998</t>
  </si>
  <si>
    <t>79</t>
  </si>
  <si>
    <t>55241020R</t>
  </si>
  <si>
    <t>poklop šachtový třída B125, čtvercový vstup 600mm, bez ventilace</t>
  </si>
  <si>
    <t>-2044609007</t>
  </si>
  <si>
    <t>Komunikace</t>
  </si>
  <si>
    <t>R50</t>
  </si>
  <si>
    <t>Podkladní vrstvy</t>
  </si>
  <si>
    <t>80</t>
  </si>
  <si>
    <t>564851111</t>
  </si>
  <si>
    <t>Podklad ze štěrkodrtě ŠD plochy přes 100 m2 tl 150 mm</t>
  </si>
  <si>
    <t>1436436666</t>
  </si>
  <si>
    <t>podkladní vrstvy:</t>
  </si>
  <si>
    <t>2*607,0*1,11 "- komunikace pro aut. dopravu - KS I"</t>
  </si>
  <si>
    <t>2*3,0*1,11 "- zpětné využití vybouraných kostek"</t>
  </si>
  <si>
    <t>81</t>
  </si>
  <si>
    <t>564871111</t>
  </si>
  <si>
    <t>Podklad ze štěrkodrtě ŠD plochy přes 100 m2 tl 250 mm</t>
  </si>
  <si>
    <t>-200679734</t>
  </si>
  <si>
    <t>26,0*1,05 "- park. stání - zámk. dlažba"</t>
  </si>
  <si>
    <t>437,0*1,05 "- park. stání - veget. dlažba"</t>
  </si>
  <si>
    <t>82</t>
  </si>
  <si>
    <t>561041121</t>
  </si>
  <si>
    <t>Zřízení podkladu ze zeminy upravené vápnem, cementem, směsnými pojivy tl přes 250 do 300 mm pl přes 1000 do 5000 m2</t>
  </si>
  <si>
    <t>1133256779</t>
  </si>
  <si>
    <t>(607,0-3,0*(25,0+12,0))*1,18 "- komunikace pro aut. dopravu - KS I"</t>
  </si>
  <si>
    <t>83</t>
  </si>
  <si>
    <t>58521130</t>
  </si>
  <si>
    <t>cement portlandský CEM I 42,5MPa</t>
  </si>
  <si>
    <t>-627368227</t>
  </si>
  <si>
    <t>Předpokládané množství pojiva 6,0%</t>
  </si>
  <si>
    <t>0,300*1131,620*1,750*0,06</t>
  </si>
  <si>
    <t>84</t>
  </si>
  <si>
    <t>58530171</t>
  </si>
  <si>
    <t>vápno nehašené CL 90-Q pro úpravu zemin bezprašné</t>
  </si>
  <si>
    <t>821202487</t>
  </si>
  <si>
    <t>Předpokládané množství pojiva 3,0%</t>
  </si>
  <si>
    <t>0,300*1131,620*1,750*0,03</t>
  </si>
  <si>
    <t>85</t>
  </si>
  <si>
    <t>213141111</t>
  </si>
  <si>
    <t>Zřízení vrstvy z geotextilie v rovině nebo ve sklonu do 1:5 š do 3 m</t>
  </si>
  <si>
    <t>1080891008</t>
  </si>
  <si>
    <t>3,0*(27,0+18,0+15,0) "- v místě ručních odkopů"</t>
  </si>
  <si>
    <t>86</t>
  </si>
  <si>
    <t>69311068</t>
  </si>
  <si>
    <t>geotextilie netkaná separační, ochranná, filtrační, drenážní PP 300g/m2</t>
  </si>
  <si>
    <t>1336949416</t>
  </si>
  <si>
    <t>180*1,1845 'Přepočtené koeficientem množství</t>
  </si>
  <si>
    <t>87</t>
  </si>
  <si>
    <t>213141113</t>
  </si>
  <si>
    <t>Zřízení vrstvy z geotextilie v rovině nebo ve sklonu do 1:5 š přes 6 do 8,5 m</t>
  </si>
  <si>
    <t>196513995</t>
  </si>
  <si>
    <t>textílie na pláni:</t>
  </si>
  <si>
    <t>607,0*1,11 "- komunikace pro aut. dopravu - KS I"</t>
  </si>
  <si>
    <t>88</t>
  </si>
  <si>
    <t>69311070R</t>
  </si>
  <si>
    <t>textilie netkaná sorpční 400g/m2</t>
  </si>
  <si>
    <t>1761339655</t>
  </si>
  <si>
    <t>"Ztratné 15,0% -" 1159,920*0,15</t>
  </si>
  <si>
    <t>R51</t>
  </si>
  <si>
    <t>Komunikace pro automobilovou dopravu - asfalt</t>
  </si>
  <si>
    <t>89</t>
  </si>
  <si>
    <t>577134221</t>
  </si>
  <si>
    <t>Asfaltový beton vrstva obrusná ACO 11 (ABS) tř. II tl 40 mm š přes 3 m z nemodifikovaného asfaltu</t>
  </si>
  <si>
    <t>1015076243</t>
  </si>
  <si>
    <t>607,0 "- komunikace pro aut. dopravu - KS I"</t>
  </si>
  <si>
    <t>90</t>
  </si>
  <si>
    <t>573231106</t>
  </si>
  <si>
    <t>Postřik živičný spojovací ze silniční emulze v množství 0,30 kg/m2</t>
  </si>
  <si>
    <t>-1047480912</t>
  </si>
  <si>
    <t>607,0 "- KS I"</t>
  </si>
  <si>
    <t>91</t>
  </si>
  <si>
    <t>565135121</t>
  </si>
  <si>
    <t>Asfaltový beton vrstva podkladní ACP 16 (obalované kamenivo OKS) tl 50 mm š přes 3 m</t>
  </si>
  <si>
    <t>-2113544566</t>
  </si>
  <si>
    <t>92</t>
  </si>
  <si>
    <t>573111112</t>
  </si>
  <si>
    <t>Postřik živičný infiltrační s posypem z asfaltu množství 1 kg/m2</t>
  </si>
  <si>
    <t>-1213846799</t>
  </si>
  <si>
    <t>R52</t>
  </si>
  <si>
    <t>Komunikace pro automobilovou dopravu - žulová dlažba</t>
  </si>
  <si>
    <t>93</t>
  </si>
  <si>
    <t>591211111</t>
  </si>
  <si>
    <t>Kladení dlažby z kostek drobných z kamene do lože z kameniva těženého tl 50 mm</t>
  </si>
  <si>
    <t>1926402622</t>
  </si>
  <si>
    <t>3,0 "- zpětné využití vybouraných kostek"</t>
  </si>
  <si>
    <t>R55</t>
  </si>
  <si>
    <t>Pojížděná komunikace - zámková a vegetační dlažba</t>
  </si>
  <si>
    <t>94</t>
  </si>
  <si>
    <t>596211210</t>
  </si>
  <si>
    <t>Kladení zámkové dlažby komunikací pro pěší ručně tl 80 mm skupiny A pl do 50 m2</t>
  </si>
  <si>
    <t>1719465001</t>
  </si>
  <si>
    <t>26,0 "- stání pro invalidy"</t>
  </si>
  <si>
    <t>95</t>
  </si>
  <si>
    <t>59245020</t>
  </si>
  <si>
    <t>dlažba skladebná betonová 200x100mm tl 80mm přírodní</t>
  </si>
  <si>
    <t>367222086</t>
  </si>
  <si>
    <t>-0,440 "- odpočet barevné dlažby"</t>
  </si>
  <si>
    <t>25,56*1,03 'Přepočtené koeficientem množství</t>
  </si>
  <si>
    <t>96</t>
  </si>
  <si>
    <t>596211214</t>
  </si>
  <si>
    <t>Příplatek za kombinaci dvou barev u kladení betonových dlažeb komunikací pro pěší ručně tl 80 mm skupiny A</t>
  </si>
  <si>
    <t>1888555398</t>
  </si>
  <si>
    <t>0,100*4,40*2*0,5 "- oddělení park. stání pro invalidy"</t>
  </si>
  <si>
    <t>97</t>
  </si>
  <si>
    <t>59245005</t>
  </si>
  <si>
    <t>dlažba skladebná betonová 200x100mm tl 80mm barevná</t>
  </si>
  <si>
    <t>-1534108066</t>
  </si>
  <si>
    <t>98</t>
  </si>
  <si>
    <t>596412212</t>
  </si>
  <si>
    <t>Kladení dlažby z vegetačních tvárnic pozemních komunikací tl 80 mm pl přes 100 do 300 m2</t>
  </si>
  <si>
    <t>1334586510</t>
  </si>
  <si>
    <t>156,50+147,0+133,50</t>
  </si>
  <si>
    <t>99</t>
  </si>
  <si>
    <t>59245035</t>
  </si>
  <si>
    <t>dlažba plošná vegetační betonová 200x200mm tl 80mm přírodní</t>
  </si>
  <si>
    <t>466647902</t>
  </si>
  <si>
    <t>437,0 "- parkovací stání"</t>
  </si>
  <si>
    <t>-32,560 "- odpočet barevné blažby"</t>
  </si>
  <si>
    <t>404,44*1,02 'Přepočtené koeficientem množství</t>
  </si>
  <si>
    <t>59245036</t>
  </si>
  <si>
    <t>dlažba plošná vegetační betonová 200x200mm tl 80mm barevná</t>
  </si>
  <si>
    <t>1129443568</t>
  </si>
  <si>
    <t>0,20*(13*4,40+11,0*4,80+12*4,40) "- oddělení park. stání"</t>
  </si>
  <si>
    <t>R56</t>
  </si>
  <si>
    <t>Komunikace pro pěší ze zámkové dlažby</t>
  </si>
  <si>
    <t>101</t>
  </si>
  <si>
    <t>596211110</t>
  </si>
  <si>
    <t>Kladení zámkové dlažby komunikací pro pěší ručně tl 60 mm skupiny A pl do 50 m2</t>
  </si>
  <si>
    <t>2030867093</t>
  </si>
  <si>
    <t>komunikace pro pěší:</t>
  </si>
  <si>
    <t>10,50+45,50</t>
  </si>
  <si>
    <t>102</t>
  </si>
  <si>
    <t>59245015</t>
  </si>
  <si>
    <t>dlažba zámková betonová tvaru I 200x165mm tl 60mm přírodní</t>
  </si>
  <si>
    <t>165030944</t>
  </si>
  <si>
    <t>P</t>
  </si>
  <si>
    <t>Poznámka k položce:_x000D_
Spotřeba: 36 kus/m2</t>
  </si>
  <si>
    <t>56,0 "- komunikace pro pěší"</t>
  </si>
  <si>
    <t>-8,0 "- odpočet slepecké a barevné dlažby"</t>
  </si>
  <si>
    <t>48*1,02 'Přepočtené koeficientem množství</t>
  </si>
  <si>
    <t>103</t>
  </si>
  <si>
    <t>596211114</t>
  </si>
  <si>
    <t>Příplatek za kombinaci dvou barev u kladení betonových dlažeb komunikací pro pěší ručně tl 60 mm skupiny A</t>
  </si>
  <si>
    <t>-391973116</t>
  </si>
  <si>
    <t>8,0 "- slepecká dlažba"</t>
  </si>
  <si>
    <t>104</t>
  </si>
  <si>
    <t>59245006</t>
  </si>
  <si>
    <t>dlažba pro nevidomé betonová 200x100mm tl 60mm barevná</t>
  </si>
  <si>
    <t>-2050696415</t>
  </si>
  <si>
    <t>3,60+1,0+1,30+1,0+1,10</t>
  </si>
  <si>
    <t>8*1,02 'Přepočtené koeficientem množství</t>
  </si>
  <si>
    <t>Trubní vedení</t>
  </si>
  <si>
    <t>R81</t>
  </si>
  <si>
    <t>Napojení odvodňovačů</t>
  </si>
  <si>
    <t>105</t>
  </si>
  <si>
    <t>451572111</t>
  </si>
  <si>
    <t>Lože pod potrubí otevřený výkop z kameniva drobného těženého</t>
  </si>
  <si>
    <t>1535254322</t>
  </si>
  <si>
    <t>1,0*0,30*(5,50) "- přípojky odvodnění"</t>
  </si>
  <si>
    <t>106</t>
  </si>
  <si>
    <t>871310310</t>
  </si>
  <si>
    <t>Montáž kanalizačního potrubí hladkého plnostěnného SN 10 z polypropylenu DN 150</t>
  </si>
  <si>
    <t>-484040358</t>
  </si>
  <si>
    <t>5,50  "- přípojky UV"</t>
  </si>
  <si>
    <t>107</t>
  </si>
  <si>
    <t>28617003</t>
  </si>
  <si>
    <t>trubka kanalizační PP plnostěnná třívrstvá DN 150x1000mm SN10</t>
  </si>
  <si>
    <t>699888230</t>
  </si>
  <si>
    <t>"Prořez 5,0% -" 5,50*0,05</t>
  </si>
  <si>
    <t>108</t>
  </si>
  <si>
    <t>877310310</t>
  </si>
  <si>
    <t>Montáž kolen na kanalizačním potrubí z PP nebo tvrdého PVC-U trub hladkých plnostěnných DN 150</t>
  </si>
  <si>
    <t>-445414216</t>
  </si>
  <si>
    <t>2*1</t>
  </si>
  <si>
    <t>109</t>
  </si>
  <si>
    <t>28617182</t>
  </si>
  <si>
    <t>koleno kanalizační PP třívrstvé SN16 DN 150x45°</t>
  </si>
  <si>
    <t>1777423866</t>
  </si>
  <si>
    <t>110</t>
  </si>
  <si>
    <t>9771511R04</t>
  </si>
  <si>
    <t>Jádrové vrty diamantovými korunkami do stavebních materiálů D přes 150 do 180 mm</t>
  </si>
  <si>
    <t>824829401</t>
  </si>
  <si>
    <t>0,050*1 "- Napojení UV"</t>
  </si>
  <si>
    <t>R82</t>
  </si>
  <si>
    <t>Uliční vpusti a ostatní odvodnění</t>
  </si>
  <si>
    <t>111</t>
  </si>
  <si>
    <t>452112112</t>
  </si>
  <si>
    <t>Osazení betonových prstenců nebo rámů v do 100 mm pod poklopy a mříže</t>
  </si>
  <si>
    <t>-1397320883</t>
  </si>
  <si>
    <t>112</t>
  </si>
  <si>
    <t>59224011</t>
  </si>
  <si>
    <t>prstenec šachtový vyrovnávací betonový 625x100x60mm</t>
  </si>
  <si>
    <t>-32385104</t>
  </si>
  <si>
    <t>113</t>
  </si>
  <si>
    <t>895941302</t>
  </si>
  <si>
    <t>Osazení vpusti uliční DN 450 z betonových dílců dno s kalištěm</t>
  </si>
  <si>
    <t>-1912044025</t>
  </si>
  <si>
    <t>114</t>
  </si>
  <si>
    <t>59223852</t>
  </si>
  <si>
    <t>dno pro uliční vpusť s kalovou prohlubní betonové 450x300x50mm</t>
  </si>
  <si>
    <t>1793301090</t>
  </si>
  <si>
    <t>115</t>
  </si>
  <si>
    <t>895941312</t>
  </si>
  <si>
    <t>Osazení vpusti uliční DN 450 z betonových dílců skruž horní 195 mm</t>
  </si>
  <si>
    <t>1795992225</t>
  </si>
  <si>
    <t>116</t>
  </si>
  <si>
    <t>59223320</t>
  </si>
  <si>
    <t>vpusť uliční DN 450 skruž horní betonová 450/195x50mm</t>
  </si>
  <si>
    <t>-181198435</t>
  </si>
  <si>
    <t>117</t>
  </si>
  <si>
    <t>895941331</t>
  </si>
  <si>
    <t>Osazení vpusti uliční DN 450 z betonových dílců skruž průběžná s výtokem</t>
  </si>
  <si>
    <t>1991979857</t>
  </si>
  <si>
    <t>118</t>
  </si>
  <si>
    <t>59223854</t>
  </si>
  <si>
    <t>skruž betonová s odtokem 150mm PVC pro uliční vpusť 450x350x50mm</t>
  </si>
  <si>
    <t>1794939900</t>
  </si>
  <si>
    <t>119</t>
  </si>
  <si>
    <t>899204112</t>
  </si>
  <si>
    <t>Osazení mříží litinových včetně rámů a košů na bahno pro třídu zatížení D400, E600</t>
  </si>
  <si>
    <t>-1600287757</t>
  </si>
  <si>
    <t>120</t>
  </si>
  <si>
    <t>55242320</t>
  </si>
  <si>
    <t>mříž vtoková litinová plochá 500x500mm</t>
  </si>
  <si>
    <t>-1175748845</t>
  </si>
  <si>
    <t>121</t>
  </si>
  <si>
    <t>59223875</t>
  </si>
  <si>
    <t>koš nízký pro uliční vpusti žárově Pz plech pro rám 500/500mm</t>
  </si>
  <si>
    <t>-1142894842</t>
  </si>
  <si>
    <t>R84</t>
  </si>
  <si>
    <t>Zasakovací poldry</t>
  </si>
  <si>
    <t>122</t>
  </si>
  <si>
    <t>21153111R</t>
  </si>
  <si>
    <t>Výplň odvodňovacích žeber nebo trativodů kamenivem hrubým drceným frakce 16 až 32 mm</t>
  </si>
  <si>
    <t>1602408563</t>
  </si>
  <si>
    <t>123</t>
  </si>
  <si>
    <t>211971110</t>
  </si>
  <si>
    <t>Zřízení opláštění žeber nebo trativodů geotextilií v rýze nebo zářezu sklonu do 1:2</t>
  </si>
  <si>
    <t>-1090092222</t>
  </si>
  <si>
    <t>vodorovné plochy:</t>
  </si>
  <si>
    <t>3*0,750*31,0+3*0,750*26,0+3*0,750*11,0 "- vsaky"</t>
  </si>
  <si>
    <t>svislé plochy:</t>
  </si>
  <si>
    <t>2*0,760*31,0+2*0,970*26,0+2*1,30*11,0 "- vsaky"</t>
  </si>
  <si>
    <t>(0,750*0,760+0,750*0,970+0,750*1,30)*2 "- ukončení"</t>
  </si>
  <si>
    <t>124</t>
  </si>
  <si>
    <t>2101073846</t>
  </si>
  <si>
    <t>"Ztratné 15,0% -" 283,705*0,15</t>
  </si>
  <si>
    <t>Ostatní konstrukce a práce-bourání</t>
  </si>
  <si>
    <t>R90</t>
  </si>
  <si>
    <t>Společné práce pro bourání a konstrukce</t>
  </si>
  <si>
    <t>125</t>
  </si>
  <si>
    <t>919735111</t>
  </si>
  <si>
    <t>Řezání stávajícího živičného krytu hl do 50 mm</t>
  </si>
  <si>
    <t>-2076695362</t>
  </si>
  <si>
    <t>řezání asfaltu pro napojení na stávající povrchy komunikací:</t>
  </si>
  <si>
    <t>24,50</t>
  </si>
  <si>
    <t>126</t>
  </si>
  <si>
    <t>919735112</t>
  </si>
  <si>
    <t>Řezání stávajícího živičného krytu hl přes 50 do 100 mm</t>
  </si>
  <si>
    <t>-754559644</t>
  </si>
  <si>
    <t>127</t>
  </si>
  <si>
    <t>919732211</t>
  </si>
  <si>
    <t>Styčná spára napojení nového živičného povrchu na stávající za tepla š 15 mm hl 25 mm s prořezáním</t>
  </si>
  <si>
    <t>803925569</t>
  </si>
  <si>
    <t>24,50 "- řezání asfaltu pro napojení na stávající komunikace"</t>
  </si>
  <si>
    <t>128</t>
  </si>
  <si>
    <t>938909311</t>
  </si>
  <si>
    <t>Čištění vozovek metením strojně podkladu nebo krytu betonového nebo živičného</t>
  </si>
  <si>
    <t>-1657104244</t>
  </si>
  <si>
    <t>1x  během stavby, 1x po výstavbě</t>
  </si>
  <si>
    <t>2*607,0 "- komunikace pro aut. dopravu - KS I"</t>
  </si>
  <si>
    <t>2*26,0 "- park. stání - zámk. dlažba"</t>
  </si>
  <si>
    <t>2*437,0 "- park. stání - veget. dlažba"</t>
  </si>
  <si>
    <t>2*3,0 "- zpětné využití vybouraných kostek"</t>
  </si>
  <si>
    <t>2*56,0 "- komunikace pro pěší"</t>
  </si>
  <si>
    <t>2*200,0 "- Ostatní okolní plochy"</t>
  </si>
  <si>
    <t>R95</t>
  </si>
  <si>
    <t>Osazení obrub a linek</t>
  </si>
  <si>
    <t>129</t>
  </si>
  <si>
    <t>916131213</t>
  </si>
  <si>
    <t>Osazení silničního obrubníku betonového stojatého s boční opěrou do lože z betonu prostého</t>
  </si>
  <si>
    <t>-1029875566</t>
  </si>
  <si>
    <t>36,0+132,50+18,0+11,0</t>
  </si>
  <si>
    <t>130</t>
  </si>
  <si>
    <t>59217034</t>
  </si>
  <si>
    <t>obrubník silniční betonový 1000x150x300mm</t>
  </si>
  <si>
    <t>635361458</t>
  </si>
  <si>
    <t>197,50 "- betonové silniční obruby"</t>
  </si>
  <si>
    <t>-23,0 "- odpočet nájezdových obrub"</t>
  </si>
  <si>
    <t>-14,0 "- odpočet přechodových obrub"</t>
  </si>
  <si>
    <t>-16,0 "- odpočet obloukových pbrub"</t>
  </si>
  <si>
    <t>144,5*1,02 'Přepočtené koeficientem množství</t>
  </si>
  <si>
    <t>131</t>
  </si>
  <si>
    <t>59217029</t>
  </si>
  <si>
    <t>obrubník silniční betonový nájezdový 1000x150x150mm</t>
  </si>
  <si>
    <t>-649103770</t>
  </si>
  <si>
    <t>3,20+3,80+1,90+1,60+1,60+1,90+2,0</t>
  </si>
  <si>
    <t>16*1,02 'Přepočtené koeficientem množství</t>
  </si>
  <si>
    <t>132</t>
  </si>
  <si>
    <t>59217030</t>
  </si>
  <si>
    <t>obrubník silniční betonový přechodový 1000x150x150-250mm</t>
  </si>
  <si>
    <t>-2126970168</t>
  </si>
  <si>
    <t>2*7</t>
  </si>
  <si>
    <t>14*1,02 'Přepočtené koeficientem množství</t>
  </si>
  <si>
    <t>133</t>
  </si>
  <si>
    <t>59217035</t>
  </si>
  <si>
    <t>obrubník betonový obloukový vnější 780x150x250mm</t>
  </si>
  <si>
    <t>1932953994</t>
  </si>
  <si>
    <t>0,80*4+1,10*2 "- R=0,5m"</t>
  </si>
  <si>
    <t>1,10*2+1,60*2+0,90+0,80*10 "- R=1,0m"</t>
  </si>
  <si>
    <t>3,30 "- R=2,0m"</t>
  </si>
  <si>
    <t>23*1,02 'Přepočtené koeficientem množství</t>
  </si>
  <si>
    <t>134</t>
  </si>
  <si>
    <t>916231213</t>
  </si>
  <si>
    <t>Osazení chodníkového obrubníku betonového stojatého s boční opěrou do lože z betonu prostého</t>
  </si>
  <si>
    <t>1188754018</t>
  </si>
  <si>
    <t>36,50+32,0+32,0+36,50</t>
  </si>
  <si>
    <t>135</t>
  </si>
  <si>
    <t>59217019</t>
  </si>
  <si>
    <t>obrubník betonový chodníkový 1000x100x200mm</t>
  </si>
  <si>
    <t>-155745101</t>
  </si>
  <si>
    <t>137,0 "- betonové obrubníky"</t>
  </si>
  <si>
    <t>137*1,02 'Přepočtené koeficientem množství</t>
  </si>
  <si>
    <t>136</t>
  </si>
  <si>
    <t>916331112</t>
  </si>
  <si>
    <t>Osazení zahradního obrubníku betonového do lože z betonu s boční opěrou</t>
  </si>
  <si>
    <t>1021688653</t>
  </si>
  <si>
    <t>2,0+15,0+4,50+5,0+7,50+9,0</t>
  </si>
  <si>
    <t>137</t>
  </si>
  <si>
    <t>59217002</t>
  </si>
  <si>
    <t>obrubník zahradní betonový šedý 1000x50x200mm</t>
  </si>
  <si>
    <t>-1727545548</t>
  </si>
  <si>
    <t>43,0 "- zahradní obruby"</t>
  </si>
  <si>
    <t>43*1,02 'Přepočtené koeficientem množství</t>
  </si>
  <si>
    <t>138</t>
  </si>
  <si>
    <t>339921132</t>
  </si>
  <si>
    <t>Osazování betonových palisád do betonového základu v řadě výšky prvku přes 0,5 do 1 m</t>
  </si>
  <si>
    <t>-1895557379</t>
  </si>
  <si>
    <t>33*0,180</t>
  </si>
  <si>
    <t>78*0,180</t>
  </si>
  <si>
    <t>139</t>
  </si>
  <si>
    <t>59229011</t>
  </si>
  <si>
    <t>palisáda hranatá betonová 180x120mm v 600mm přírodní</t>
  </si>
  <si>
    <t>63195918</t>
  </si>
  <si>
    <t>140</t>
  </si>
  <si>
    <t>59229013</t>
  </si>
  <si>
    <t>palisáda hranatá betonová 180x120mm v 800mm přírodní</t>
  </si>
  <si>
    <t>1031036077</t>
  </si>
  <si>
    <t>141</t>
  </si>
  <si>
    <t>339921133</t>
  </si>
  <si>
    <t>Osazování betonových palisád do betonového základu v řadě výšky prvku přes 1 do 1,5 m</t>
  </si>
  <si>
    <t>1636588411</t>
  </si>
  <si>
    <t>50*0,180</t>
  </si>
  <si>
    <t>142</t>
  </si>
  <si>
    <t>59229015</t>
  </si>
  <si>
    <t>palisáda hranatá betonová 180x120mm v 1200mm přírodní</t>
  </si>
  <si>
    <t>1330627326</t>
  </si>
  <si>
    <t>50*5,715 'Přepočtené koeficientem množství</t>
  </si>
  <si>
    <t>R96</t>
  </si>
  <si>
    <t>Bourání konstrukcí vozovek</t>
  </si>
  <si>
    <t>143</t>
  </si>
  <si>
    <t>113154512</t>
  </si>
  <si>
    <t>Frézování živičného krytu tl 40 mm pruh š do 0,5 m pl do 500 m2</t>
  </si>
  <si>
    <t>1943812561</t>
  </si>
  <si>
    <t>komunikace pro aut. dopravu:</t>
  </si>
  <si>
    <t>43,50</t>
  </si>
  <si>
    <t>144</t>
  </si>
  <si>
    <t>113154513</t>
  </si>
  <si>
    <t>Frézování živičného krytu tl 50 mm pruh š do 0,5 m pl do 500 m2</t>
  </si>
  <si>
    <t>1017311266</t>
  </si>
  <si>
    <t>145</t>
  </si>
  <si>
    <t>113106185</t>
  </si>
  <si>
    <t>Rozebrání dlažeb vozovek z drobných kostek s ložem z kameniva strojně pl do 50 m2</t>
  </si>
  <si>
    <t>-2037380200</t>
  </si>
  <si>
    <t>97,50 "- komunikace pro aut. dopravu"</t>
  </si>
  <si>
    <t>146</t>
  </si>
  <si>
    <t>113107323</t>
  </si>
  <si>
    <t>Odstranění podkladu z kameniva drceného tl přes 200 do 300 mm strojně pl do 50 m2</t>
  </si>
  <si>
    <t>-525807562</t>
  </si>
  <si>
    <t>Podkladní vrstva komunikace pro aut. dopravu:</t>
  </si>
  <si>
    <t>43,50 "- asfalt"</t>
  </si>
  <si>
    <t>97,50 "- žul. kostky"</t>
  </si>
  <si>
    <t>147</t>
  </si>
  <si>
    <t>113106123</t>
  </si>
  <si>
    <t>Rozebrání dlažeb ze zámkových dlaždic komunikací pro pěší ručně</t>
  </si>
  <si>
    <t>-1530132346</t>
  </si>
  <si>
    <t>8,0+4,0 "- komunikace pro pěší - zámk. dlažba"</t>
  </si>
  <si>
    <t>148</t>
  </si>
  <si>
    <t>113107322</t>
  </si>
  <si>
    <t>Odstranění podkladu z kameniva drceného tl přes 100 do 200 mm strojně pl do 50 m2</t>
  </si>
  <si>
    <t>-1179143288</t>
  </si>
  <si>
    <t>12,0 "- zámk. dlažba"</t>
  </si>
  <si>
    <t>obrusné vrstvy:</t>
  </si>
  <si>
    <t>80,0 "- štěrkové plochy"</t>
  </si>
  <si>
    <t>149</t>
  </si>
  <si>
    <t>113202111</t>
  </si>
  <si>
    <t>Vytrhání obrub krajníků obrubníků stojatých</t>
  </si>
  <si>
    <t>-842643589</t>
  </si>
  <si>
    <t>7,50+4,0 "- bet. obruby"</t>
  </si>
  <si>
    <t>6,50+23,50 "- žul. obruby</t>
  </si>
  <si>
    <t>150</t>
  </si>
  <si>
    <t>113204111</t>
  </si>
  <si>
    <t>Vytrhání obrub záhonových</t>
  </si>
  <si>
    <t>1622877885</t>
  </si>
  <si>
    <t>6,0+2,50 "- podél komunikací"</t>
  </si>
  <si>
    <t>151</t>
  </si>
  <si>
    <t>979071121</t>
  </si>
  <si>
    <t>Očištění dlažebních kostek drobných s původním spárováním kamenivem těženým</t>
  </si>
  <si>
    <t>-1526254273</t>
  </si>
  <si>
    <t>97,50 "- zpětné využití vybouraných kostek"</t>
  </si>
  <si>
    <t>R97</t>
  </si>
  <si>
    <t>Ostatní bourací práce</t>
  </si>
  <si>
    <t>152</t>
  </si>
  <si>
    <t>966006132</t>
  </si>
  <si>
    <t>Odstranění značek dopravních nebo orientačních se sloupky s betonovými patkami</t>
  </si>
  <si>
    <t>-1143306210</t>
  </si>
  <si>
    <t>153</t>
  </si>
  <si>
    <t>899101211</t>
  </si>
  <si>
    <t>Demontáž poklopů litinových nebo ocelových včetně rámů hmotnosti do 50 kg</t>
  </si>
  <si>
    <t>1654886574</t>
  </si>
  <si>
    <t>154</t>
  </si>
  <si>
    <t>963051113</t>
  </si>
  <si>
    <t>Bourání ŽB stropů deskových tl přes 80 mm</t>
  </si>
  <si>
    <t>953085916</t>
  </si>
  <si>
    <t>0,180*3,50 "- strop šachty</t>
  </si>
  <si>
    <t>155</t>
  </si>
  <si>
    <t>962032240</t>
  </si>
  <si>
    <t>Bourání zdiva z cihel pálených nebo vápenopískových na MC do 1 m3</t>
  </si>
  <si>
    <t>-2116022196</t>
  </si>
  <si>
    <t>0,150*0,150*7,50 "- úprava stropu šachty"</t>
  </si>
  <si>
    <t>R98</t>
  </si>
  <si>
    <t>Vodorovné dopravní značení</t>
  </si>
  <si>
    <t>156</t>
  </si>
  <si>
    <t>915131112</t>
  </si>
  <si>
    <t>Vodorovné dopravní značení přechody pro chodce, šipky, symboly retroreflexní bílá barva</t>
  </si>
  <si>
    <t>-556420034</t>
  </si>
  <si>
    <t>0,35*2 "- znak invalidy ve stání"</t>
  </si>
  <si>
    <t>157</t>
  </si>
  <si>
    <t>915621111</t>
  </si>
  <si>
    <t>Předznačení vodorovného plošného značení</t>
  </si>
  <si>
    <t>-1890163215</t>
  </si>
  <si>
    <t>R99</t>
  </si>
  <si>
    <t>Svislé dopravní značení</t>
  </si>
  <si>
    <t>158</t>
  </si>
  <si>
    <t>914511112</t>
  </si>
  <si>
    <t>Montáž sloupku dopravních značek délky do 3,5 m s betonovým základem a patkou D 60 mm</t>
  </si>
  <si>
    <t>32351097</t>
  </si>
  <si>
    <t>4 "- pro 1 značku na 1 sloupek"</t>
  </si>
  <si>
    <t>2 "- pro 2 značky na 1 sloupek"</t>
  </si>
  <si>
    <t>1 "- pro 3 značky na 1 sloupek"</t>
  </si>
  <si>
    <t>159</t>
  </si>
  <si>
    <t>404452250</t>
  </si>
  <si>
    <t>sloupek pro dopravní značku Zn D 60mm v 3,5m</t>
  </si>
  <si>
    <t>1472073799</t>
  </si>
  <si>
    <t>160</t>
  </si>
  <si>
    <t>914111111</t>
  </si>
  <si>
    <t>Montáž svislé dopravní značky do velikosti 1 m2 objímkami na sloupek nebo konzolu</t>
  </si>
  <si>
    <t>-1260929811</t>
  </si>
  <si>
    <t>1+1+2+1+2+3+1 "- nové značky"</t>
  </si>
  <si>
    <t>161</t>
  </si>
  <si>
    <t>40445609</t>
  </si>
  <si>
    <t>značky upravující přednost P1, P4 900mm</t>
  </si>
  <si>
    <t>978400038</t>
  </si>
  <si>
    <t>1 "- P4"</t>
  </si>
  <si>
    <t>162</t>
  </si>
  <si>
    <t>40445611</t>
  </si>
  <si>
    <t>značky upravující přednost P2, P3, P8 500mm</t>
  </si>
  <si>
    <t>-618076245</t>
  </si>
  <si>
    <t>1 "- P2"</t>
  </si>
  <si>
    <t>163</t>
  </si>
  <si>
    <t>40445620</t>
  </si>
  <si>
    <t>zákazové, příkazové dopravní značky B1-B34, C1-15 700mm</t>
  </si>
  <si>
    <t>1408054744</t>
  </si>
  <si>
    <t>1 "- B2"</t>
  </si>
  <si>
    <t>1 "- B11"</t>
  </si>
  <si>
    <t>164</t>
  </si>
  <si>
    <t>40445621</t>
  </si>
  <si>
    <t>informativní značky provozní IP1-IP3, IP4b-IP7, IP10a, b 500x500mm</t>
  </si>
  <si>
    <t>-1965039877</t>
  </si>
  <si>
    <t>1 "- IP4b"</t>
  </si>
  <si>
    <t>165</t>
  </si>
  <si>
    <t>40445625</t>
  </si>
  <si>
    <t>informativní značky provozní IP8, IP9, IP11-IP13 500x700mm</t>
  </si>
  <si>
    <t>596047882</t>
  </si>
  <si>
    <t>1 "- IP11a"</t>
  </si>
  <si>
    <t>1 "- IP12"</t>
  </si>
  <si>
    <t>166</t>
  </si>
  <si>
    <t>40445647</t>
  </si>
  <si>
    <t>dodatkové tabulky E1, E2a,b , E6, E9, E10 E12c, E17 500x500mm</t>
  </si>
  <si>
    <t>-1753903891</t>
  </si>
  <si>
    <t>1 "- E1"</t>
  </si>
  <si>
    <t>2 "- E13"</t>
  </si>
  <si>
    <t>167</t>
  </si>
  <si>
    <t>40445650</t>
  </si>
  <si>
    <t>dodatkové tabulky E7, E12, E13 500x300mm</t>
  </si>
  <si>
    <t>-1093794287</t>
  </si>
  <si>
    <t>1 "- E7b"</t>
  </si>
  <si>
    <t>Přesuny hmot a sutí</t>
  </si>
  <si>
    <t>168</t>
  </si>
  <si>
    <t>997221571</t>
  </si>
  <si>
    <t>Vodorovná doprava vybouraných hmot do 1 km</t>
  </si>
  <si>
    <t>-470829407</t>
  </si>
  <si>
    <t>169</t>
  </si>
  <si>
    <t>997221579</t>
  </si>
  <si>
    <t>Příplatek ZKD 1 km u vodorovné dopravy vybouraných hmot</t>
  </si>
  <si>
    <t>-911797427</t>
  </si>
  <si>
    <t>20*196,110 "- vybourané hmoty a ostatní odpady - odvoz dalších 20km"</t>
  </si>
  <si>
    <t>170</t>
  </si>
  <si>
    <t>997221861</t>
  </si>
  <si>
    <t>Poplatek za uložení na recyklační skládce (skládkovné) stavebního odpadu z prostého betonu pod kódem 17 01 01</t>
  </si>
  <si>
    <t>-57678814</t>
  </si>
  <si>
    <t>3,120+8,508+0,340 "- betony"</t>
  </si>
  <si>
    <t>171</t>
  </si>
  <si>
    <t>997221862</t>
  </si>
  <si>
    <t>Poplatek za uložení na recyklační skládce (skládkovné) stavebního odpadu z armovaného betonu pod kódem 17 01 01</t>
  </si>
  <si>
    <t>-1780532437</t>
  </si>
  <si>
    <t>1,512 "- železobeton"</t>
  </si>
  <si>
    <t>172</t>
  </si>
  <si>
    <t>997013869</t>
  </si>
  <si>
    <t>Poplatek za uložení stavebního odpadu na recyklační skládce (skládkovné) ze směsí betonu, cihel a keramických výrobků kód odpadu 17 01 07</t>
  </si>
  <si>
    <t>-49238936</t>
  </si>
  <si>
    <t>0,330 "- cihly"</t>
  </si>
  <si>
    <t>173</t>
  </si>
  <si>
    <t>997221873</t>
  </si>
  <si>
    <t>Poplatek za uložení na recyklační skládce (skládkovné) stavebního odpadu zeminy a kamení zatříděného do Katalogu odpadů pod kódem 17 05 04</t>
  </si>
  <si>
    <t>-982735764</t>
  </si>
  <si>
    <t>196,110-11,968-1,512-0,330-9,005 "- zbylé vybourané hmoty - zemina, štěrky, ..."</t>
  </si>
  <si>
    <t>174</t>
  </si>
  <si>
    <t>997221665</t>
  </si>
  <si>
    <t>Poplatek za uložení na skládce (skládkovné) odpadu asfaltového s dehtem kód odpadu 17 03 01</t>
  </si>
  <si>
    <t>-1530549151</t>
  </si>
  <si>
    <t>4,002+5,003</t>
  </si>
  <si>
    <t>175</t>
  </si>
  <si>
    <t>998223011</t>
  </si>
  <si>
    <t>Přesun hmot pro pozemní komunikace s krytem dlážděným</t>
  </si>
  <si>
    <t>1661562332</t>
  </si>
  <si>
    <t>SO.401 - SO.401 - Veřejné osvětlení</t>
  </si>
  <si>
    <t>ANADA HS s.r.o.</t>
  </si>
  <si>
    <t>Ing. Jaroslav Altera</t>
  </si>
  <si>
    <t>21-M - Elektromontáže silnoproud</t>
  </si>
  <si>
    <t>46-M - Zemní práce při extr.mont.pracích</t>
  </si>
  <si>
    <t>21-M</t>
  </si>
  <si>
    <t>Elektromontáže silnoproud</t>
  </si>
  <si>
    <t>210100001</t>
  </si>
  <si>
    <t>Ukončení vodičů v rozváděči nebo na přístroji včetně zapojení průřezu žíly do 2,5 mm2</t>
  </si>
  <si>
    <t>210100101</t>
  </si>
  <si>
    <t>Ukončení vodičů na svorkovnici s otevřením a uzavřením krytu včetně zapojení průřezu žíly do 16 mm2</t>
  </si>
  <si>
    <t>210100151</t>
  </si>
  <si>
    <t>Ukončení kabelů smršťovací koncovkou nebo páskou se zapojením bez letování žíly do 4x16 mm2</t>
  </si>
  <si>
    <t>Pol1</t>
  </si>
  <si>
    <t>Kabelová koncovka do 4x16mm2 ( "smršťovací kalhotky" )</t>
  </si>
  <si>
    <t>210202013</t>
  </si>
  <si>
    <t>Montáž svítidlo výbojkové průmyslové nebo venkovní na výložník</t>
  </si>
  <si>
    <t>Pol3</t>
  </si>
  <si>
    <t>Svítidlo se zdrojem LED  (ref. ELEKTRO-LUMEN  MARUT S G2 M03 6k0 AMB N194 C; Street luminaire (4634 lm; 58.5 W; 1xLED)</t>
  </si>
  <si>
    <t>210204011</t>
  </si>
  <si>
    <t>Montáž stožárů osvětlení ocelových samostatně stojících délky do 12 m</t>
  </si>
  <si>
    <t>Pol4</t>
  </si>
  <si>
    <t>Stožár silniční ocelový třístupňový, pro rovný výložník, např. typ JBUD výška osvětlovacího bodu 8m,</t>
  </si>
  <si>
    <t>Pol6</t>
  </si>
  <si>
    <t>Ochranná manžeta stožáru na výstupu ze země</t>
  </si>
  <si>
    <t>210204201</t>
  </si>
  <si>
    <t>Montáž elektrovýzbroje stožárů osvětlení 1 okruh</t>
  </si>
  <si>
    <t>Pol5</t>
  </si>
  <si>
    <t>Stožárová svorkovnice 25mm2 - s pojistkou a přepěťovou ochranou</t>
  </si>
  <si>
    <t>210204202</t>
  </si>
  <si>
    <t>Montáž elektrovýzbroje stožárů osvětlení 2 okruhy</t>
  </si>
  <si>
    <t>Pol5.1</t>
  </si>
  <si>
    <t>Stožárová svorkovnice 25mm2 - s 2 pojistkami a přepěťovými ochranami</t>
  </si>
  <si>
    <t>2102040</t>
  </si>
  <si>
    <t>Montáž výložníku na stožár</t>
  </si>
  <si>
    <t>Pol7</t>
  </si>
  <si>
    <t>Výložník jednoramenný do 1,5m typ UD</t>
  </si>
  <si>
    <t>Pol8</t>
  </si>
  <si>
    <t>Výložník dvojramenný do 1,5m typ UD - 180 st.</t>
  </si>
  <si>
    <t>210220020</t>
  </si>
  <si>
    <t>Montáž uzemňovacího vedení vodičů FeZn pomocí svorek v zemi páskou do 120 mm2 ve městské zástavbě</t>
  </si>
  <si>
    <t>Pol7.1</t>
  </si>
  <si>
    <t>Páska uzemňovací FeZn 30/4 -</t>
  </si>
  <si>
    <t>210220302</t>
  </si>
  <si>
    <t>Montáž svorek hromosvodných se 3 a více šrouby</t>
  </si>
  <si>
    <t>Pol8.1</t>
  </si>
  <si>
    <t>Svorka pro spojení pásku a vodiče, připojovací svorka atd…</t>
  </si>
  <si>
    <t>210812011</t>
  </si>
  <si>
    <t>Montáž kabelu Cu plného nebo laněného do 1 kV žíly 3x1,5 až 6 mm2 (např. CYKY) bez ukončení uloženého volně nebo v liště</t>
  </si>
  <si>
    <t>Pol9</t>
  </si>
  <si>
    <t>Kabel CYKY 3x1,5 - J</t>
  </si>
  <si>
    <t>210812035</t>
  </si>
  <si>
    <t>Montáž kabelu Cu plného nebo laněného do 1 kV žíly 4x16 mm2 (např. CYKY) bez ukončení uloženého volně nebo v liště</t>
  </si>
  <si>
    <t>Pol10</t>
  </si>
  <si>
    <t>Kabel CYKY 4x10 - J</t>
  </si>
  <si>
    <t>210280003</t>
  </si>
  <si>
    <t>Zkoušky a prohlídky el rozvodů a zařízení celková prohlídka pro objem montážních prací přes 500 do 1 000 tis Kč</t>
  </si>
  <si>
    <t>PC</t>
  </si>
  <si>
    <t>Práce montážní plošiny</t>
  </si>
  <si>
    <t>hod</t>
  </si>
  <si>
    <t>PC.1</t>
  </si>
  <si>
    <t>Geodetické zaměření kabelu</t>
  </si>
  <si>
    <t>PC.2</t>
  </si>
  <si>
    <t>Realizační dokumentace, výpočty na konkrétní typ svítidel v rámci dodávky v režimu VVŘ, dokumentace skutečného stavu, finální měření osvětlenosti</t>
  </si>
  <si>
    <t>ks</t>
  </si>
  <si>
    <t>PC.2.1</t>
  </si>
  <si>
    <t>Blíže nespecifikovaná činnost montážního dělníka,  zednická výpomoc, zajištění provozu stávajícího VO v době výstavby</t>
  </si>
  <si>
    <t>Pol11</t>
  </si>
  <si>
    <t>Přidružený a pomocný materiál</t>
  </si>
  <si>
    <t>kpl</t>
  </si>
  <si>
    <t>46-M</t>
  </si>
  <si>
    <t>Zemní práce při extr.mont.pracích</t>
  </si>
  <si>
    <t>460010024</t>
  </si>
  <si>
    <t>Vytyčení trasy vedení kabelového podzemního v zastavěném prostoru</t>
  </si>
  <si>
    <t>km</t>
  </si>
  <si>
    <t>460131113</t>
  </si>
  <si>
    <t>Hloubení nezapažených jam při elektromontážích ručně v hornině tř I skupiny 3</t>
  </si>
  <si>
    <t>460080013</t>
  </si>
  <si>
    <t>Základové konstrukce při elektromontážích z monolitického betonu tř. C 12/15</t>
  </si>
  <si>
    <t>Pol15</t>
  </si>
  <si>
    <t>Betonová směs C12/15 včetně dopravy</t>
  </si>
  <si>
    <t>Pol16</t>
  </si>
  <si>
    <t>Trubka do základu pro vetknutí stožáru VO - dn 250</t>
  </si>
  <si>
    <t>460120013</t>
  </si>
  <si>
    <t>Zásyp jam ručně v hornině třídy 3</t>
  </si>
  <si>
    <t>460120115</t>
  </si>
  <si>
    <t>Bourání základu včetně záhozu jámy sypaninou, zhutnění, urovnání</t>
  </si>
  <si>
    <t>460161172</t>
  </si>
  <si>
    <t>Hloubení kabelových rýh ručně š 35 cm hl 80 cm v hornině tř I skupiny 3</t>
  </si>
  <si>
    <t>460161302</t>
  </si>
  <si>
    <t>Hloubení kabelových rýh ručně š 50 cm hl 110 cm v hornině tř I skupiny 3</t>
  </si>
  <si>
    <t>460260001</t>
  </si>
  <si>
    <t>Zatažení lana do kanálu nebo tvárnicové trasy</t>
  </si>
  <si>
    <t>460421172</t>
  </si>
  <si>
    <t>Lože kabelů z písku nebo štěrkopísku tl 10 cm nad kabel, kryté plastovou deskou, š lože do 50 cm</t>
  </si>
  <si>
    <t>Pol14</t>
  </si>
  <si>
    <t>Písek pro kabelové lože</t>
  </si>
  <si>
    <t>460470001</t>
  </si>
  <si>
    <t>Provizorní zajištění potrubí ve výkopech při křížení s kabelem</t>
  </si>
  <si>
    <t>460470011</t>
  </si>
  <si>
    <t>Provizorní zajištění kabelů ve výkopech při jejich křížení</t>
  </si>
  <si>
    <t>460470012</t>
  </si>
  <si>
    <t>Provizorní zajištění kabelů ve výkopech při jejich souběhu</t>
  </si>
  <si>
    <t>460490012</t>
  </si>
  <si>
    <t>Krytí kabelů výstražnou fólií šířky 25 cm</t>
  </si>
  <si>
    <t>Pol15.1</t>
  </si>
  <si>
    <t>Kabelová výstražná folie š 25 cm</t>
  </si>
  <si>
    <t>460510065</t>
  </si>
  <si>
    <t>Kabelové prostupy z trub plastových do rýhy s obsypem, průměru do 15 cm</t>
  </si>
  <si>
    <t>Pol16.1</t>
  </si>
  <si>
    <t>Plastová trubka korugovaná červená/černá 63 mm</t>
  </si>
  <si>
    <t>Pol18</t>
  </si>
  <si>
    <t>Plastová trubka korugovaná červená/černá 110 mm s obetonováním v komunikaci</t>
  </si>
  <si>
    <t>Pol19</t>
  </si>
  <si>
    <t>460560143</t>
  </si>
  <si>
    <t>Zásyp kabelových rýh ručně s přemístění sypaniny ze vzdálenosti do 10 m, s uložením výkopku ve vrstvách včetně zhutnění a úpravy povrchu šířky 35 cm hloubky 60 cm z horniny třídy těžitelnosti I skupiny 3</t>
  </si>
  <si>
    <t>460560273</t>
  </si>
  <si>
    <t>Zásyp kabelových rýh ručně s přemístění sypaniny ze vzdálenosti do 10 m, s uložením výkopku ve vrstvách včetně zhutnění a úpravy povrchu šířky 50 cm hloubky 90 cm z horniny třídy těžitelnosti I skupiny 3</t>
  </si>
  <si>
    <t>VRN - Vedlejší rozpočtové náklady</t>
  </si>
  <si>
    <t>OST - Vedlejší a ostatní náklady</t>
  </si>
  <si>
    <t xml:space="preserve">    O02 - Vedlejší náklady</t>
  </si>
  <si>
    <t xml:space="preserve">    O03 - Ostatní náklady</t>
  </si>
  <si>
    <t>OST</t>
  </si>
  <si>
    <t>Vedlejší a ostatní náklady</t>
  </si>
  <si>
    <t>O02</t>
  </si>
  <si>
    <t>Vedlejší náklady</t>
  </si>
  <si>
    <t>VON990001</t>
  </si>
  <si>
    <t>Zajištění prostoru a vybudování zařízení staveniště včetně potřebných staveništních komunikací</t>
  </si>
  <si>
    <t>soubor</t>
  </si>
  <si>
    <t>1024</t>
  </si>
  <si>
    <t>-1657151387</t>
  </si>
  <si>
    <t>VON990002</t>
  </si>
  <si>
    <t>Oplocení stavby a staveniště mobilním oplocením</t>
  </si>
  <si>
    <t>1610335270</t>
  </si>
  <si>
    <t>VON990003</t>
  </si>
  <si>
    <t>Vybudování (zajištění) prostoru pro správce stavby</t>
  </si>
  <si>
    <t>-180190691</t>
  </si>
  <si>
    <t>VON990004</t>
  </si>
  <si>
    <t>Vytýčení hranic pozemků při provádění stavby</t>
  </si>
  <si>
    <t>1670454420</t>
  </si>
  <si>
    <t>VON990005</t>
  </si>
  <si>
    <t>Zhotovení podrobné pasportizace stávajících nemovitostí a staveb, které mohou být výstavbou dotčeny</t>
  </si>
  <si>
    <t>-371704686</t>
  </si>
  <si>
    <t>VON990007</t>
  </si>
  <si>
    <t>Zajištění vytýčení podzemních zařízení, a v případě jejich křížení či souběhu v otevřeném výkopu, jejich písemné předání zpět jejich správcům před zásypem</t>
  </si>
  <si>
    <t>-1205672763</t>
  </si>
  <si>
    <t>VON990009</t>
  </si>
  <si>
    <t>Zajištění povolení zvláštního užívání komunikací v souladu s postupem výstavby,včetně správních poplatků a povolení k užívání dalších, stavbou dotčených pozemků   (skládky materiálu, mezideponie atd.)</t>
  </si>
  <si>
    <t>637575664</t>
  </si>
  <si>
    <t>VON990011</t>
  </si>
  <si>
    <t>Zajištění provozu a funkčnosti stávajících komunikací které budou při realizaci stavby její realizací dotčeny</t>
  </si>
  <si>
    <t>1641795116</t>
  </si>
  <si>
    <t>VON990012</t>
  </si>
  <si>
    <t>Zajištění čistoty na staveništi a v jeho okolí, zajištění každodenního čištění komunikací dotčených provozem zhotovitele</t>
  </si>
  <si>
    <t>1114882804</t>
  </si>
  <si>
    <t>VON990013</t>
  </si>
  <si>
    <t>Fotodokumentace průběhu díla; zhotovitel zajistí a předá objednateli průběžnou fotodokumentaci realizace díla. Fotodokumentace bude dokladovat průběh díla a bude zejména dokumentovat části stavby a konstrukce před jejich zakrytím</t>
  </si>
  <si>
    <t>-2104925597</t>
  </si>
  <si>
    <t>VON990014</t>
  </si>
  <si>
    <t>Péče o nepředané objekty a konstrukce stavby, jejich ošetřování, zimní opatření</t>
  </si>
  <si>
    <t>1712252051</t>
  </si>
  <si>
    <t>VON990015</t>
  </si>
  <si>
    <t>Příprava a provedení předepsaných zkoušek dle PD - zkoušky pro určení zhutnění pláně</t>
  </si>
  <si>
    <t>505379657</t>
  </si>
  <si>
    <t>VON990018</t>
  </si>
  <si>
    <t>Inženýrská a kompletační činnost zhotovitele. vč spolupráce a koordinace třetích stran na staveništi (ČEZ a.s., CETIN, ...)</t>
  </si>
  <si>
    <t>560372298</t>
  </si>
  <si>
    <t>VON990019</t>
  </si>
  <si>
    <t>Provedení prací za účelem zatřídění asfaltových vrstev</t>
  </si>
  <si>
    <t>727618078</t>
  </si>
  <si>
    <t>VON990080</t>
  </si>
  <si>
    <t>Dopracování a projednání návrhu dočasných dopravních opatření</t>
  </si>
  <si>
    <t>-204557063</t>
  </si>
  <si>
    <t>VON990081</t>
  </si>
  <si>
    <t>Dopravně - inženýrské opatření - zřízení</t>
  </si>
  <si>
    <t>1313458572</t>
  </si>
  <si>
    <t>VON990082</t>
  </si>
  <si>
    <t>Dopravně - inženýrské opatření - údržba (pronájem)</t>
  </si>
  <si>
    <t>511305885</t>
  </si>
  <si>
    <t>VON990083</t>
  </si>
  <si>
    <t>Dopravně - inženýrské opatření - odstranění</t>
  </si>
  <si>
    <t>1061265451</t>
  </si>
  <si>
    <t>O03</t>
  </si>
  <si>
    <t>Ostatní náklady</t>
  </si>
  <si>
    <t>ON990001-A</t>
  </si>
  <si>
    <t>Zajištění činnosti odpovědného geodeta zhotovitele - vytyčení stavby</t>
  </si>
  <si>
    <t>262144</t>
  </si>
  <si>
    <t>-981165474</t>
  </si>
  <si>
    <t>ON990001-B</t>
  </si>
  <si>
    <t>Zajištění činnosti odpovědného geodeta zhotovitele - zaměření skutečného provedení stavby vč. vyhotovení geometrického plánu</t>
  </si>
  <si>
    <t>1754750273</t>
  </si>
  <si>
    <t>ON990002-A</t>
  </si>
  <si>
    <t>Zhotovení realizační dokumentace stavby</t>
  </si>
  <si>
    <t>-482191469</t>
  </si>
  <si>
    <t>ON990002-B</t>
  </si>
  <si>
    <t>Zhotovení dokumentace skutečného provedení díla</t>
  </si>
  <si>
    <t>-253532089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</si>
</sst>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233">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3" fillId="4"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 fillId="0" borderId="0" xfId="0" applyFont="1" applyAlignment="1">
      <alignment horizontal="center" vertical="center"/>
    </xf>
    <xf numFmtId="4" fontId="30" fillId="0" borderId="14" xfId="0" applyNumberFormat="1" applyFont="1" applyBorder="1" applyAlignment="1">
      <alignment vertical="center"/>
    </xf>
    <xf numFmtId="4" fontId="30" fillId="0" borderId="0" xfId="0" applyNumberFormat="1" applyFont="1" applyAlignment="1">
      <alignment vertical="center"/>
    </xf>
    <xf numFmtId="166" fontId="30" fillId="0" borderId="0" xfId="0" applyNumberFormat="1" applyFont="1" applyAlignment="1">
      <alignment vertical="center"/>
    </xf>
    <xf numFmtId="4" fontId="30" fillId="0" borderId="15" xfId="0" applyNumberFormat="1" applyFont="1" applyBorder="1" applyAlignment="1">
      <alignment vertical="center"/>
    </xf>
    <xf numFmtId="0" fontId="5" fillId="0" borderId="0" xfId="0" applyFont="1" applyAlignment="1">
      <alignment horizontal="left"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31" fillId="0" borderId="0" xfId="0" applyFont="1" applyAlignment="1">
      <alignment horizontal="left" vertical="center"/>
    </xf>
    <xf numFmtId="0" fontId="0" fillId="0" borderId="3" xfId="0" applyBorder="1" applyAlignment="1">
      <alignment vertical="center" wrapText="1"/>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2"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4" fontId="25" fillId="0" borderId="0" xfId="0" applyNumberFormat="1" applyFont="1"/>
    <xf numFmtId="166" fontId="33" fillId="0" borderId="12" xfId="0" applyNumberFormat="1" applyFont="1" applyBorder="1"/>
    <xf numFmtId="166" fontId="33" fillId="0" borderId="13" xfId="0" applyNumberFormat="1" applyFont="1" applyBorder="1"/>
    <xf numFmtId="4" fontId="34"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167" fontId="23" fillId="0" borderId="22" xfId="0" applyNumberFormat="1" applyFont="1" applyBorder="1" applyAlignment="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lignment vertical="center"/>
    </xf>
    <xf numFmtId="0" fontId="24" fillId="2" borderId="14"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5"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36" fillId="0" borderId="22" xfId="0" applyFont="1" applyBorder="1" applyAlignment="1">
      <alignment horizontal="center" vertical="center"/>
    </xf>
    <xf numFmtId="49" fontId="36" fillId="0" borderId="22" xfId="0" applyNumberFormat="1" applyFont="1" applyBorder="1" applyAlignment="1">
      <alignment horizontal="left" vertical="center" wrapText="1"/>
    </xf>
    <xf numFmtId="0" fontId="36" fillId="0" borderId="22" xfId="0" applyFont="1" applyBorder="1" applyAlignment="1">
      <alignment horizontal="left" vertical="center" wrapText="1"/>
    </xf>
    <xf numFmtId="0" fontId="36" fillId="0" borderId="22" xfId="0" applyFont="1" applyBorder="1" applyAlignment="1">
      <alignment horizontal="center" vertical="center" wrapText="1"/>
    </xf>
    <xf numFmtId="167" fontId="36" fillId="0" borderId="22" xfId="0" applyNumberFormat="1" applyFont="1" applyBorder="1" applyAlignment="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Alignment="1">
      <alignment horizontal="center" vertical="center"/>
    </xf>
    <xf numFmtId="0" fontId="38" fillId="0" borderId="0" xfId="0" applyFont="1" applyAlignment="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0" fontId="0" fillId="0" borderId="20" xfId="0" applyBorder="1" applyAlignment="1">
      <alignment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3" borderId="7" xfId="0" applyFont="1" applyFill="1" applyBorder="1" applyAlignment="1">
      <alignment horizontal="left" vertical="center"/>
    </xf>
    <xf numFmtId="0" fontId="0" fillId="3" borderId="7" xfId="0" applyFill="1" applyBorder="1" applyAlignment="1">
      <alignment vertical="center"/>
    </xf>
    <xf numFmtId="4" fontId="4" fillId="3" borderId="7" xfId="0" applyNumberFormat="1" applyFont="1" applyFill="1" applyBorder="1" applyAlignment="1">
      <alignment vertical="center"/>
    </xf>
    <xf numFmtId="0" fontId="0" fillId="3" borderId="8" xfId="0"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0" fontId="23" fillId="4" borderId="6" xfId="0" applyFont="1" applyFill="1" applyBorder="1" applyAlignment="1">
      <alignment horizontal="center" vertical="center"/>
    </xf>
    <xf numFmtId="0" fontId="23" fillId="4" borderId="7" xfId="0" applyFont="1" applyFill="1" applyBorder="1" applyAlignment="1">
      <alignment horizontal="left" vertical="center"/>
    </xf>
    <xf numFmtId="0" fontId="23" fillId="4" borderId="7" xfId="0" applyFont="1" applyFill="1" applyBorder="1" applyAlignment="1">
      <alignment horizontal="center" vertical="center"/>
    </xf>
    <xf numFmtId="0" fontId="23" fillId="4" borderId="7" xfId="0" applyFont="1" applyFill="1" applyBorder="1" applyAlignment="1">
      <alignment horizontal="right" vertical="center"/>
    </xf>
    <xf numFmtId="0" fontId="23" fillId="4" borderId="8" xfId="0" applyFont="1" applyFill="1" applyBorder="1" applyAlignment="1">
      <alignment horizontal="left" vertical="center"/>
    </xf>
    <xf numFmtId="4" fontId="29" fillId="0" borderId="0" xfId="0" applyNumberFormat="1" applyFont="1" applyAlignment="1">
      <alignment vertical="center"/>
    </xf>
    <xf numFmtId="0" fontId="29" fillId="0" borderId="0" xfId="0" applyFont="1" applyAlignment="1">
      <alignment vertical="center"/>
    </xf>
    <xf numFmtId="0" fontId="28" fillId="0" borderId="0" xfId="0" applyFont="1" applyAlignment="1">
      <alignment horizontal="left" vertical="center" wrapText="1"/>
    </xf>
    <xf numFmtId="4" fontId="25" fillId="0" borderId="0" xfId="0" applyNumberFormat="1" applyFont="1" applyAlignment="1">
      <alignment horizontal="right" vertical="center"/>
    </xf>
    <xf numFmtId="4" fontId="25"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9"/>
  <sheetViews>
    <sheetView showGridLines="0" tabSelected="1"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6" t="s">
        <v>0</v>
      </c>
      <c r="AZ1" s="16" t="s">
        <v>1</v>
      </c>
      <c r="BA1" s="16" t="s">
        <v>2</v>
      </c>
      <c r="BB1" s="16" t="s">
        <v>3</v>
      </c>
      <c r="BT1" s="16" t="s">
        <v>4</v>
      </c>
      <c r="BU1" s="16" t="s">
        <v>4</v>
      </c>
      <c r="BV1" s="16" t="s">
        <v>5</v>
      </c>
    </row>
    <row r="2" spans="1:74" ht="36.950000000000003" customHeight="1">
      <c r="AR2" s="195"/>
      <c r="AS2" s="195"/>
      <c r="AT2" s="195"/>
      <c r="AU2" s="195"/>
      <c r="AV2" s="195"/>
      <c r="AW2" s="195"/>
      <c r="AX2" s="195"/>
      <c r="AY2" s="195"/>
      <c r="AZ2" s="195"/>
      <c r="BA2" s="195"/>
      <c r="BB2" s="195"/>
      <c r="BC2" s="195"/>
      <c r="BD2" s="195"/>
      <c r="BE2" s="195"/>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194" t="s">
        <v>14</v>
      </c>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R5" s="20"/>
      <c r="BE5" s="191" t="s">
        <v>15</v>
      </c>
      <c r="BS5" s="17" t="s">
        <v>6</v>
      </c>
    </row>
    <row r="6" spans="1:74" ht="36.950000000000003" customHeight="1">
      <c r="B6" s="20"/>
      <c r="D6" s="26" t="s">
        <v>16</v>
      </c>
      <c r="K6" s="196" t="s">
        <v>17</v>
      </c>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R6" s="20"/>
      <c r="BE6" s="192"/>
      <c r="BS6" s="17" t="s">
        <v>6</v>
      </c>
    </row>
    <row r="7" spans="1:74" ht="12" customHeight="1">
      <c r="B7" s="20"/>
      <c r="D7" s="27" t="s">
        <v>18</v>
      </c>
      <c r="K7" s="25" t="s">
        <v>1</v>
      </c>
      <c r="AK7" s="27" t="s">
        <v>19</v>
      </c>
      <c r="AN7" s="25" t="s">
        <v>1</v>
      </c>
      <c r="AR7" s="20"/>
      <c r="BE7" s="192"/>
      <c r="BS7" s="17" t="s">
        <v>6</v>
      </c>
    </row>
    <row r="8" spans="1:74" ht="12" customHeight="1">
      <c r="B8" s="20"/>
      <c r="D8" s="27" t="s">
        <v>20</v>
      </c>
      <c r="K8" s="25" t="s">
        <v>21</v>
      </c>
      <c r="AK8" s="27" t="s">
        <v>22</v>
      </c>
      <c r="AN8" s="28" t="s">
        <v>23</v>
      </c>
      <c r="AR8" s="20"/>
      <c r="BE8" s="192"/>
      <c r="BS8" s="17" t="s">
        <v>6</v>
      </c>
    </row>
    <row r="9" spans="1:74" ht="14.45" customHeight="1">
      <c r="B9" s="20"/>
      <c r="AR9" s="20"/>
      <c r="BE9" s="192"/>
      <c r="BS9" s="17" t="s">
        <v>6</v>
      </c>
    </row>
    <row r="10" spans="1:74" ht="12" customHeight="1">
      <c r="B10" s="20"/>
      <c r="D10" s="27" t="s">
        <v>24</v>
      </c>
      <c r="AK10" s="27" t="s">
        <v>25</v>
      </c>
      <c r="AN10" s="25" t="s">
        <v>1</v>
      </c>
      <c r="AR10" s="20"/>
      <c r="BE10" s="192"/>
      <c r="BS10" s="17" t="s">
        <v>6</v>
      </c>
    </row>
    <row r="11" spans="1:74" ht="18.399999999999999" customHeight="1">
      <c r="B11" s="20"/>
      <c r="E11" s="25" t="s">
        <v>26</v>
      </c>
      <c r="AK11" s="27" t="s">
        <v>27</v>
      </c>
      <c r="AN11" s="25" t="s">
        <v>1</v>
      </c>
      <c r="AR11" s="20"/>
      <c r="BE11" s="192"/>
      <c r="BS11" s="17" t="s">
        <v>6</v>
      </c>
    </row>
    <row r="12" spans="1:74" ht="6.95" customHeight="1">
      <c r="B12" s="20"/>
      <c r="AR12" s="20"/>
      <c r="BE12" s="192"/>
      <c r="BS12" s="17" t="s">
        <v>6</v>
      </c>
    </row>
    <row r="13" spans="1:74" ht="12" customHeight="1">
      <c r="B13" s="20"/>
      <c r="D13" s="27" t="s">
        <v>28</v>
      </c>
      <c r="AK13" s="27" t="s">
        <v>25</v>
      </c>
      <c r="AN13" s="29" t="s">
        <v>29</v>
      </c>
      <c r="AR13" s="20"/>
      <c r="BE13" s="192"/>
      <c r="BS13" s="17" t="s">
        <v>6</v>
      </c>
    </row>
    <row r="14" spans="1:74" ht="12.75">
      <c r="B14" s="20"/>
      <c r="E14" s="197" t="s">
        <v>29</v>
      </c>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27" t="s">
        <v>27</v>
      </c>
      <c r="AN14" s="29" t="s">
        <v>29</v>
      </c>
      <c r="AR14" s="20"/>
      <c r="BE14" s="192"/>
      <c r="BS14" s="17" t="s">
        <v>6</v>
      </c>
    </row>
    <row r="15" spans="1:74" ht="6.95" customHeight="1">
      <c r="B15" s="20"/>
      <c r="AR15" s="20"/>
      <c r="BE15" s="192"/>
      <c r="BS15" s="17" t="s">
        <v>4</v>
      </c>
    </row>
    <row r="16" spans="1:74" ht="12" customHeight="1">
      <c r="B16" s="20"/>
      <c r="D16" s="27" t="s">
        <v>30</v>
      </c>
      <c r="AK16" s="27" t="s">
        <v>25</v>
      </c>
      <c r="AN16" s="25" t="s">
        <v>31</v>
      </c>
      <c r="AR16" s="20"/>
      <c r="BE16" s="192"/>
      <c r="BS16" s="17" t="s">
        <v>4</v>
      </c>
    </row>
    <row r="17" spans="2:71" ht="18.399999999999999" customHeight="1">
      <c r="B17" s="20"/>
      <c r="E17" s="25" t="s">
        <v>32</v>
      </c>
      <c r="AK17" s="27" t="s">
        <v>27</v>
      </c>
      <c r="AN17" s="25" t="s">
        <v>33</v>
      </c>
      <c r="AR17" s="20"/>
      <c r="BE17" s="192"/>
      <c r="BS17" s="17" t="s">
        <v>34</v>
      </c>
    </row>
    <row r="18" spans="2:71" ht="6.95" customHeight="1">
      <c r="B18" s="20"/>
      <c r="AR18" s="20"/>
      <c r="BE18" s="192"/>
      <c r="BS18" s="17" t="s">
        <v>6</v>
      </c>
    </row>
    <row r="19" spans="2:71" ht="12" customHeight="1">
      <c r="B19" s="20"/>
      <c r="D19" s="27" t="s">
        <v>35</v>
      </c>
      <c r="AK19" s="27" t="s">
        <v>25</v>
      </c>
      <c r="AN19" s="25" t="s">
        <v>1</v>
      </c>
      <c r="AR19" s="20"/>
      <c r="BE19" s="192"/>
      <c r="BS19" s="17" t="s">
        <v>6</v>
      </c>
    </row>
    <row r="20" spans="2:71" ht="18.399999999999999" customHeight="1">
      <c r="B20" s="20"/>
      <c r="E20" s="25" t="s">
        <v>36</v>
      </c>
      <c r="AK20" s="27" t="s">
        <v>27</v>
      </c>
      <c r="AN20" s="25" t="s">
        <v>1</v>
      </c>
      <c r="AR20" s="20"/>
      <c r="BE20" s="192"/>
      <c r="BS20" s="17" t="s">
        <v>34</v>
      </c>
    </row>
    <row r="21" spans="2:71" ht="6.95" customHeight="1">
      <c r="B21" s="20"/>
      <c r="AR21" s="20"/>
      <c r="BE21" s="192"/>
    </row>
    <row r="22" spans="2:71" ht="12" customHeight="1">
      <c r="B22" s="20"/>
      <c r="D22" s="27" t="s">
        <v>37</v>
      </c>
      <c r="AR22" s="20"/>
      <c r="BE22" s="192"/>
    </row>
    <row r="23" spans="2:71" ht="250.5" customHeight="1">
      <c r="B23" s="20"/>
      <c r="E23" s="199" t="s">
        <v>38</v>
      </c>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R23" s="20"/>
      <c r="BE23" s="192"/>
    </row>
    <row r="24" spans="2:71" ht="6.95" customHeight="1">
      <c r="B24" s="20"/>
      <c r="AR24" s="20"/>
      <c r="BE24" s="192"/>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192"/>
    </row>
    <row r="26" spans="2:71" s="1" customFormat="1" ht="25.9" customHeight="1">
      <c r="B26" s="32"/>
      <c r="D26" s="33" t="s">
        <v>39</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00">
        <f>ROUND(AG94,2)</f>
        <v>0</v>
      </c>
      <c r="AL26" s="201"/>
      <c r="AM26" s="201"/>
      <c r="AN26" s="201"/>
      <c r="AO26" s="201"/>
      <c r="AR26" s="32"/>
      <c r="BE26" s="192"/>
    </row>
    <row r="27" spans="2:71" s="1" customFormat="1" ht="6.95" customHeight="1">
      <c r="B27" s="32"/>
      <c r="AR27" s="32"/>
      <c r="BE27" s="192"/>
    </row>
    <row r="28" spans="2:71" s="1" customFormat="1" ht="12.75">
      <c r="B28" s="32"/>
      <c r="L28" s="202" t="s">
        <v>40</v>
      </c>
      <c r="M28" s="202"/>
      <c r="N28" s="202"/>
      <c r="O28" s="202"/>
      <c r="P28" s="202"/>
      <c r="W28" s="202" t="s">
        <v>41</v>
      </c>
      <c r="X28" s="202"/>
      <c r="Y28" s="202"/>
      <c r="Z28" s="202"/>
      <c r="AA28" s="202"/>
      <c r="AB28" s="202"/>
      <c r="AC28" s="202"/>
      <c r="AD28" s="202"/>
      <c r="AE28" s="202"/>
      <c r="AK28" s="202" t="s">
        <v>42</v>
      </c>
      <c r="AL28" s="202"/>
      <c r="AM28" s="202"/>
      <c r="AN28" s="202"/>
      <c r="AO28" s="202"/>
      <c r="AR28" s="32"/>
      <c r="BE28" s="192"/>
    </row>
    <row r="29" spans="2:71" s="2" customFormat="1" ht="14.45" customHeight="1">
      <c r="B29" s="36"/>
      <c r="D29" s="27" t="s">
        <v>43</v>
      </c>
      <c r="F29" s="27" t="s">
        <v>44</v>
      </c>
      <c r="L29" s="205">
        <v>0.21</v>
      </c>
      <c r="M29" s="204"/>
      <c r="N29" s="204"/>
      <c r="O29" s="204"/>
      <c r="P29" s="204"/>
      <c r="W29" s="203">
        <f>ROUND(AZ94, 2)</f>
        <v>0</v>
      </c>
      <c r="X29" s="204"/>
      <c r="Y29" s="204"/>
      <c r="Z29" s="204"/>
      <c r="AA29" s="204"/>
      <c r="AB29" s="204"/>
      <c r="AC29" s="204"/>
      <c r="AD29" s="204"/>
      <c r="AE29" s="204"/>
      <c r="AK29" s="203">
        <f>ROUND(AV94, 2)</f>
        <v>0</v>
      </c>
      <c r="AL29" s="204"/>
      <c r="AM29" s="204"/>
      <c r="AN29" s="204"/>
      <c r="AO29" s="204"/>
      <c r="AR29" s="36"/>
      <c r="BE29" s="193"/>
    </row>
    <row r="30" spans="2:71" s="2" customFormat="1" ht="14.45" customHeight="1">
      <c r="B30" s="36"/>
      <c r="F30" s="27" t="s">
        <v>45</v>
      </c>
      <c r="L30" s="205">
        <v>0.12</v>
      </c>
      <c r="M30" s="204"/>
      <c r="N30" s="204"/>
      <c r="O30" s="204"/>
      <c r="P30" s="204"/>
      <c r="W30" s="203">
        <f>ROUND(BA94, 2)</f>
        <v>0</v>
      </c>
      <c r="X30" s="204"/>
      <c r="Y30" s="204"/>
      <c r="Z30" s="204"/>
      <c r="AA30" s="204"/>
      <c r="AB30" s="204"/>
      <c r="AC30" s="204"/>
      <c r="AD30" s="204"/>
      <c r="AE30" s="204"/>
      <c r="AK30" s="203">
        <f>ROUND(AW94, 2)</f>
        <v>0</v>
      </c>
      <c r="AL30" s="204"/>
      <c r="AM30" s="204"/>
      <c r="AN30" s="204"/>
      <c r="AO30" s="204"/>
      <c r="AR30" s="36"/>
      <c r="BE30" s="193"/>
    </row>
    <row r="31" spans="2:71" s="2" customFormat="1" ht="14.45" hidden="1" customHeight="1">
      <c r="B31" s="36"/>
      <c r="F31" s="27" t="s">
        <v>46</v>
      </c>
      <c r="L31" s="205">
        <v>0.21</v>
      </c>
      <c r="M31" s="204"/>
      <c r="N31" s="204"/>
      <c r="O31" s="204"/>
      <c r="P31" s="204"/>
      <c r="W31" s="203">
        <f>ROUND(BB94, 2)</f>
        <v>0</v>
      </c>
      <c r="X31" s="204"/>
      <c r="Y31" s="204"/>
      <c r="Z31" s="204"/>
      <c r="AA31" s="204"/>
      <c r="AB31" s="204"/>
      <c r="AC31" s="204"/>
      <c r="AD31" s="204"/>
      <c r="AE31" s="204"/>
      <c r="AK31" s="203">
        <v>0</v>
      </c>
      <c r="AL31" s="204"/>
      <c r="AM31" s="204"/>
      <c r="AN31" s="204"/>
      <c r="AO31" s="204"/>
      <c r="AR31" s="36"/>
      <c r="BE31" s="193"/>
    </row>
    <row r="32" spans="2:71" s="2" customFormat="1" ht="14.45" hidden="1" customHeight="1">
      <c r="B32" s="36"/>
      <c r="F32" s="27" t="s">
        <v>47</v>
      </c>
      <c r="L32" s="205">
        <v>0.12</v>
      </c>
      <c r="M32" s="204"/>
      <c r="N32" s="204"/>
      <c r="O32" s="204"/>
      <c r="P32" s="204"/>
      <c r="W32" s="203">
        <f>ROUND(BC94, 2)</f>
        <v>0</v>
      </c>
      <c r="X32" s="204"/>
      <c r="Y32" s="204"/>
      <c r="Z32" s="204"/>
      <c r="AA32" s="204"/>
      <c r="AB32" s="204"/>
      <c r="AC32" s="204"/>
      <c r="AD32" s="204"/>
      <c r="AE32" s="204"/>
      <c r="AK32" s="203">
        <v>0</v>
      </c>
      <c r="AL32" s="204"/>
      <c r="AM32" s="204"/>
      <c r="AN32" s="204"/>
      <c r="AO32" s="204"/>
      <c r="AR32" s="36"/>
      <c r="BE32" s="193"/>
    </row>
    <row r="33" spans="2:57" s="2" customFormat="1" ht="14.45" hidden="1" customHeight="1">
      <c r="B33" s="36"/>
      <c r="F33" s="27" t="s">
        <v>48</v>
      </c>
      <c r="L33" s="205">
        <v>0</v>
      </c>
      <c r="M33" s="204"/>
      <c r="N33" s="204"/>
      <c r="O33" s="204"/>
      <c r="P33" s="204"/>
      <c r="W33" s="203">
        <f>ROUND(BD94, 2)</f>
        <v>0</v>
      </c>
      <c r="X33" s="204"/>
      <c r="Y33" s="204"/>
      <c r="Z33" s="204"/>
      <c r="AA33" s="204"/>
      <c r="AB33" s="204"/>
      <c r="AC33" s="204"/>
      <c r="AD33" s="204"/>
      <c r="AE33" s="204"/>
      <c r="AK33" s="203">
        <v>0</v>
      </c>
      <c r="AL33" s="204"/>
      <c r="AM33" s="204"/>
      <c r="AN33" s="204"/>
      <c r="AO33" s="204"/>
      <c r="AR33" s="36"/>
      <c r="BE33" s="193"/>
    </row>
    <row r="34" spans="2:57" s="1" customFormat="1" ht="6.95" customHeight="1">
      <c r="B34" s="32"/>
      <c r="AR34" s="32"/>
      <c r="BE34" s="192"/>
    </row>
    <row r="35" spans="2:57" s="1" customFormat="1" ht="25.9" customHeight="1">
      <c r="B35" s="32"/>
      <c r="C35" s="37"/>
      <c r="D35" s="38" t="s">
        <v>49</v>
      </c>
      <c r="E35" s="39"/>
      <c r="F35" s="39"/>
      <c r="G35" s="39"/>
      <c r="H35" s="39"/>
      <c r="I35" s="39"/>
      <c r="J35" s="39"/>
      <c r="K35" s="39"/>
      <c r="L35" s="39"/>
      <c r="M35" s="39"/>
      <c r="N35" s="39"/>
      <c r="O35" s="39"/>
      <c r="P35" s="39"/>
      <c r="Q35" s="39"/>
      <c r="R35" s="39"/>
      <c r="S35" s="39"/>
      <c r="T35" s="40" t="s">
        <v>50</v>
      </c>
      <c r="U35" s="39"/>
      <c r="V35" s="39"/>
      <c r="W35" s="39"/>
      <c r="X35" s="206" t="s">
        <v>51</v>
      </c>
      <c r="Y35" s="207"/>
      <c r="Z35" s="207"/>
      <c r="AA35" s="207"/>
      <c r="AB35" s="207"/>
      <c r="AC35" s="39"/>
      <c r="AD35" s="39"/>
      <c r="AE35" s="39"/>
      <c r="AF35" s="39"/>
      <c r="AG35" s="39"/>
      <c r="AH35" s="39"/>
      <c r="AI35" s="39"/>
      <c r="AJ35" s="39"/>
      <c r="AK35" s="208">
        <f>SUM(AK26:AK33)</f>
        <v>0</v>
      </c>
      <c r="AL35" s="207"/>
      <c r="AM35" s="207"/>
      <c r="AN35" s="207"/>
      <c r="AO35" s="209"/>
      <c r="AP35" s="37"/>
      <c r="AQ35" s="37"/>
      <c r="AR35" s="32"/>
    </row>
    <row r="36" spans="2:57" s="1" customFormat="1" ht="6.95" customHeight="1">
      <c r="B36" s="32"/>
      <c r="AR36" s="32"/>
    </row>
    <row r="37" spans="2:57" s="1" customFormat="1" ht="14.45" customHeight="1">
      <c r="B37" s="32"/>
      <c r="AR37" s="32"/>
    </row>
    <row r="38" spans="2:57" ht="14.45" customHeight="1">
      <c r="B38" s="20"/>
      <c r="AR38" s="20"/>
    </row>
    <row r="39" spans="2:57" ht="14.45" customHeight="1">
      <c r="B39" s="20"/>
      <c r="AR39" s="20"/>
    </row>
    <row r="40" spans="2:57" ht="14.45" customHeight="1">
      <c r="B40" s="20"/>
      <c r="AR40" s="20"/>
    </row>
    <row r="41" spans="2:57" ht="14.45" customHeight="1">
      <c r="B41" s="20"/>
      <c r="AR41" s="20"/>
    </row>
    <row r="42" spans="2:57" ht="14.45" customHeight="1">
      <c r="B42" s="20"/>
      <c r="AR42" s="20"/>
    </row>
    <row r="43" spans="2:57" ht="14.45" customHeight="1">
      <c r="B43" s="20"/>
      <c r="AR43" s="20"/>
    </row>
    <row r="44" spans="2:57" ht="14.45" customHeight="1">
      <c r="B44" s="20"/>
      <c r="AR44" s="20"/>
    </row>
    <row r="45" spans="2:57" ht="14.45" customHeight="1">
      <c r="B45" s="20"/>
      <c r="AR45" s="20"/>
    </row>
    <row r="46" spans="2:57" ht="14.45" customHeight="1">
      <c r="B46" s="20"/>
      <c r="AR46" s="20"/>
    </row>
    <row r="47" spans="2:57" ht="14.45" customHeight="1">
      <c r="B47" s="20"/>
      <c r="AR47" s="20"/>
    </row>
    <row r="48" spans="2:57" ht="14.45" customHeight="1">
      <c r="B48" s="20"/>
      <c r="AR48" s="20"/>
    </row>
    <row r="49" spans="2:44" s="1" customFormat="1" ht="14.45" customHeight="1">
      <c r="B49" s="32"/>
      <c r="D49" s="41" t="s">
        <v>52</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53</v>
      </c>
      <c r="AI49" s="42"/>
      <c r="AJ49" s="42"/>
      <c r="AK49" s="42"/>
      <c r="AL49" s="42"/>
      <c r="AM49" s="42"/>
      <c r="AN49" s="42"/>
      <c r="AO49" s="42"/>
      <c r="AR49" s="32"/>
    </row>
    <row r="50" spans="2:44" ht="11.25">
      <c r="B50" s="20"/>
      <c r="AR50" s="20"/>
    </row>
    <row r="51" spans="2:44" ht="11.25">
      <c r="B51" s="20"/>
      <c r="AR51" s="20"/>
    </row>
    <row r="52" spans="2:44" ht="11.25">
      <c r="B52" s="20"/>
      <c r="AR52" s="20"/>
    </row>
    <row r="53" spans="2:44" ht="11.25">
      <c r="B53" s="20"/>
      <c r="AR53" s="20"/>
    </row>
    <row r="54" spans="2:44" ht="11.25">
      <c r="B54" s="20"/>
      <c r="AR54" s="20"/>
    </row>
    <row r="55" spans="2:44" ht="11.25">
      <c r="B55" s="20"/>
      <c r="AR55" s="20"/>
    </row>
    <row r="56" spans="2:44" ht="11.25">
      <c r="B56" s="20"/>
      <c r="AR56" s="20"/>
    </row>
    <row r="57" spans="2:44" ht="11.25">
      <c r="B57" s="20"/>
      <c r="AR57" s="20"/>
    </row>
    <row r="58" spans="2:44" ht="11.25">
      <c r="B58" s="20"/>
      <c r="AR58" s="20"/>
    </row>
    <row r="59" spans="2:44" ht="11.25">
      <c r="B59" s="20"/>
      <c r="AR59" s="20"/>
    </row>
    <row r="60" spans="2:44" s="1" customFormat="1" ht="12.75">
      <c r="B60" s="32"/>
      <c r="D60" s="43" t="s">
        <v>54</v>
      </c>
      <c r="E60" s="34"/>
      <c r="F60" s="34"/>
      <c r="G60" s="34"/>
      <c r="H60" s="34"/>
      <c r="I60" s="34"/>
      <c r="J60" s="34"/>
      <c r="K60" s="34"/>
      <c r="L60" s="34"/>
      <c r="M60" s="34"/>
      <c r="N60" s="34"/>
      <c r="O60" s="34"/>
      <c r="P60" s="34"/>
      <c r="Q60" s="34"/>
      <c r="R60" s="34"/>
      <c r="S60" s="34"/>
      <c r="T60" s="34"/>
      <c r="U60" s="34"/>
      <c r="V60" s="43" t="s">
        <v>55</v>
      </c>
      <c r="W60" s="34"/>
      <c r="X60" s="34"/>
      <c r="Y60" s="34"/>
      <c r="Z60" s="34"/>
      <c r="AA60" s="34"/>
      <c r="AB60" s="34"/>
      <c r="AC60" s="34"/>
      <c r="AD60" s="34"/>
      <c r="AE60" s="34"/>
      <c r="AF60" s="34"/>
      <c r="AG60" s="34"/>
      <c r="AH60" s="43" t="s">
        <v>54</v>
      </c>
      <c r="AI60" s="34"/>
      <c r="AJ60" s="34"/>
      <c r="AK60" s="34"/>
      <c r="AL60" s="34"/>
      <c r="AM60" s="43" t="s">
        <v>55</v>
      </c>
      <c r="AN60" s="34"/>
      <c r="AO60" s="34"/>
      <c r="AR60" s="32"/>
    </row>
    <row r="61" spans="2:44" ht="11.25">
      <c r="B61" s="20"/>
      <c r="AR61" s="20"/>
    </row>
    <row r="62" spans="2:44" ht="11.25">
      <c r="B62" s="20"/>
      <c r="AR62" s="20"/>
    </row>
    <row r="63" spans="2:44" ht="11.25">
      <c r="B63" s="20"/>
      <c r="AR63" s="20"/>
    </row>
    <row r="64" spans="2:44" s="1" customFormat="1" ht="12.75">
      <c r="B64" s="32"/>
      <c r="D64" s="41" t="s">
        <v>56</v>
      </c>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1" t="s">
        <v>57</v>
      </c>
      <c r="AI64" s="42"/>
      <c r="AJ64" s="42"/>
      <c r="AK64" s="42"/>
      <c r="AL64" s="42"/>
      <c r="AM64" s="42"/>
      <c r="AN64" s="42"/>
      <c r="AO64" s="42"/>
      <c r="AR64" s="32"/>
    </row>
    <row r="65" spans="2:44" ht="11.25">
      <c r="B65" s="20"/>
      <c r="AR65" s="20"/>
    </row>
    <row r="66" spans="2:44" ht="11.25">
      <c r="B66" s="20"/>
      <c r="AR66" s="20"/>
    </row>
    <row r="67" spans="2:44" ht="11.25">
      <c r="B67" s="20"/>
      <c r="AR67" s="20"/>
    </row>
    <row r="68" spans="2:44" ht="11.25">
      <c r="B68" s="20"/>
      <c r="AR68" s="20"/>
    </row>
    <row r="69" spans="2:44" ht="11.25">
      <c r="B69" s="20"/>
      <c r="AR69" s="20"/>
    </row>
    <row r="70" spans="2:44" ht="11.25">
      <c r="B70" s="20"/>
      <c r="AR70" s="20"/>
    </row>
    <row r="71" spans="2:44" ht="11.25">
      <c r="B71" s="20"/>
      <c r="AR71" s="20"/>
    </row>
    <row r="72" spans="2:44" ht="11.25">
      <c r="B72" s="20"/>
      <c r="AR72" s="20"/>
    </row>
    <row r="73" spans="2:44" ht="11.25">
      <c r="B73" s="20"/>
      <c r="AR73" s="20"/>
    </row>
    <row r="74" spans="2:44" ht="11.25">
      <c r="B74" s="20"/>
      <c r="AR74" s="20"/>
    </row>
    <row r="75" spans="2:44" s="1" customFormat="1" ht="12.75">
      <c r="B75" s="32"/>
      <c r="D75" s="43" t="s">
        <v>54</v>
      </c>
      <c r="E75" s="34"/>
      <c r="F75" s="34"/>
      <c r="G75" s="34"/>
      <c r="H75" s="34"/>
      <c r="I75" s="34"/>
      <c r="J75" s="34"/>
      <c r="K75" s="34"/>
      <c r="L75" s="34"/>
      <c r="M75" s="34"/>
      <c r="N75" s="34"/>
      <c r="O75" s="34"/>
      <c r="P75" s="34"/>
      <c r="Q75" s="34"/>
      <c r="R75" s="34"/>
      <c r="S75" s="34"/>
      <c r="T75" s="34"/>
      <c r="U75" s="34"/>
      <c r="V75" s="43" t="s">
        <v>55</v>
      </c>
      <c r="W75" s="34"/>
      <c r="X75" s="34"/>
      <c r="Y75" s="34"/>
      <c r="Z75" s="34"/>
      <c r="AA75" s="34"/>
      <c r="AB75" s="34"/>
      <c r="AC75" s="34"/>
      <c r="AD75" s="34"/>
      <c r="AE75" s="34"/>
      <c r="AF75" s="34"/>
      <c r="AG75" s="34"/>
      <c r="AH75" s="43" t="s">
        <v>54</v>
      </c>
      <c r="AI75" s="34"/>
      <c r="AJ75" s="34"/>
      <c r="AK75" s="34"/>
      <c r="AL75" s="34"/>
      <c r="AM75" s="43" t="s">
        <v>55</v>
      </c>
      <c r="AN75" s="34"/>
      <c r="AO75" s="34"/>
      <c r="AR75" s="32"/>
    </row>
    <row r="76" spans="2:44" s="1" customFormat="1" ht="11.25">
      <c r="B76" s="32"/>
      <c r="AR76" s="32"/>
    </row>
    <row r="77" spans="2:44" s="1" customFormat="1" ht="6.95" customHeight="1">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32"/>
    </row>
    <row r="81" spans="1:91" s="1" customFormat="1" ht="6.95" customHeight="1">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32"/>
    </row>
    <row r="82" spans="1:91" s="1" customFormat="1" ht="24.95" customHeight="1">
      <c r="B82" s="32"/>
      <c r="C82" s="21" t="s">
        <v>58</v>
      </c>
      <c r="AR82" s="32"/>
    </row>
    <row r="83" spans="1:91" s="1" customFormat="1" ht="6.95" customHeight="1">
      <c r="B83" s="32"/>
      <c r="AR83" s="32"/>
    </row>
    <row r="84" spans="1:91" s="3" customFormat="1" ht="12" customHeight="1">
      <c r="B84" s="48"/>
      <c r="C84" s="27" t="s">
        <v>13</v>
      </c>
      <c r="L84" s="3" t="str">
        <f>K5</f>
        <v>2023-051</v>
      </c>
      <c r="AR84" s="48"/>
    </row>
    <row r="85" spans="1:91" s="4" customFormat="1" ht="36.950000000000003" customHeight="1">
      <c r="B85" s="49"/>
      <c r="C85" s="50" t="s">
        <v>16</v>
      </c>
      <c r="L85" s="210" t="str">
        <f>K6</f>
        <v>Doksy, parkovací plocha u ZŠ K. H. Máchy</v>
      </c>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R85" s="49"/>
    </row>
    <row r="86" spans="1:91" s="1" customFormat="1" ht="6.95" customHeight="1">
      <c r="B86" s="32"/>
      <c r="AR86" s="32"/>
    </row>
    <row r="87" spans="1:91" s="1" customFormat="1" ht="12" customHeight="1">
      <c r="B87" s="32"/>
      <c r="C87" s="27" t="s">
        <v>20</v>
      </c>
      <c r="L87" s="51" t="str">
        <f>IF(K8="","",K8)</f>
        <v xml:space="preserve"> </v>
      </c>
      <c r="AI87" s="27" t="s">
        <v>22</v>
      </c>
      <c r="AM87" s="212" t="str">
        <f>IF(AN8= "","",AN8)</f>
        <v>4. 11. 2024</v>
      </c>
      <c r="AN87" s="212"/>
      <c r="AR87" s="32"/>
    </row>
    <row r="88" spans="1:91" s="1" customFormat="1" ht="6.95" customHeight="1">
      <c r="B88" s="32"/>
      <c r="AR88" s="32"/>
    </row>
    <row r="89" spans="1:91" s="1" customFormat="1" ht="15.2" customHeight="1">
      <c r="B89" s="32"/>
      <c r="C89" s="27" t="s">
        <v>24</v>
      </c>
      <c r="L89" s="3" t="str">
        <f>IF(E11= "","",E11)</f>
        <v>Město Doksy</v>
      </c>
      <c r="AI89" s="27" t="s">
        <v>30</v>
      </c>
      <c r="AM89" s="213" t="str">
        <f>IF(E17="","",E17)</f>
        <v>CR Project s.r.o.</v>
      </c>
      <c r="AN89" s="214"/>
      <c r="AO89" s="214"/>
      <c r="AP89" s="214"/>
      <c r="AR89" s="32"/>
      <c r="AS89" s="215" t="s">
        <v>59</v>
      </c>
      <c r="AT89" s="216"/>
      <c r="AU89" s="53"/>
      <c r="AV89" s="53"/>
      <c r="AW89" s="53"/>
      <c r="AX89" s="53"/>
      <c r="AY89" s="53"/>
      <c r="AZ89" s="53"/>
      <c r="BA89" s="53"/>
      <c r="BB89" s="53"/>
      <c r="BC89" s="53"/>
      <c r="BD89" s="54"/>
    </row>
    <row r="90" spans="1:91" s="1" customFormat="1" ht="15.2" customHeight="1">
      <c r="B90" s="32"/>
      <c r="C90" s="27" t="s">
        <v>28</v>
      </c>
      <c r="L90" s="3" t="str">
        <f>IF(E14= "Vyplň údaj","",E14)</f>
        <v/>
      </c>
      <c r="AI90" s="27" t="s">
        <v>35</v>
      </c>
      <c r="AM90" s="213" t="str">
        <f>IF(E20="","",E20)</f>
        <v>Josef Nentwich</v>
      </c>
      <c r="AN90" s="214"/>
      <c r="AO90" s="214"/>
      <c r="AP90" s="214"/>
      <c r="AR90" s="32"/>
      <c r="AS90" s="217"/>
      <c r="AT90" s="218"/>
      <c r="BD90" s="56"/>
    </row>
    <row r="91" spans="1:91" s="1" customFormat="1" ht="10.9" customHeight="1">
      <c r="B91" s="32"/>
      <c r="AR91" s="32"/>
      <c r="AS91" s="217"/>
      <c r="AT91" s="218"/>
      <c r="BD91" s="56"/>
    </row>
    <row r="92" spans="1:91" s="1" customFormat="1" ht="29.25" customHeight="1">
      <c r="B92" s="32"/>
      <c r="C92" s="219" t="s">
        <v>60</v>
      </c>
      <c r="D92" s="220"/>
      <c r="E92" s="220"/>
      <c r="F92" s="220"/>
      <c r="G92" s="220"/>
      <c r="H92" s="57"/>
      <c r="I92" s="221" t="s">
        <v>61</v>
      </c>
      <c r="J92" s="220"/>
      <c r="K92" s="220"/>
      <c r="L92" s="220"/>
      <c r="M92" s="220"/>
      <c r="N92" s="220"/>
      <c r="O92" s="220"/>
      <c r="P92" s="220"/>
      <c r="Q92" s="220"/>
      <c r="R92" s="220"/>
      <c r="S92" s="220"/>
      <c r="T92" s="220"/>
      <c r="U92" s="220"/>
      <c r="V92" s="220"/>
      <c r="W92" s="220"/>
      <c r="X92" s="220"/>
      <c r="Y92" s="220"/>
      <c r="Z92" s="220"/>
      <c r="AA92" s="220"/>
      <c r="AB92" s="220"/>
      <c r="AC92" s="220"/>
      <c r="AD92" s="220"/>
      <c r="AE92" s="220"/>
      <c r="AF92" s="220"/>
      <c r="AG92" s="222" t="s">
        <v>62</v>
      </c>
      <c r="AH92" s="220"/>
      <c r="AI92" s="220"/>
      <c r="AJ92" s="220"/>
      <c r="AK92" s="220"/>
      <c r="AL92" s="220"/>
      <c r="AM92" s="220"/>
      <c r="AN92" s="221" t="s">
        <v>63</v>
      </c>
      <c r="AO92" s="220"/>
      <c r="AP92" s="223"/>
      <c r="AQ92" s="58" t="s">
        <v>64</v>
      </c>
      <c r="AR92" s="32"/>
      <c r="AS92" s="59" t="s">
        <v>65</v>
      </c>
      <c r="AT92" s="60" t="s">
        <v>66</v>
      </c>
      <c r="AU92" s="60" t="s">
        <v>67</v>
      </c>
      <c r="AV92" s="60" t="s">
        <v>68</v>
      </c>
      <c r="AW92" s="60" t="s">
        <v>69</v>
      </c>
      <c r="AX92" s="60" t="s">
        <v>70</v>
      </c>
      <c r="AY92" s="60" t="s">
        <v>71</v>
      </c>
      <c r="AZ92" s="60" t="s">
        <v>72</v>
      </c>
      <c r="BA92" s="60" t="s">
        <v>73</v>
      </c>
      <c r="BB92" s="60" t="s">
        <v>74</v>
      </c>
      <c r="BC92" s="60" t="s">
        <v>75</v>
      </c>
      <c r="BD92" s="61" t="s">
        <v>76</v>
      </c>
    </row>
    <row r="93" spans="1:91" s="1" customFormat="1" ht="10.9" customHeight="1">
      <c r="B93" s="32"/>
      <c r="AR93" s="32"/>
      <c r="AS93" s="62"/>
      <c r="AT93" s="53"/>
      <c r="AU93" s="53"/>
      <c r="AV93" s="53"/>
      <c r="AW93" s="53"/>
      <c r="AX93" s="53"/>
      <c r="AY93" s="53"/>
      <c r="AZ93" s="53"/>
      <c r="BA93" s="53"/>
      <c r="BB93" s="53"/>
      <c r="BC93" s="53"/>
      <c r="BD93" s="54"/>
    </row>
    <row r="94" spans="1:91" s="5" customFormat="1" ht="32.450000000000003" customHeight="1">
      <c r="B94" s="63"/>
      <c r="C94" s="64" t="s">
        <v>77</v>
      </c>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227">
        <f>ROUND(SUM(AG95:AG97),2)</f>
        <v>0</v>
      </c>
      <c r="AH94" s="227"/>
      <c r="AI94" s="227"/>
      <c r="AJ94" s="227"/>
      <c r="AK94" s="227"/>
      <c r="AL94" s="227"/>
      <c r="AM94" s="227"/>
      <c r="AN94" s="228">
        <f>SUM(AG94,AT94)</f>
        <v>0</v>
      </c>
      <c r="AO94" s="228"/>
      <c r="AP94" s="228"/>
      <c r="AQ94" s="67" t="s">
        <v>1</v>
      </c>
      <c r="AR94" s="63"/>
      <c r="AS94" s="68">
        <f>ROUND(SUM(AS95:AS97),2)</f>
        <v>0</v>
      </c>
      <c r="AT94" s="69">
        <f>ROUND(SUM(AV94:AW94),2)</f>
        <v>0</v>
      </c>
      <c r="AU94" s="70">
        <f>ROUND(SUM(AU95:AU97),5)</f>
        <v>0</v>
      </c>
      <c r="AV94" s="69">
        <f>ROUND(AZ94*L29,2)</f>
        <v>0</v>
      </c>
      <c r="AW94" s="69">
        <f>ROUND(BA94*L30,2)</f>
        <v>0</v>
      </c>
      <c r="AX94" s="69">
        <f>ROUND(BB94*L29,2)</f>
        <v>0</v>
      </c>
      <c r="AY94" s="69">
        <f>ROUND(BC94*L30,2)</f>
        <v>0</v>
      </c>
      <c r="AZ94" s="69">
        <f>ROUND(SUM(AZ95:AZ97),2)</f>
        <v>0</v>
      </c>
      <c r="BA94" s="69">
        <f>ROUND(SUM(BA95:BA97),2)</f>
        <v>0</v>
      </c>
      <c r="BB94" s="69">
        <f>ROUND(SUM(BB95:BB97),2)</f>
        <v>0</v>
      </c>
      <c r="BC94" s="69">
        <f>ROUND(SUM(BC95:BC97),2)</f>
        <v>0</v>
      </c>
      <c r="BD94" s="71">
        <f>ROUND(SUM(BD95:BD97),2)</f>
        <v>0</v>
      </c>
      <c r="BS94" s="72" t="s">
        <v>78</v>
      </c>
      <c r="BT94" s="72" t="s">
        <v>79</v>
      </c>
      <c r="BU94" s="73" t="s">
        <v>80</v>
      </c>
      <c r="BV94" s="72" t="s">
        <v>81</v>
      </c>
      <c r="BW94" s="72" t="s">
        <v>5</v>
      </c>
      <c r="BX94" s="72" t="s">
        <v>82</v>
      </c>
      <c r="CL94" s="72" t="s">
        <v>1</v>
      </c>
    </row>
    <row r="95" spans="1:91" s="6" customFormat="1" ht="24.75" customHeight="1">
      <c r="A95" s="74" t="s">
        <v>83</v>
      </c>
      <c r="B95" s="75"/>
      <c r="C95" s="76"/>
      <c r="D95" s="226" t="s">
        <v>84</v>
      </c>
      <c r="E95" s="226"/>
      <c r="F95" s="226"/>
      <c r="G95" s="226"/>
      <c r="H95" s="226"/>
      <c r="I95" s="77"/>
      <c r="J95" s="226" t="s">
        <v>85</v>
      </c>
      <c r="K95" s="226"/>
      <c r="L95" s="226"/>
      <c r="M95" s="226"/>
      <c r="N95" s="226"/>
      <c r="O95" s="226"/>
      <c r="P95" s="226"/>
      <c r="Q95" s="226"/>
      <c r="R95" s="226"/>
      <c r="S95" s="226"/>
      <c r="T95" s="226"/>
      <c r="U95" s="226"/>
      <c r="V95" s="226"/>
      <c r="W95" s="226"/>
      <c r="X95" s="226"/>
      <c r="Y95" s="226"/>
      <c r="Z95" s="226"/>
      <c r="AA95" s="226"/>
      <c r="AB95" s="226"/>
      <c r="AC95" s="226"/>
      <c r="AD95" s="226"/>
      <c r="AE95" s="226"/>
      <c r="AF95" s="226"/>
      <c r="AG95" s="224">
        <f>'SO.101 - SO.101 - Komunik...'!J30</f>
        <v>0</v>
      </c>
      <c r="AH95" s="225"/>
      <c r="AI95" s="225"/>
      <c r="AJ95" s="225"/>
      <c r="AK95" s="225"/>
      <c r="AL95" s="225"/>
      <c r="AM95" s="225"/>
      <c r="AN95" s="224">
        <f>SUM(AG95,AT95)</f>
        <v>0</v>
      </c>
      <c r="AO95" s="225"/>
      <c r="AP95" s="225"/>
      <c r="AQ95" s="78" t="s">
        <v>86</v>
      </c>
      <c r="AR95" s="75"/>
      <c r="AS95" s="79">
        <v>0</v>
      </c>
      <c r="AT95" s="80">
        <f>ROUND(SUM(AV95:AW95),2)</f>
        <v>0</v>
      </c>
      <c r="AU95" s="81">
        <f>'SO.101 - SO.101 - Komunik...'!P145</f>
        <v>0</v>
      </c>
      <c r="AV95" s="80">
        <f>'SO.101 - SO.101 - Komunik...'!J33</f>
        <v>0</v>
      </c>
      <c r="AW95" s="80">
        <f>'SO.101 - SO.101 - Komunik...'!J34</f>
        <v>0</v>
      </c>
      <c r="AX95" s="80">
        <f>'SO.101 - SO.101 - Komunik...'!J35</f>
        <v>0</v>
      </c>
      <c r="AY95" s="80">
        <f>'SO.101 - SO.101 - Komunik...'!J36</f>
        <v>0</v>
      </c>
      <c r="AZ95" s="80">
        <f>'SO.101 - SO.101 - Komunik...'!F33</f>
        <v>0</v>
      </c>
      <c r="BA95" s="80">
        <f>'SO.101 - SO.101 - Komunik...'!F34</f>
        <v>0</v>
      </c>
      <c r="BB95" s="80">
        <f>'SO.101 - SO.101 - Komunik...'!F35</f>
        <v>0</v>
      </c>
      <c r="BC95" s="80">
        <f>'SO.101 - SO.101 - Komunik...'!F36</f>
        <v>0</v>
      </c>
      <c r="BD95" s="82">
        <f>'SO.101 - SO.101 - Komunik...'!F37</f>
        <v>0</v>
      </c>
      <c r="BT95" s="83" t="s">
        <v>87</v>
      </c>
      <c r="BV95" s="83" t="s">
        <v>81</v>
      </c>
      <c r="BW95" s="83" t="s">
        <v>88</v>
      </c>
      <c r="BX95" s="83" t="s">
        <v>5</v>
      </c>
      <c r="CL95" s="83" t="s">
        <v>1</v>
      </c>
      <c r="CM95" s="83" t="s">
        <v>89</v>
      </c>
    </row>
    <row r="96" spans="1:91" s="6" customFormat="1" ht="16.5" customHeight="1">
      <c r="A96" s="74" t="s">
        <v>83</v>
      </c>
      <c r="B96" s="75"/>
      <c r="C96" s="76"/>
      <c r="D96" s="226" t="s">
        <v>90</v>
      </c>
      <c r="E96" s="226"/>
      <c r="F96" s="226"/>
      <c r="G96" s="226"/>
      <c r="H96" s="226"/>
      <c r="I96" s="77"/>
      <c r="J96" s="226" t="s">
        <v>91</v>
      </c>
      <c r="K96" s="226"/>
      <c r="L96" s="226"/>
      <c r="M96" s="226"/>
      <c r="N96" s="226"/>
      <c r="O96" s="226"/>
      <c r="P96" s="226"/>
      <c r="Q96" s="226"/>
      <c r="R96" s="226"/>
      <c r="S96" s="226"/>
      <c r="T96" s="226"/>
      <c r="U96" s="226"/>
      <c r="V96" s="226"/>
      <c r="W96" s="226"/>
      <c r="X96" s="226"/>
      <c r="Y96" s="226"/>
      <c r="Z96" s="226"/>
      <c r="AA96" s="226"/>
      <c r="AB96" s="226"/>
      <c r="AC96" s="226"/>
      <c r="AD96" s="226"/>
      <c r="AE96" s="226"/>
      <c r="AF96" s="226"/>
      <c r="AG96" s="224">
        <f>'SO.401 - SO.401 - Veřejné...'!J30</f>
        <v>0</v>
      </c>
      <c r="AH96" s="225"/>
      <c r="AI96" s="225"/>
      <c r="AJ96" s="225"/>
      <c r="AK96" s="225"/>
      <c r="AL96" s="225"/>
      <c r="AM96" s="225"/>
      <c r="AN96" s="224">
        <f>SUM(AG96,AT96)</f>
        <v>0</v>
      </c>
      <c r="AO96" s="225"/>
      <c r="AP96" s="225"/>
      <c r="AQ96" s="78" t="s">
        <v>86</v>
      </c>
      <c r="AR96" s="75"/>
      <c r="AS96" s="79">
        <v>0</v>
      </c>
      <c r="AT96" s="80">
        <f>ROUND(SUM(AV96:AW96),2)</f>
        <v>0</v>
      </c>
      <c r="AU96" s="81">
        <f>'SO.401 - SO.401 - Veřejné...'!P118</f>
        <v>0</v>
      </c>
      <c r="AV96" s="80">
        <f>'SO.401 - SO.401 - Veřejné...'!J33</f>
        <v>0</v>
      </c>
      <c r="AW96" s="80">
        <f>'SO.401 - SO.401 - Veřejné...'!J34</f>
        <v>0</v>
      </c>
      <c r="AX96" s="80">
        <f>'SO.401 - SO.401 - Veřejné...'!J35</f>
        <v>0</v>
      </c>
      <c r="AY96" s="80">
        <f>'SO.401 - SO.401 - Veřejné...'!J36</f>
        <v>0</v>
      </c>
      <c r="AZ96" s="80">
        <f>'SO.401 - SO.401 - Veřejné...'!F33</f>
        <v>0</v>
      </c>
      <c r="BA96" s="80">
        <f>'SO.401 - SO.401 - Veřejné...'!F34</f>
        <v>0</v>
      </c>
      <c r="BB96" s="80">
        <f>'SO.401 - SO.401 - Veřejné...'!F35</f>
        <v>0</v>
      </c>
      <c r="BC96" s="80">
        <f>'SO.401 - SO.401 - Veřejné...'!F36</f>
        <v>0</v>
      </c>
      <c r="BD96" s="82">
        <f>'SO.401 - SO.401 - Veřejné...'!F37</f>
        <v>0</v>
      </c>
      <c r="BT96" s="83" t="s">
        <v>87</v>
      </c>
      <c r="BV96" s="83" t="s">
        <v>81</v>
      </c>
      <c r="BW96" s="83" t="s">
        <v>92</v>
      </c>
      <c r="BX96" s="83" t="s">
        <v>5</v>
      </c>
      <c r="CL96" s="83" t="s">
        <v>1</v>
      </c>
      <c r="CM96" s="83" t="s">
        <v>89</v>
      </c>
    </row>
    <row r="97" spans="1:91" s="6" customFormat="1" ht="16.5" customHeight="1">
      <c r="A97" s="74" t="s">
        <v>83</v>
      </c>
      <c r="B97" s="75"/>
      <c r="C97" s="76"/>
      <c r="D97" s="226" t="s">
        <v>93</v>
      </c>
      <c r="E97" s="226"/>
      <c r="F97" s="226"/>
      <c r="G97" s="226"/>
      <c r="H97" s="226"/>
      <c r="I97" s="77"/>
      <c r="J97" s="226" t="s">
        <v>94</v>
      </c>
      <c r="K97" s="226"/>
      <c r="L97" s="226"/>
      <c r="M97" s="226"/>
      <c r="N97" s="226"/>
      <c r="O97" s="226"/>
      <c r="P97" s="226"/>
      <c r="Q97" s="226"/>
      <c r="R97" s="226"/>
      <c r="S97" s="226"/>
      <c r="T97" s="226"/>
      <c r="U97" s="226"/>
      <c r="V97" s="226"/>
      <c r="W97" s="226"/>
      <c r="X97" s="226"/>
      <c r="Y97" s="226"/>
      <c r="Z97" s="226"/>
      <c r="AA97" s="226"/>
      <c r="AB97" s="226"/>
      <c r="AC97" s="226"/>
      <c r="AD97" s="226"/>
      <c r="AE97" s="226"/>
      <c r="AF97" s="226"/>
      <c r="AG97" s="224">
        <f>'VRN - Vedlejší rozpočtové...'!J30</f>
        <v>0</v>
      </c>
      <c r="AH97" s="225"/>
      <c r="AI97" s="225"/>
      <c r="AJ97" s="225"/>
      <c r="AK97" s="225"/>
      <c r="AL97" s="225"/>
      <c r="AM97" s="225"/>
      <c r="AN97" s="224">
        <f>SUM(AG97,AT97)</f>
        <v>0</v>
      </c>
      <c r="AO97" s="225"/>
      <c r="AP97" s="225"/>
      <c r="AQ97" s="78" t="s">
        <v>95</v>
      </c>
      <c r="AR97" s="75"/>
      <c r="AS97" s="84">
        <v>0</v>
      </c>
      <c r="AT97" s="85">
        <f>ROUND(SUM(AV97:AW97),2)</f>
        <v>0</v>
      </c>
      <c r="AU97" s="86">
        <f>'VRN - Vedlejší rozpočtové...'!P119</f>
        <v>0</v>
      </c>
      <c r="AV97" s="85">
        <f>'VRN - Vedlejší rozpočtové...'!J33</f>
        <v>0</v>
      </c>
      <c r="AW97" s="85">
        <f>'VRN - Vedlejší rozpočtové...'!J34</f>
        <v>0</v>
      </c>
      <c r="AX97" s="85">
        <f>'VRN - Vedlejší rozpočtové...'!J35</f>
        <v>0</v>
      </c>
      <c r="AY97" s="85">
        <f>'VRN - Vedlejší rozpočtové...'!J36</f>
        <v>0</v>
      </c>
      <c r="AZ97" s="85">
        <f>'VRN - Vedlejší rozpočtové...'!F33</f>
        <v>0</v>
      </c>
      <c r="BA97" s="85">
        <f>'VRN - Vedlejší rozpočtové...'!F34</f>
        <v>0</v>
      </c>
      <c r="BB97" s="85">
        <f>'VRN - Vedlejší rozpočtové...'!F35</f>
        <v>0</v>
      </c>
      <c r="BC97" s="85">
        <f>'VRN - Vedlejší rozpočtové...'!F36</f>
        <v>0</v>
      </c>
      <c r="BD97" s="87">
        <f>'VRN - Vedlejší rozpočtové...'!F37</f>
        <v>0</v>
      </c>
      <c r="BT97" s="83" t="s">
        <v>87</v>
      </c>
      <c r="BV97" s="83" t="s">
        <v>81</v>
      </c>
      <c r="BW97" s="83" t="s">
        <v>96</v>
      </c>
      <c r="BX97" s="83" t="s">
        <v>5</v>
      </c>
      <c r="CL97" s="83" t="s">
        <v>1</v>
      </c>
      <c r="CM97" s="83" t="s">
        <v>89</v>
      </c>
    </row>
    <row r="98" spans="1:91" s="1" customFormat="1" ht="30" customHeight="1">
      <c r="B98" s="32"/>
      <c r="AR98" s="32"/>
    </row>
    <row r="99" spans="1:91" s="1" customFormat="1" ht="6.95" customHeight="1">
      <c r="B99" s="44"/>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32"/>
    </row>
  </sheetData>
  <sheetProtection algorithmName="SHA-512" hashValue="BwgtqjAWyxIvYKV2DH86RihgHpfeaIKjxgTmumkllFnIkvsW8iBet0VsE35uTC5C0g7nyMEZRHmdtBWZ9Fsd6g==" saltValue="81E64uYNgN3uS6/QDlTI5+aEZMG8AZu97Ometr/ZqAnNSGn1XPFu2UKnhbTY9QYVlTrf8cqFjyTniUy1nT0lvw==" spinCount="100000" sheet="1" objects="1" scenarios="1" formatColumns="0" formatRows="0"/>
  <mergeCells count="50">
    <mergeCell ref="AR2:BE2"/>
    <mergeCell ref="AN96:AP96"/>
    <mergeCell ref="AG96:AM96"/>
    <mergeCell ref="D96:H96"/>
    <mergeCell ref="J96:AF96"/>
    <mergeCell ref="AN97:AP97"/>
    <mergeCell ref="AG97:AM97"/>
    <mergeCell ref="D97:H97"/>
    <mergeCell ref="J97:AF97"/>
    <mergeCell ref="C92:G92"/>
    <mergeCell ref="I92:AF92"/>
    <mergeCell ref="AG92:AM92"/>
    <mergeCell ref="AN92:AP92"/>
    <mergeCell ref="AN95:AP95"/>
    <mergeCell ref="AG95:AM95"/>
    <mergeCell ref="D95:H95"/>
    <mergeCell ref="J95:AF95"/>
    <mergeCell ref="AG94:AM94"/>
    <mergeCell ref="AN94:AP94"/>
    <mergeCell ref="L85:AJ85"/>
    <mergeCell ref="AM87:AN87"/>
    <mergeCell ref="AM89:AP89"/>
    <mergeCell ref="AS89:AT91"/>
    <mergeCell ref="AM90:AP90"/>
    <mergeCell ref="W33:AE33"/>
    <mergeCell ref="AK33:AO33"/>
    <mergeCell ref="L33:P33"/>
    <mergeCell ref="X35:AB35"/>
    <mergeCell ref="AK35:AO35"/>
    <mergeCell ref="AK31:AO31"/>
    <mergeCell ref="L31:P31"/>
    <mergeCell ref="W32:AE32"/>
    <mergeCell ref="AK32:AO32"/>
    <mergeCell ref="L32:P32"/>
    <mergeCell ref="BE5:BE34"/>
    <mergeCell ref="K5:AJ5"/>
    <mergeCell ref="K6:AJ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95" location="'SO.101 - SO.101 - Komunik...'!C2" display="/" xr:uid="{00000000-0004-0000-0000-000000000000}"/>
    <hyperlink ref="A96" location="'SO.401 - SO.401 - Veřejné...'!C2" display="/" xr:uid="{00000000-0004-0000-0000-000001000000}"/>
    <hyperlink ref="A97" location="'VRN - Vedlejší rozpočtové...'!C2" display="/" xr:uid="{00000000-0004-0000-0000-000002000000}"/>
  </hyperlinks>
  <pageMargins left="0.39370078740157483" right="0.39370078740157483" top="0.39370078740157483" bottom="0.39370078740157483" header="0" footer="0"/>
  <pageSetup paperSize="9" scale="75" fitToHeight="0" orientation="portrait"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62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5"/>
      <c r="M2" s="195"/>
      <c r="N2" s="195"/>
      <c r="O2" s="195"/>
      <c r="P2" s="195"/>
      <c r="Q2" s="195"/>
      <c r="R2" s="195"/>
      <c r="S2" s="195"/>
      <c r="T2" s="195"/>
      <c r="U2" s="195"/>
      <c r="V2" s="195"/>
      <c r="AT2" s="17" t="s">
        <v>88</v>
      </c>
    </row>
    <row r="3" spans="2:46" ht="6.95" customHeight="1">
      <c r="B3" s="18"/>
      <c r="C3" s="19"/>
      <c r="D3" s="19"/>
      <c r="E3" s="19"/>
      <c r="F3" s="19"/>
      <c r="G3" s="19"/>
      <c r="H3" s="19"/>
      <c r="I3" s="19"/>
      <c r="J3" s="19"/>
      <c r="K3" s="19"/>
      <c r="L3" s="20"/>
      <c r="AT3" s="17" t="s">
        <v>89</v>
      </c>
    </row>
    <row r="4" spans="2:46" ht="24.95" customHeight="1">
      <c r="B4" s="20"/>
      <c r="D4" s="21" t="s">
        <v>97</v>
      </c>
      <c r="L4" s="20"/>
      <c r="M4" s="88" t="s">
        <v>10</v>
      </c>
      <c r="AT4" s="17" t="s">
        <v>4</v>
      </c>
    </row>
    <row r="5" spans="2:46" ht="6.95" customHeight="1">
      <c r="B5" s="20"/>
      <c r="L5" s="20"/>
    </row>
    <row r="6" spans="2:46" ht="12" customHeight="1">
      <c r="B6" s="20"/>
      <c r="D6" s="27" t="s">
        <v>16</v>
      </c>
      <c r="L6" s="20"/>
    </row>
    <row r="7" spans="2:46" ht="16.5" customHeight="1">
      <c r="B7" s="20"/>
      <c r="E7" s="229" t="str">
        <f>'Rekapitulace stavby'!K6</f>
        <v>Doksy, parkovací plocha u ZŠ K. H. Máchy</v>
      </c>
      <c r="F7" s="230"/>
      <c r="G7" s="230"/>
      <c r="H7" s="230"/>
      <c r="L7" s="20"/>
    </row>
    <row r="8" spans="2:46" s="1" customFormat="1" ht="12" customHeight="1">
      <c r="B8" s="32"/>
      <c r="D8" s="27" t="s">
        <v>98</v>
      </c>
      <c r="L8" s="32"/>
    </row>
    <row r="9" spans="2:46" s="1" customFormat="1" ht="16.5" customHeight="1">
      <c r="B9" s="32"/>
      <c r="E9" s="210" t="s">
        <v>99</v>
      </c>
      <c r="F9" s="231"/>
      <c r="G9" s="231"/>
      <c r="H9" s="231"/>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4. 11. 2024</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26</v>
      </c>
      <c r="I15" s="27" t="s">
        <v>27</v>
      </c>
      <c r="J15" s="25" t="s">
        <v>1</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32" t="str">
        <f>'Rekapitulace stavby'!E14</f>
        <v>Vyplň údaj</v>
      </c>
      <c r="F18" s="194"/>
      <c r="G18" s="194"/>
      <c r="H18" s="194"/>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31</v>
      </c>
      <c r="L20" s="32"/>
    </row>
    <row r="21" spans="2:12" s="1" customFormat="1" ht="18" customHeight="1">
      <c r="B21" s="32"/>
      <c r="E21" s="25" t="s">
        <v>32</v>
      </c>
      <c r="I21" s="27" t="s">
        <v>27</v>
      </c>
      <c r="J21" s="25" t="s">
        <v>33</v>
      </c>
      <c r="L21" s="32"/>
    </row>
    <row r="22" spans="2:12" s="1" customFormat="1" ht="6.95" customHeight="1">
      <c r="B22" s="32"/>
      <c r="L22" s="32"/>
    </row>
    <row r="23" spans="2:12" s="1" customFormat="1" ht="12" customHeight="1">
      <c r="B23" s="32"/>
      <c r="D23" s="27" t="s">
        <v>35</v>
      </c>
      <c r="I23" s="27" t="s">
        <v>25</v>
      </c>
      <c r="J23" s="25" t="s">
        <v>1</v>
      </c>
      <c r="L23" s="32"/>
    </row>
    <row r="24" spans="2:12" s="1" customFormat="1" ht="18" customHeight="1">
      <c r="B24" s="32"/>
      <c r="E24" s="25" t="s">
        <v>36</v>
      </c>
      <c r="I24" s="27" t="s">
        <v>27</v>
      </c>
      <c r="J24" s="25" t="s">
        <v>1</v>
      </c>
      <c r="L24" s="32"/>
    </row>
    <row r="25" spans="2:12" s="1" customFormat="1" ht="6.95" customHeight="1">
      <c r="B25" s="32"/>
      <c r="L25" s="32"/>
    </row>
    <row r="26" spans="2:12" s="1" customFormat="1" ht="12" customHeight="1">
      <c r="B26" s="32"/>
      <c r="D26" s="27" t="s">
        <v>37</v>
      </c>
      <c r="L26" s="32"/>
    </row>
    <row r="27" spans="2:12" s="7" customFormat="1" ht="16.5" customHeight="1">
      <c r="B27" s="89"/>
      <c r="E27" s="199" t="s">
        <v>1</v>
      </c>
      <c r="F27" s="199"/>
      <c r="G27" s="199"/>
      <c r="H27" s="199"/>
      <c r="L27" s="89"/>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0" t="s">
        <v>39</v>
      </c>
      <c r="J30" s="66">
        <f>ROUND(J145, 2)</f>
        <v>0</v>
      </c>
      <c r="L30" s="32"/>
    </row>
    <row r="31" spans="2:12" s="1" customFormat="1" ht="6.95" customHeight="1">
      <c r="B31" s="32"/>
      <c r="D31" s="53"/>
      <c r="E31" s="53"/>
      <c r="F31" s="53"/>
      <c r="G31" s="53"/>
      <c r="H31" s="53"/>
      <c r="I31" s="53"/>
      <c r="J31" s="53"/>
      <c r="K31" s="53"/>
      <c r="L31" s="32"/>
    </row>
    <row r="32" spans="2:12" s="1" customFormat="1" ht="14.45" customHeight="1">
      <c r="B32" s="32"/>
      <c r="F32" s="35" t="s">
        <v>41</v>
      </c>
      <c r="I32" s="35" t="s">
        <v>40</v>
      </c>
      <c r="J32" s="35" t="s">
        <v>42</v>
      </c>
      <c r="L32" s="32"/>
    </row>
    <row r="33" spans="2:12" s="1" customFormat="1" ht="14.45" customHeight="1">
      <c r="B33" s="32"/>
      <c r="D33" s="55" t="s">
        <v>43</v>
      </c>
      <c r="E33" s="27" t="s">
        <v>44</v>
      </c>
      <c r="F33" s="91">
        <f>ROUND((SUM(BE145:BE624)),  2)</f>
        <v>0</v>
      </c>
      <c r="I33" s="92">
        <v>0.21</v>
      </c>
      <c r="J33" s="91">
        <f>ROUND(((SUM(BE145:BE624))*I33),  2)</f>
        <v>0</v>
      </c>
      <c r="L33" s="32"/>
    </row>
    <row r="34" spans="2:12" s="1" customFormat="1" ht="14.45" customHeight="1">
      <c r="B34" s="32"/>
      <c r="E34" s="27" t="s">
        <v>45</v>
      </c>
      <c r="F34" s="91">
        <f>ROUND((SUM(BF145:BF624)),  2)</f>
        <v>0</v>
      </c>
      <c r="I34" s="92">
        <v>0.12</v>
      </c>
      <c r="J34" s="91">
        <f>ROUND(((SUM(BF145:BF624))*I34),  2)</f>
        <v>0</v>
      </c>
      <c r="L34" s="32"/>
    </row>
    <row r="35" spans="2:12" s="1" customFormat="1" ht="14.45" hidden="1" customHeight="1">
      <c r="B35" s="32"/>
      <c r="E35" s="27" t="s">
        <v>46</v>
      </c>
      <c r="F35" s="91">
        <f>ROUND((SUM(BG145:BG624)),  2)</f>
        <v>0</v>
      </c>
      <c r="I35" s="92">
        <v>0.21</v>
      </c>
      <c r="J35" s="91">
        <f>0</f>
        <v>0</v>
      </c>
      <c r="L35" s="32"/>
    </row>
    <row r="36" spans="2:12" s="1" customFormat="1" ht="14.45" hidden="1" customHeight="1">
      <c r="B36" s="32"/>
      <c r="E36" s="27" t="s">
        <v>47</v>
      </c>
      <c r="F36" s="91">
        <f>ROUND((SUM(BH145:BH624)),  2)</f>
        <v>0</v>
      </c>
      <c r="I36" s="92">
        <v>0.12</v>
      </c>
      <c r="J36" s="91">
        <f>0</f>
        <v>0</v>
      </c>
      <c r="L36" s="32"/>
    </row>
    <row r="37" spans="2:12" s="1" customFormat="1" ht="14.45" hidden="1" customHeight="1">
      <c r="B37" s="32"/>
      <c r="E37" s="27" t="s">
        <v>48</v>
      </c>
      <c r="F37" s="91">
        <f>ROUND((SUM(BI145:BI624)),  2)</f>
        <v>0</v>
      </c>
      <c r="I37" s="92">
        <v>0</v>
      </c>
      <c r="J37" s="91">
        <f>0</f>
        <v>0</v>
      </c>
      <c r="L37" s="32"/>
    </row>
    <row r="38" spans="2:12" s="1" customFormat="1" ht="6.95" customHeight="1">
      <c r="B38" s="32"/>
      <c r="L38" s="32"/>
    </row>
    <row r="39" spans="2:12" s="1" customFormat="1" ht="25.35" customHeight="1">
      <c r="B39" s="32"/>
      <c r="C39" s="93"/>
      <c r="D39" s="94" t="s">
        <v>49</v>
      </c>
      <c r="E39" s="57"/>
      <c r="F39" s="57"/>
      <c r="G39" s="95" t="s">
        <v>50</v>
      </c>
      <c r="H39" s="96" t="s">
        <v>51</v>
      </c>
      <c r="I39" s="57"/>
      <c r="J39" s="97">
        <f>SUM(J30:J37)</f>
        <v>0</v>
      </c>
      <c r="K39" s="98"/>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52</v>
      </c>
      <c r="E50" s="42"/>
      <c r="F50" s="42"/>
      <c r="G50" s="41" t="s">
        <v>53</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54</v>
      </c>
      <c r="E61" s="34"/>
      <c r="F61" s="99" t="s">
        <v>55</v>
      </c>
      <c r="G61" s="43" t="s">
        <v>54</v>
      </c>
      <c r="H61" s="34"/>
      <c r="I61" s="34"/>
      <c r="J61" s="100" t="s">
        <v>55</v>
      </c>
      <c r="K61" s="34"/>
      <c r="L61" s="32"/>
    </row>
    <row r="62" spans="2:12" ht="11.25">
      <c r="B62" s="20"/>
      <c r="L62" s="20"/>
    </row>
    <row r="63" spans="2:12" ht="11.25">
      <c r="B63" s="20"/>
      <c r="L63" s="20"/>
    </row>
    <row r="64" spans="2:12" ht="11.25">
      <c r="B64" s="20"/>
      <c r="L64" s="20"/>
    </row>
    <row r="65" spans="2:12" s="1" customFormat="1" ht="12.75">
      <c r="B65" s="32"/>
      <c r="D65" s="41" t="s">
        <v>56</v>
      </c>
      <c r="E65" s="42"/>
      <c r="F65" s="42"/>
      <c r="G65" s="41" t="s">
        <v>57</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54</v>
      </c>
      <c r="E76" s="34"/>
      <c r="F76" s="99" t="s">
        <v>55</v>
      </c>
      <c r="G76" s="43" t="s">
        <v>54</v>
      </c>
      <c r="H76" s="34"/>
      <c r="I76" s="34"/>
      <c r="J76" s="100" t="s">
        <v>55</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100</v>
      </c>
      <c r="L82" s="32"/>
    </row>
    <row r="83" spans="2:47" s="1" customFormat="1" ht="6.95" customHeight="1">
      <c r="B83" s="32"/>
      <c r="L83" s="32"/>
    </row>
    <row r="84" spans="2:47" s="1" customFormat="1" ht="12" customHeight="1">
      <c r="B84" s="32"/>
      <c r="C84" s="27" t="s">
        <v>16</v>
      </c>
      <c r="L84" s="32"/>
    </row>
    <row r="85" spans="2:47" s="1" customFormat="1" ht="16.5" customHeight="1">
      <c r="B85" s="32"/>
      <c r="E85" s="229" t="str">
        <f>E7</f>
        <v>Doksy, parkovací plocha u ZŠ K. H. Máchy</v>
      </c>
      <c r="F85" s="230"/>
      <c r="G85" s="230"/>
      <c r="H85" s="230"/>
      <c r="L85" s="32"/>
    </row>
    <row r="86" spans="2:47" s="1" customFormat="1" ht="12" customHeight="1">
      <c r="B86" s="32"/>
      <c r="C86" s="27" t="s">
        <v>98</v>
      </c>
      <c r="L86" s="32"/>
    </row>
    <row r="87" spans="2:47" s="1" customFormat="1" ht="16.5" customHeight="1">
      <c r="B87" s="32"/>
      <c r="E87" s="210" t="str">
        <f>E9</f>
        <v>SO.101 - SO.101 - Komunikace a parkovací plocha</v>
      </c>
      <c r="F87" s="231"/>
      <c r="G87" s="231"/>
      <c r="H87" s="231"/>
      <c r="L87" s="32"/>
    </row>
    <row r="88" spans="2:47" s="1" customFormat="1" ht="6.95" customHeight="1">
      <c r="B88" s="32"/>
      <c r="L88" s="32"/>
    </row>
    <row r="89" spans="2:47" s="1" customFormat="1" ht="12" customHeight="1">
      <c r="B89" s="32"/>
      <c r="C89" s="27" t="s">
        <v>20</v>
      </c>
      <c r="F89" s="25" t="str">
        <f>F12</f>
        <v xml:space="preserve"> </v>
      </c>
      <c r="I89" s="27" t="s">
        <v>22</v>
      </c>
      <c r="J89" s="52" t="str">
        <f>IF(J12="","",J12)</f>
        <v>4. 11. 2024</v>
      </c>
      <c r="L89" s="32"/>
    </row>
    <row r="90" spans="2:47" s="1" customFormat="1" ht="6.95" customHeight="1">
      <c r="B90" s="32"/>
      <c r="L90" s="32"/>
    </row>
    <row r="91" spans="2:47" s="1" customFormat="1" ht="15.2" customHeight="1">
      <c r="B91" s="32"/>
      <c r="C91" s="27" t="s">
        <v>24</v>
      </c>
      <c r="F91" s="25" t="str">
        <f>E15</f>
        <v>Město Doksy</v>
      </c>
      <c r="I91" s="27" t="s">
        <v>30</v>
      </c>
      <c r="J91" s="30" t="str">
        <f>E21</f>
        <v>CR Project s.r.o.</v>
      </c>
      <c r="L91" s="32"/>
    </row>
    <row r="92" spans="2:47" s="1" customFormat="1" ht="15.2" customHeight="1">
      <c r="B92" s="32"/>
      <c r="C92" s="27" t="s">
        <v>28</v>
      </c>
      <c r="F92" s="25" t="str">
        <f>IF(E18="","",E18)</f>
        <v>Vyplň údaj</v>
      </c>
      <c r="I92" s="27" t="s">
        <v>35</v>
      </c>
      <c r="J92" s="30" t="str">
        <f>E24</f>
        <v>Josef Nentwich</v>
      </c>
      <c r="L92" s="32"/>
    </row>
    <row r="93" spans="2:47" s="1" customFormat="1" ht="10.35" customHeight="1">
      <c r="B93" s="32"/>
      <c r="L93" s="32"/>
    </row>
    <row r="94" spans="2:47" s="1" customFormat="1" ht="29.25" customHeight="1">
      <c r="B94" s="32"/>
      <c r="C94" s="101" t="s">
        <v>101</v>
      </c>
      <c r="D94" s="93"/>
      <c r="E94" s="93"/>
      <c r="F94" s="93"/>
      <c r="G94" s="93"/>
      <c r="H94" s="93"/>
      <c r="I94" s="93"/>
      <c r="J94" s="102" t="s">
        <v>102</v>
      </c>
      <c r="K94" s="93"/>
      <c r="L94" s="32"/>
    </row>
    <row r="95" spans="2:47" s="1" customFormat="1" ht="10.35" customHeight="1">
      <c r="B95" s="32"/>
      <c r="L95" s="32"/>
    </row>
    <row r="96" spans="2:47" s="1" customFormat="1" ht="22.9" customHeight="1">
      <c r="B96" s="32"/>
      <c r="C96" s="103" t="s">
        <v>103</v>
      </c>
      <c r="J96" s="66">
        <f>J145</f>
        <v>0</v>
      </c>
      <c r="L96" s="32"/>
      <c r="AU96" s="17" t="s">
        <v>104</v>
      </c>
    </row>
    <row r="97" spans="2:12" s="8" customFormat="1" ht="24.95" customHeight="1">
      <c r="B97" s="104"/>
      <c r="D97" s="105" t="s">
        <v>105</v>
      </c>
      <c r="E97" s="106"/>
      <c r="F97" s="106"/>
      <c r="G97" s="106"/>
      <c r="H97" s="106"/>
      <c r="I97" s="106"/>
      <c r="J97" s="107">
        <f>J146</f>
        <v>0</v>
      </c>
      <c r="L97" s="104"/>
    </row>
    <row r="98" spans="2:12" s="9" customFormat="1" ht="19.899999999999999" customHeight="1">
      <c r="B98" s="108"/>
      <c r="D98" s="109" t="s">
        <v>106</v>
      </c>
      <c r="E98" s="110"/>
      <c r="F98" s="110"/>
      <c r="G98" s="110"/>
      <c r="H98" s="110"/>
      <c r="I98" s="110"/>
      <c r="J98" s="111">
        <f>J147</f>
        <v>0</v>
      </c>
      <c r="L98" s="108"/>
    </row>
    <row r="99" spans="2:12" s="9" customFormat="1" ht="14.85" customHeight="1">
      <c r="B99" s="108"/>
      <c r="D99" s="109" t="s">
        <v>107</v>
      </c>
      <c r="E99" s="110"/>
      <c r="F99" s="110"/>
      <c r="G99" s="110"/>
      <c r="H99" s="110"/>
      <c r="I99" s="110"/>
      <c r="J99" s="111">
        <f>J148</f>
        <v>0</v>
      </c>
      <c r="L99" s="108"/>
    </row>
    <row r="100" spans="2:12" s="9" customFormat="1" ht="14.85" customHeight="1">
      <c r="B100" s="108"/>
      <c r="D100" s="109" t="s">
        <v>108</v>
      </c>
      <c r="E100" s="110"/>
      <c r="F100" s="110"/>
      <c r="G100" s="110"/>
      <c r="H100" s="110"/>
      <c r="I100" s="110"/>
      <c r="J100" s="111">
        <f>J210</f>
        <v>0</v>
      </c>
      <c r="L100" s="108"/>
    </row>
    <row r="101" spans="2:12" s="9" customFormat="1" ht="14.85" customHeight="1">
      <c r="B101" s="108"/>
      <c r="D101" s="109" t="s">
        <v>109</v>
      </c>
      <c r="E101" s="110"/>
      <c r="F101" s="110"/>
      <c r="G101" s="110"/>
      <c r="H101" s="110"/>
      <c r="I101" s="110"/>
      <c r="J101" s="111">
        <f>J232</f>
        <v>0</v>
      </c>
      <c r="L101" s="108"/>
    </row>
    <row r="102" spans="2:12" s="9" customFormat="1" ht="14.85" customHeight="1">
      <c r="B102" s="108"/>
      <c r="D102" s="109" t="s">
        <v>110</v>
      </c>
      <c r="E102" s="110"/>
      <c r="F102" s="110"/>
      <c r="G102" s="110"/>
      <c r="H102" s="110"/>
      <c r="I102" s="110"/>
      <c r="J102" s="111">
        <f>J263</f>
        <v>0</v>
      </c>
      <c r="L102" s="108"/>
    </row>
    <row r="103" spans="2:12" s="9" customFormat="1" ht="14.85" customHeight="1">
      <c r="B103" s="108"/>
      <c r="D103" s="109" t="s">
        <v>111</v>
      </c>
      <c r="E103" s="110"/>
      <c r="F103" s="110"/>
      <c r="G103" s="110"/>
      <c r="H103" s="110"/>
      <c r="I103" s="110"/>
      <c r="J103" s="111">
        <f>J278</f>
        <v>0</v>
      </c>
      <c r="L103" s="108"/>
    </row>
    <row r="104" spans="2:12" s="9" customFormat="1" ht="14.85" customHeight="1">
      <c r="B104" s="108"/>
      <c r="D104" s="109" t="s">
        <v>112</v>
      </c>
      <c r="E104" s="110"/>
      <c r="F104" s="110"/>
      <c r="G104" s="110"/>
      <c r="H104" s="110"/>
      <c r="I104" s="110"/>
      <c r="J104" s="111">
        <f>J302</f>
        <v>0</v>
      </c>
      <c r="L104" s="108"/>
    </row>
    <row r="105" spans="2:12" s="9" customFormat="1" ht="19.899999999999999" customHeight="1">
      <c r="B105" s="108"/>
      <c r="D105" s="109" t="s">
        <v>113</v>
      </c>
      <c r="E105" s="110"/>
      <c r="F105" s="110"/>
      <c r="G105" s="110"/>
      <c r="H105" s="110"/>
      <c r="I105" s="110"/>
      <c r="J105" s="111">
        <f>J323</f>
        <v>0</v>
      </c>
      <c r="L105" s="108"/>
    </row>
    <row r="106" spans="2:12" s="9" customFormat="1" ht="14.85" customHeight="1">
      <c r="B106" s="108"/>
      <c r="D106" s="109" t="s">
        <v>114</v>
      </c>
      <c r="E106" s="110"/>
      <c r="F106" s="110"/>
      <c r="G106" s="110"/>
      <c r="H106" s="110"/>
      <c r="I106" s="110"/>
      <c r="J106" s="111">
        <f>J324</f>
        <v>0</v>
      </c>
      <c r="L106" s="108"/>
    </row>
    <row r="107" spans="2:12" s="9" customFormat="1" ht="14.85" customHeight="1">
      <c r="B107" s="108"/>
      <c r="D107" s="109" t="s">
        <v>115</v>
      </c>
      <c r="E107" s="110"/>
      <c r="F107" s="110"/>
      <c r="G107" s="110"/>
      <c r="H107" s="110"/>
      <c r="I107" s="110"/>
      <c r="J107" s="111">
        <f>J334</f>
        <v>0</v>
      </c>
      <c r="L107" s="108"/>
    </row>
    <row r="108" spans="2:12" s="9" customFormat="1" ht="19.899999999999999" customHeight="1">
      <c r="B108" s="108"/>
      <c r="D108" s="109" t="s">
        <v>116</v>
      </c>
      <c r="E108" s="110"/>
      <c r="F108" s="110"/>
      <c r="G108" s="110"/>
      <c r="H108" s="110"/>
      <c r="I108" s="110"/>
      <c r="J108" s="111">
        <f>J339</f>
        <v>0</v>
      </c>
      <c r="L108" s="108"/>
    </row>
    <row r="109" spans="2:12" s="9" customFormat="1" ht="14.85" customHeight="1">
      <c r="B109" s="108"/>
      <c r="D109" s="109" t="s">
        <v>117</v>
      </c>
      <c r="E109" s="110"/>
      <c r="F109" s="110"/>
      <c r="G109" s="110"/>
      <c r="H109" s="110"/>
      <c r="I109" s="110"/>
      <c r="J109" s="111">
        <f>J340</f>
        <v>0</v>
      </c>
      <c r="L109" s="108"/>
    </row>
    <row r="110" spans="2:12" s="9" customFormat="1" ht="14.85" customHeight="1">
      <c r="B110" s="108"/>
      <c r="D110" s="109" t="s">
        <v>118</v>
      </c>
      <c r="E110" s="110"/>
      <c r="F110" s="110"/>
      <c r="G110" s="110"/>
      <c r="H110" s="110"/>
      <c r="I110" s="110"/>
      <c r="J110" s="111">
        <f>J382</f>
        <v>0</v>
      </c>
      <c r="L110" s="108"/>
    </row>
    <row r="111" spans="2:12" s="9" customFormat="1" ht="14.85" customHeight="1">
      <c r="B111" s="108"/>
      <c r="D111" s="109" t="s">
        <v>119</v>
      </c>
      <c r="E111" s="110"/>
      <c r="F111" s="110"/>
      <c r="G111" s="110"/>
      <c r="H111" s="110"/>
      <c r="I111" s="110"/>
      <c r="J111" s="111">
        <f>J391</f>
        <v>0</v>
      </c>
      <c r="L111" s="108"/>
    </row>
    <row r="112" spans="2:12" s="9" customFormat="1" ht="14.85" customHeight="1">
      <c r="B112" s="108"/>
      <c r="D112" s="109" t="s">
        <v>120</v>
      </c>
      <c r="E112" s="110"/>
      <c r="F112" s="110"/>
      <c r="G112" s="110"/>
      <c r="H112" s="110"/>
      <c r="I112" s="110"/>
      <c r="J112" s="111">
        <f>J394</f>
        <v>0</v>
      </c>
      <c r="L112" s="108"/>
    </row>
    <row r="113" spans="2:12" s="9" customFormat="1" ht="14.85" customHeight="1">
      <c r="B113" s="108"/>
      <c r="D113" s="109" t="s">
        <v>121</v>
      </c>
      <c r="E113" s="110"/>
      <c r="F113" s="110"/>
      <c r="G113" s="110"/>
      <c r="H113" s="110"/>
      <c r="I113" s="110"/>
      <c r="J113" s="111">
        <f>J415</f>
        <v>0</v>
      </c>
      <c r="L113" s="108"/>
    </row>
    <row r="114" spans="2:12" s="9" customFormat="1" ht="19.899999999999999" customHeight="1">
      <c r="B114" s="108"/>
      <c r="D114" s="109" t="s">
        <v>122</v>
      </c>
      <c r="E114" s="110"/>
      <c r="F114" s="110"/>
      <c r="G114" s="110"/>
      <c r="H114" s="110"/>
      <c r="I114" s="110"/>
      <c r="J114" s="111">
        <f>J430</f>
        <v>0</v>
      </c>
      <c r="L114" s="108"/>
    </row>
    <row r="115" spans="2:12" s="9" customFormat="1" ht="14.85" customHeight="1">
      <c r="B115" s="108"/>
      <c r="D115" s="109" t="s">
        <v>123</v>
      </c>
      <c r="E115" s="110"/>
      <c r="F115" s="110"/>
      <c r="G115" s="110"/>
      <c r="H115" s="110"/>
      <c r="I115" s="110"/>
      <c r="J115" s="111">
        <f>J431</f>
        <v>0</v>
      </c>
      <c r="L115" s="108"/>
    </row>
    <row r="116" spans="2:12" s="9" customFormat="1" ht="14.85" customHeight="1">
      <c r="B116" s="108"/>
      <c r="D116" s="109" t="s">
        <v>124</v>
      </c>
      <c r="E116" s="110"/>
      <c r="F116" s="110"/>
      <c r="G116" s="110"/>
      <c r="H116" s="110"/>
      <c r="I116" s="110"/>
      <c r="J116" s="111">
        <f>J445</f>
        <v>0</v>
      </c>
      <c r="L116" s="108"/>
    </row>
    <row r="117" spans="2:12" s="9" customFormat="1" ht="14.85" customHeight="1">
      <c r="B117" s="108"/>
      <c r="D117" s="109" t="s">
        <v>125</v>
      </c>
      <c r="E117" s="110"/>
      <c r="F117" s="110"/>
      <c r="G117" s="110"/>
      <c r="H117" s="110"/>
      <c r="I117" s="110"/>
      <c r="J117" s="111">
        <f>J457</f>
        <v>0</v>
      </c>
      <c r="L117" s="108"/>
    </row>
    <row r="118" spans="2:12" s="9" customFormat="1" ht="19.899999999999999" customHeight="1">
      <c r="B118" s="108"/>
      <c r="D118" s="109" t="s">
        <v>126</v>
      </c>
      <c r="E118" s="110"/>
      <c r="F118" s="110"/>
      <c r="G118" s="110"/>
      <c r="H118" s="110"/>
      <c r="I118" s="110"/>
      <c r="J118" s="111">
        <f>J476</f>
        <v>0</v>
      </c>
      <c r="L118" s="108"/>
    </row>
    <row r="119" spans="2:12" s="9" customFormat="1" ht="14.85" customHeight="1">
      <c r="B119" s="108"/>
      <c r="D119" s="109" t="s">
        <v>127</v>
      </c>
      <c r="E119" s="110"/>
      <c r="F119" s="110"/>
      <c r="G119" s="110"/>
      <c r="H119" s="110"/>
      <c r="I119" s="110"/>
      <c r="J119" s="111">
        <f>J477</f>
        <v>0</v>
      </c>
      <c r="L119" s="108"/>
    </row>
    <row r="120" spans="2:12" s="9" customFormat="1" ht="14.85" customHeight="1">
      <c r="B120" s="108"/>
      <c r="D120" s="109" t="s">
        <v>128</v>
      </c>
      <c r="E120" s="110"/>
      <c r="F120" s="110"/>
      <c r="G120" s="110"/>
      <c r="H120" s="110"/>
      <c r="I120" s="110"/>
      <c r="J120" s="111">
        <f>J495</f>
        <v>0</v>
      </c>
      <c r="L120" s="108"/>
    </row>
    <row r="121" spans="2:12" s="9" customFormat="1" ht="14.85" customHeight="1">
      <c r="B121" s="108"/>
      <c r="D121" s="109" t="s">
        <v>129</v>
      </c>
      <c r="E121" s="110"/>
      <c r="F121" s="110"/>
      <c r="G121" s="110"/>
      <c r="H121" s="110"/>
      <c r="I121" s="110"/>
      <c r="J121" s="111">
        <f>J540</f>
        <v>0</v>
      </c>
      <c r="L121" s="108"/>
    </row>
    <row r="122" spans="2:12" s="9" customFormat="1" ht="14.85" customHeight="1">
      <c r="B122" s="108"/>
      <c r="D122" s="109" t="s">
        <v>130</v>
      </c>
      <c r="E122" s="110"/>
      <c r="F122" s="110"/>
      <c r="G122" s="110"/>
      <c r="H122" s="110"/>
      <c r="I122" s="110"/>
      <c r="J122" s="111">
        <f>J570</f>
        <v>0</v>
      </c>
      <c r="L122" s="108"/>
    </row>
    <row r="123" spans="2:12" s="9" customFormat="1" ht="14.85" customHeight="1">
      <c r="B123" s="108"/>
      <c r="D123" s="109" t="s">
        <v>131</v>
      </c>
      <c r="E123" s="110"/>
      <c r="F123" s="110"/>
      <c r="G123" s="110"/>
      <c r="H123" s="110"/>
      <c r="I123" s="110"/>
      <c r="J123" s="111">
        <f>J577</f>
        <v>0</v>
      </c>
      <c r="L123" s="108"/>
    </row>
    <row r="124" spans="2:12" s="9" customFormat="1" ht="14.85" customHeight="1">
      <c r="B124" s="108"/>
      <c r="D124" s="109" t="s">
        <v>132</v>
      </c>
      <c r="E124" s="110"/>
      <c r="F124" s="110"/>
      <c r="G124" s="110"/>
      <c r="H124" s="110"/>
      <c r="I124" s="110"/>
      <c r="J124" s="111">
        <f>J581</f>
        <v>0</v>
      </c>
      <c r="L124" s="108"/>
    </row>
    <row r="125" spans="2:12" s="9" customFormat="1" ht="14.85" customHeight="1">
      <c r="B125" s="108"/>
      <c r="D125" s="109" t="s">
        <v>133</v>
      </c>
      <c r="E125" s="110"/>
      <c r="F125" s="110"/>
      <c r="G125" s="110"/>
      <c r="H125" s="110"/>
      <c r="I125" s="110"/>
      <c r="J125" s="111">
        <f>J610</f>
        <v>0</v>
      </c>
      <c r="L125" s="108"/>
    </row>
    <row r="126" spans="2:12" s="1" customFormat="1" ht="21.75" customHeight="1">
      <c r="B126" s="32"/>
      <c r="L126" s="32"/>
    </row>
    <row r="127" spans="2:12" s="1" customFormat="1" ht="6.95" customHeight="1">
      <c r="B127" s="44"/>
      <c r="C127" s="45"/>
      <c r="D127" s="45"/>
      <c r="E127" s="45"/>
      <c r="F127" s="45"/>
      <c r="G127" s="45"/>
      <c r="H127" s="45"/>
      <c r="I127" s="45"/>
      <c r="J127" s="45"/>
      <c r="K127" s="45"/>
      <c r="L127" s="32"/>
    </row>
    <row r="131" spans="2:20" s="1" customFormat="1" ht="6.95" customHeight="1">
      <c r="B131" s="46"/>
      <c r="C131" s="47"/>
      <c r="D131" s="47"/>
      <c r="E131" s="47"/>
      <c r="F131" s="47"/>
      <c r="G131" s="47"/>
      <c r="H131" s="47"/>
      <c r="I131" s="47"/>
      <c r="J131" s="47"/>
      <c r="K131" s="47"/>
      <c r="L131" s="32"/>
    </row>
    <row r="132" spans="2:20" s="1" customFormat="1" ht="24.95" customHeight="1">
      <c r="B132" s="32"/>
      <c r="C132" s="21" t="s">
        <v>134</v>
      </c>
      <c r="L132" s="32"/>
    </row>
    <row r="133" spans="2:20" s="1" customFormat="1" ht="6.95" customHeight="1">
      <c r="B133" s="32"/>
      <c r="L133" s="32"/>
    </row>
    <row r="134" spans="2:20" s="1" customFormat="1" ht="12" customHeight="1">
      <c r="B134" s="32"/>
      <c r="C134" s="27" t="s">
        <v>16</v>
      </c>
      <c r="L134" s="32"/>
    </row>
    <row r="135" spans="2:20" s="1" customFormat="1" ht="16.5" customHeight="1">
      <c r="B135" s="32"/>
      <c r="E135" s="229" t="str">
        <f>E7</f>
        <v>Doksy, parkovací plocha u ZŠ K. H. Máchy</v>
      </c>
      <c r="F135" s="230"/>
      <c r="G135" s="230"/>
      <c r="H135" s="230"/>
      <c r="L135" s="32"/>
    </row>
    <row r="136" spans="2:20" s="1" customFormat="1" ht="12" customHeight="1">
      <c r="B136" s="32"/>
      <c r="C136" s="27" t="s">
        <v>98</v>
      </c>
      <c r="L136" s="32"/>
    </row>
    <row r="137" spans="2:20" s="1" customFormat="1" ht="16.5" customHeight="1">
      <c r="B137" s="32"/>
      <c r="E137" s="210" t="str">
        <f>E9</f>
        <v>SO.101 - SO.101 - Komunikace a parkovací plocha</v>
      </c>
      <c r="F137" s="231"/>
      <c r="G137" s="231"/>
      <c r="H137" s="231"/>
      <c r="L137" s="32"/>
    </row>
    <row r="138" spans="2:20" s="1" customFormat="1" ht="6.95" customHeight="1">
      <c r="B138" s="32"/>
      <c r="L138" s="32"/>
    </row>
    <row r="139" spans="2:20" s="1" customFormat="1" ht="12" customHeight="1">
      <c r="B139" s="32"/>
      <c r="C139" s="27" t="s">
        <v>20</v>
      </c>
      <c r="F139" s="25" t="str">
        <f>F12</f>
        <v xml:space="preserve"> </v>
      </c>
      <c r="I139" s="27" t="s">
        <v>22</v>
      </c>
      <c r="J139" s="52" t="str">
        <f>IF(J12="","",J12)</f>
        <v>4. 11. 2024</v>
      </c>
      <c r="L139" s="32"/>
    </row>
    <row r="140" spans="2:20" s="1" customFormat="1" ht="6.95" customHeight="1">
      <c r="B140" s="32"/>
      <c r="L140" s="32"/>
    </row>
    <row r="141" spans="2:20" s="1" customFormat="1" ht="15.2" customHeight="1">
      <c r="B141" s="32"/>
      <c r="C141" s="27" t="s">
        <v>24</v>
      </c>
      <c r="F141" s="25" t="str">
        <f>E15</f>
        <v>Město Doksy</v>
      </c>
      <c r="I141" s="27" t="s">
        <v>30</v>
      </c>
      <c r="J141" s="30" t="str">
        <f>E21</f>
        <v>CR Project s.r.o.</v>
      </c>
      <c r="L141" s="32"/>
    </row>
    <row r="142" spans="2:20" s="1" customFormat="1" ht="15.2" customHeight="1">
      <c r="B142" s="32"/>
      <c r="C142" s="27" t="s">
        <v>28</v>
      </c>
      <c r="F142" s="25" t="str">
        <f>IF(E18="","",E18)</f>
        <v>Vyplň údaj</v>
      </c>
      <c r="I142" s="27" t="s">
        <v>35</v>
      </c>
      <c r="J142" s="30" t="str">
        <f>E24</f>
        <v>Josef Nentwich</v>
      </c>
      <c r="L142" s="32"/>
    </row>
    <row r="143" spans="2:20" s="1" customFormat="1" ht="10.35" customHeight="1">
      <c r="B143" s="32"/>
      <c r="L143" s="32"/>
    </row>
    <row r="144" spans="2:20" s="10" customFormat="1" ht="29.25" customHeight="1">
      <c r="B144" s="112"/>
      <c r="C144" s="113" t="s">
        <v>135</v>
      </c>
      <c r="D144" s="114" t="s">
        <v>64</v>
      </c>
      <c r="E144" s="114" t="s">
        <v>60</v>
      </c>
      <c r="F144" s="114" t="s">
        <v>61</v>
      </c>
      <c r="G144" s="114" t="s">
        <v>136</v>
      </c>
      <c r="H144" s="114" t="s">
        <v>137</v>
      </c>
      <c r="I144" s="114" t="s">
        <v>138</v>
      </c>
      <c r="J144" s="114" t="s">
        <v>102</v>
      </c>
      <c r="K144" s="115" t="s">
        <v>139</v>
      </c>
      <c r="L144" s="112"/>
      <c r="M144" s="59" t="s">
        <v>1</v>
      </c>
      <c r="N144" s="60" t="s">
        <v>43</v>
      </c>
      <c r="O144" s="60" t="s">
        <v>140</v>
      </c>
      <c r="P144" s="60" t="s">
        <v>141</v>
      </c>
      <c r="Q144" s="60" t="s">
        <v>142</v>
      </c>
      <c r="R144" s="60" t="s">
        <v>143</v>
      </c>
      <c r="S144" s="60" t="s">
        <v>144</v>
      </c>
      <c r="T144" s="61" t="s">
        <v>145</v>
      </c>
    </row>
    <row r="145" spans="2:65" s="1" customFormat="1" ht="22.9" customHeight="1">
      <c r="B145" s="32"/>
      <c r="C145" s="64" t="s">
        <v>146</v>
      </c>
      <c r="J145" s="116">
        <f>BK145</f>
        <v>0</v>
      </c>
      <c r="L145" s="32"/>
      <c r="M145" s="62"/>
      <c r="N145" s="53"/>
      <c r="O145" s="53"/>
      <c r="P145" s="117">
        <f>P146</f>
        <v>0</v>
      </c>
      <c r="Q145" s="53"/>
      <c r="R145" s="117">
        <f>R146</f>
        <v>319.60076530000003</v>
      </c>
      <c r="S145" s="53"/>
      <c r="T145" s="118">
        <f>T146</f>
        <v>196.11035000000001</v>
      </c>
      <c r="AT145" s="17" t="s">
        <v>78</v>
      </c>
      <c r="AU145" s="17" t="s">
        <v>104</v>
      </c>
      <c r="BK145" s="119">
        <f>BK146</f>
        <v>0</v>
      </c>
    </row>
    <row r="146" spans="2:65" s="11" customFormat="1" ht="25.9" customHeight="1">
      <c r="B146" s="120"/>
      <c r="D146" s="121" t="s">
        <v>78</v>
      </c>
      <c r="E146" s="122" t="s">
        <v>147</v>
      </c>
      <c r="F146" s="122" t="s">
        <v>148</v>
      </c>
      <c r="I146" s="123"/>
      <c r="J146" s="124">
        <f>BK146</f>
        <v>0</v>
      </c>
      <c r="L146" s="120"/>
      <c r="M146" s="125"/>
      <c r="P146" s="126">
        <f>P147+P323+P339+P430+P476</f>
        <v>0</v>
      </c>
      <c r="R146" s="126">
        <f>R147+R323+R339+R430+R476</f>
        <v>319.60076530000003</v>
      </c>
      <c r="T146" s="127">
        <f>T147+T323+T339+T430+T476</f>
        <v>196.11035000000001</v>
      </c>
      <c r="AR146" s="121" t="s">
        <v>87</v>
      </c>
      <c r="AT146" s="128" t="s">
        <v>78</v>
      </c>
      <c r="AU146" s="128" t="s">
        <v>79</v>
      </c>
      <c r="AY146" s="121" t="s">
        <v>149</v>
      </c>
      <c r="BK146" s="129">
        <f>BK147+BK323+BK339+BK430+BK476</f>
        <v>0</v>
      </c>
    </row>
    <row r="147" spans="2:65" s="11" customFormat="1" ht="22.9" customHeight="1">
      <c r="B147" s="120"/>
      <c r="D147" s="121" t="s">
        <v>78</v>
      </c>
      <c r="E147" s="130" t="s">
        <v>87</v>
      </c>
      <c r="F147" s="130" t="s">
        <v>150</v>
      </c>
      <c r="I147" s="123"/>
      <c r="J147" s="131">
        <f>BK147</f>
        <v>0</v>
      </c>
      <c r="L147" s="120"/>
      <c r="M147" s="125"/>
      <c r="P147" s="126">
        <f>P148+P210+P232+P263+P278+P302</f>
        <v>0</v>
      </c>
      <c r="R147" s="126">
        <f>R148+R210+R232+R263+R278+R302</f>
        <v>3.4665732500000002</v>
      </c>
      <c r="T147" s="127">
        <f>T148+T210+T232+T263+T278+T302</f>
        <v>0</v>
      </c>
      <c r="AR147" s="121" t="s">
        <v>87</v>
      </c>
      <c r="AT147" s="128" t="s">
        <v>78</v>
      </c>
      <c r="AU147" s="128" t="s">
        <v>87</v>
      </c>
      <c r="AY147" s="121" t="s">
        <v>149</v>
      </c>
      <c r="BK147" s="129">
        <f>BK148+BK210+BK232+BK263+BK278+BK302</f>
        <v>0</v>
      </c>
    </row>
    <row r="148" spans="2:65" s="11" customFormat="1" ht="20.85" customHeight="1">
      <c r="B148" s="120"/>
      <c r="D148" s="121" t="s">
        <v>78</v>
      </c>
      <c r="E148" s="130" t="s">
        <v>151</v>
      </c>
      <c r="F148" s="130" t="s">
        <v>152</v>
      </c>
      <c r="I148" s="123"/>
      <c r="J148" s="131">
        <f>BK148</f>
        <v>0</v>
      </c>
      <c r="L148" s="120"/>
      <c r="M148" s="125"/>
      <c r="P148" s="126">
        <f>SUM(P149:P209)</f>
        <v>0</v>
      </c>
      <c r="R148" s="126">
        <f>SUM(R149:R209)</f>
        <v>0</v>
      </c>
      <c r="T148" s="127">
        <f>SUM(T149:T209)</f>
        <v>0</v>
      </c>
      <c r="AR148" s="121" t="s">
        <v>87</v>
      </c>
      <c r="AT148" s="128" t="s">
        <v>78</v>
      </c>
      <c r="AU148" s="128" t="s">
        <v>89</v>
      </c>
      <c r="AY148" s="121" t="s">
        <v>149</v>
      </c>
      <c r="BK148" s="129">
        <f>SUM(BK149:BK209)</f>
        <v>0</v>
      </c>
    </row>
    <row r="149" spans="2:65" s="1" customFormat="1" ht="24.2" customHeight="1">
      <c r="B149" s="32"/>
      <c r="C149" s="132" t="s">
        <v>87</v>
      </c>
      <c r="D149" s="132" t="s">
        <v>153</v>
      </c>
      <c r="E149" s="133" t="s">
        <v>154</v>
      </c>
      <c r="F149" s="134" t="s">
        <v>155</v>
      </c>
      <c r="G149" s="135" t="s">
        <v>156</v>
      </c>
      <c r="H149" s="136">
        <v>1213.52</v>
      </c>
      <c r="I149" s="137"/>
      <c r="J149" s="138">
        <f>ROUND(I149*H149,2)</f>
        <v>0</v>
      </c>
      <c r="K149" s="134" t="s">
        <v>157</v>
      </c>
      <c r="L149" s="32"/>
      <c r="M149" s="139" t="s">
        <v>1</v>
      </c>
      <c r="N149" s="140" t="s">
        <v>44</v>
      </c>
      <c r="P149" s="141">
        <f>O149*H149</f>
        <v>0</v>
      </c>
      <c r="Q149" s="141">
        <v>0</v>
      </c>
      <c r="R149" s="141">
        <f>Q149*H149</f>
        <v>0</v>
      </c>
      <c r="S149" s="141">
        <v>0</v>
      </c>
      <c r="T149" s="142">
        <f>S149*H149</f>
        <v>0</v>
      </c>
      <c r="AR149" s="143" t="s">
        <v>158</v>
      </c>
      <c r="AT149" s="143" t="s">
        <v>153</v>
      </c>
      <c r="AU149" s="143" t="s">
        <v>159</v>
      </c>
      <c r="AY149" s="17" t="s">
        <v>149</v>
      </c>
      <c r="BE149" s="144">
        <f>IF(N149="základní",J149,0)</f>
        <v>0</v>
      </c>
      <c r="BF149" s="144">
        <f>IF(N149="snížená",J149,0)</f>
        <v>0</v>
      </c>
      <c r="BG149" s="144">
        <f>IF(N149="zákl. přenesená",J149,0)</f>
        <v>0</v>
      </c>
      <c r="BH149" s="144">
        <f>IF(N149="sníž. přenesená",J149,0)</f>
        <v>0</v>
      </c>
      <c r="BI149" s="144">
        <f>IF(N149="nulová",J149,0)</f>
        <v>0</v>
      </c>
      <c r="BJ149" s="17" t="s">
        <v>87</v>
      </c>
      <c r="BK149" s="144">
        <f>ROUND(I149*H149,2)</f>
        <v>0</v>
      </c>
      <c r="BL149" s="17" t="s">
        <v>158</v>
      </c>
      <c r="BM149" s="143" t="s">
        <v>160</v>
      </c>
    </row>
    <row r="150" spans="2:65" s="12" customFormat="1" ht="11.25">
      <c r="B150" s="145"/>
      <c r="D150" s="146" t="s">
        <v>161</v>
      </c>
      <c r="E150" s="147" t="s">
        <v>1</v>
      </c>
      <c r="F150" s="148" t="s">
        <v>162</v>
      </c>
      <c r="H150" s="149">
        <v>1213.52</v>
      </c>
      <c r="I150" s="150"/>
      <c r="L150" s="145"/>
      <c r="M150" s="151"/>
      <c r="T150" s="152"/>
      <c r="AT150" s="147" t="s">
        <v>161</v>
      </c>
      <c r="AU150" s="147" t="s">
        <v>159</v>
      </c>
      <c r="AV150" s="12" t="s">
        <v>89</v>
      </c>
      <c r="AW150" s="12" t="s">
        <v>34</v>
      </c>
      <c r="AX150" s="12" t="s">
        <v>87</v>
      </c>
      <c r="AY150" s="147" t="s">
        <v>149</v>
      </c>
    </row>
    <row r="151" spans="2:65" s="1" customFormat="1" ht="24.2" customHeight="1">
      <c r="B151" s="32"/>
      <c r="C151" s="132" t="s">
        <v>89</v>
      </c>
      <c r="D151" s="132" t="s">
        <v>153</v>
      </c>
      <c r="E151" s="133" t="s">
        <v>163</v>
      </c>
      <c r="F151" s="134" t="s">
        <v>164</v>
      </c>
      <c r="G151" s="135" t="s">
        <v>165</v>
      </c>
      <c r="H151" s="136">
        <v>2</v>
      </c>
      <c r="I151" s="137"/>
      <c r="J151" s="138">
        <f>ROUND(I151*H151,2)</f>
        <v>0</v>
      </c>
      <c r="K151" s="134" t="s">
        <v>157</v>
      </c>
      <c r="L151" s="32"/>
      <c r="M151" s="139" t="s">
        <v>1</v>
      </c>
      <c r="N151" s="140" t="s">
        <v>44</v>
      </c>
      <c r="P151" s="141">
        <f>O151*H151</f>
        <v>0</v>
      </c>
      <c r="Q151" s="141">
        <v>0</v>
      </c>
      <c r="R151" s="141">
        <f>Q151*H151</f>
        <v>0</v>
      </c>
      <c r="S151" s="141">
        <v>0</v>
      </c>
      <c r="T151" s="142">
        <f>S151*H151</f>
        <v>0</v>
      </c>
      <c r="AR151" s="143" t="s">
        <v>158</v>
      </c>
      <c r="AT151" s="143" t="s">
        <v>153</v>
      </c>
      <c r="AU151" s="143" t="s">
        <v>159</v>
      </c>
      <c r="AY151" s="17" t="s">
        <v>149</v>
      </c>
      <c r="BE151" s="144">
        <f>IF(N151="základní",J151,0)</f>
        <v>0</v>
      </c>
      <c r="BF151" s="144">
        <f>IF(N151="snížená",J151,0)</f>
        <v>0</v>
      </c>
      <c r="BG151" s="144">
        <f>IF(N151="zákl. přenesená",J151,0)</f>
        <v>0</v>
      </c>
      <c r="BH151" s="144">
        <f>IF(N151="sníž. přenesená",J151,0)</f>
        <v>0</v>
      </c>
      <c r="BI151" s="144">
        <f>IF(N151="nulová",J151,0)</f>
        <v>0</v>
      </c>
      <c r="BJ151" s="17" t="s">
        <v>87</v>
      </c>
      <c r="BK151" s="144">
        <f>ROUND(I151*H151,2)</f>
        <v>0</v>
      </c>
      <c r="BL151" s="17" t="s">
        <v>158</v>
      </c>
      <c r="BM151" s="143" t="s">
        <v>166</v>
      </c>
    </row>
    <row r="152" spans="2:65" s="1" customFormat="1" ht="33" customHeight="1">
      <c r="B152" s="32"/>
      <c r="C152" s="132" t="s">
        <v>159</v>
      </c>
      <c r="D152" s="132" t="s">
        <v>153</v>
      </c>
      <c r="E152" s="133" t="s">
        <v>167</v>
      </c>
      <c r="F152" s="134" t="s">
        <v>168</v>
      </c>
      <c r="G152" s="135" t="s">
        <v>165</v>
      </c>
      <c r="H152" s="136">
        <v>10</v>
      </c>
      <c r="I152" s="137"/>
      <c r="J152" s="138">
        <f>ROUND(I152*H152,2)</f>
        <v>0</v>
      </c>
      <c r="K152" s="134" t="s">
        <v>157</v>
      </c>
      <c r="L152" s="32"/>
      <c r="M152" s="139" t="s">
        <v>1</v>
      </c>
      <c r="N152" s="140" t="s">
        <v>44</v>
      </c>
      <c r="P152" s="141">
        <f>O152*H152</f>
        <v>0</v>
      </c>
      <c r="Q152" s="141">
        <v>0</v>
      </c>
      <c r="R152" s="141">
        <f>Q152*H152</f>
        <v>0</v>
      </c>
      <c r="S152" s="141">
        <v>0</v>
      </c>
      <c r="T152" s="142">
        <f>S152*H152</f>
        <v>0</v>
      </c>
      <c r="AR152" s="143" t="s">
        <v>158</v>
      </c>
      <c r="AT152" s="143" t="s">
        <v>153</v>
      </c>
      <c r="AU152" s="143" t="s">
        <v>159</v>
      </c>
      <c r="AY152" s="17" t="s">
        <v>149</v>
      </c>
      <c r="BE152" s="144">
        <f>IF(N152="základní",J152,0)</f>
        <v>0</v>
      </c>
      <c r="BF152" s="144">
        <f>IF(N152="snížená",J152,0)</f>
        <v>0</v>
      </c>
      <c r="BG152" s="144">
        <f>IF(N152="zákl. přenesená",J152,0)</f>
        <v>0</v>
      </c>
      <c r="BH152" s="144">
        <f>IF(N152="sníž. přenesená",J152,0)</f>
        <v>0</v>
      </c>
      <c r="BI152" s="144">
        <f>IF(N152="nulová",J152,0)</f>
        <v>0</v>
      </c>
      <c r="BJ152" s="17" t="s">
        <v>87</v>
      </c>
      <c r="BK152" s="144">
        <f>ROUND(I152*H152,2)</f>
        <v>0</v>
      </c>
      <c r="BL152" s="17" t="s">
        <v>158</v>
      </c>
      <c r="BM152" s="143" t="s">
        <v>169</v>
      </c>
    </row>
    <row r="153" spans="2:65" s="12" customFormat="1" ht="11.25">
      <c r="B153" s="145"/>
      <c r="D153" s="146" t="s">
        <v>161</v>
      </c>
      <c r="E153" s="147" t="s">
        <v>1</v>
      </c>
      <c r="F153" s="148" t="s">
        <v>170</v>
      </c>
      <c r="H153" s="149">
        <v>10</v>
      </c>
      <c r="I153" s="150"/>
      <c r="L153" s="145"/>
      <c r="M153" s="151"/>
      <c r="T153" s="152"/>
      <c r="AT153" s="147" t="s">
        <v>161</v>
      </c>
      <c r="AU153" s="147" t="s">
        <v>159</v>
      </c>
      <c r="AV153" s="12" t="s">
        <v>89</v>
      </c>
      <c r="AW153" s="12" t="s">
        <v>34</v>
      </c>
      <c r="AX153" s="12" t="s">
        <v>87</v>
      </c>
      <c r="AY153" s="147" t="s">
        <v>149</v>
      </c>
    </row>
    <row r="154" spans="2:65" s="1" customFormat="1" ht="24.2" customHeight="1">
      <c r="B154" s="32"/>
      <c r="C154" s="132" t="s">
        <v>158</v>
      </c>
      <c r="D154" s="132" t="s">
        <v>153</v>
      </c>
      <c r="E154" s="133" t="s">
        <v>171</v>
      </c>
      <c r="F154" s="134" t="s">
        <v>172</v>
      </c>
      <c r="G154" s="135" t="s">
        <v>165</v>
      </c>
      <c r="H154" s="136">
        <v>1</v>
      </c>
      <c r="I154" s="137"/>
      <c r="J154" s="138">
        <f>ROUND(I154*H154,2)</f>
        <v>0</v>
      </c>
      <c r="K154" s="134" t="s">
        <v>157</v>
      </c>
      <c r="L154" s="32"/>
      <c r="M154" s="139" t="s">
        <v>1</v>
      </c>
      <c r="N154" s="140" t="s">
        <v>44</v>
      </c>
      <c r="P154" s="141">
        <f>O154*H154</f>
        <v>0</v>
      </c>
      <c r="Q154" s="141">
        <v>0</v>
      </c>
      <c r="R154" s="141">
        <f>Q154*H154</f>
        <v>0</v>
      </c>
      <c r="S154" s="141">
        <v>0</v>
      </c>
      <c r="T154" s="142">
        <f>S154*H154</f>
        <v>0</v>
      </c>
      <c r="AR154" s="143" t="s">
        <v>158</v>
      </c>
      <c r="AT154" s="143" t="s">
        <v>153</v>
      </c>
      <c r="AU154" s="143" t="s">
        <v>159</v>
      </c>
      <c r="AY154" s="17" t="s">
        <v>149</v>
      </c>
      <c r="BE154" s="144">
        <f>IF(N154="základní",J154,0)</f>
        <v>0</v>
      </c>
      <c r="BF154" s="144">
        <f>IF(N154="snížená",J154,0)</f>
        <v>0</v>
      </c>
      <c r="BG154" s="144">
        <f>IF(N154="zákl. přenesená",J154,0)</f>
        <v>0</v>
      </c>
      <c r="BH154" s="144">
        <f>IF(N154="sníž. přenesená",J154,0)</f>
        <v>0</v>
      </c>
      <c r="BI154" s="144">
        <f>IF(N154="nulová",J154,0)</f>
        <v>0</v>
      </c>
      <c r="BJ154" s="17" t="s">
        <v>87</v>
      </c>
      <c r="BK154" s="144">
        <f>ROUND(I154*H154,2)</f>
        <v>0</v>
      </c>
      <c r="BL154" s="17" t="s">
        <v>158</v>
      </c>
      <c r="BM154" s="143" t="s">
        <v>173</v>
      </c>
    </row>
    <row r="155" spans="2:65" s="1" customFormat="1" ht="33" customHeight="1">
      <c r="B155" s="32"/>
      <c r="C155" s="132" t="s">
        <v>174</v>
      </c>
      <c r="D155" s="132" t="s">
        <v>153</v>
      </c>
      <c r="E155" s="133" t="s">
        <v>175</v>
      </c>
      <c r="F155" s="134" t="s">
        <v>176</v>
      </c>
      <c r="G155" s="135" t="s">
        <v>165</v>
      </c>
      <c r="H155" s="136">
        <v>10</v>
      </c>
      <c r="I155" s="137"/>
      <c r="J155" s="138">
        <f>ROUND(I155*H155,2)</f>
        <v>0</v>
      </c>
      <c r="K155" s="134" t="s">
        <v>157</v>
      </c>
      <c r="L155" s="32"/>
      <c r="M155" s="139" t="s">
        <v>1</v>
      </c>
      <c r="N155" s="140" t="s">
        <v>44</v>
      </c>
      <c r="P155" s="141">
        <f>O155*H155</f>
        <v>0</v>
      </c>
      <c r="Q155" s="141">
        <v>0</v>
      </c>
      <c r="R155" s="141">
        <f>Q155*H155</f>
        <v>0</v>
      </c>
      <c r="S155" s="141">
        <v>0</v>
      </c>
      <c r="T155" s="142">
        <f>S155*H155</f>
        <v>0</v>
      </c>
      <c r="AR155" s="143" t="s">
        <v>158</v>
      </c>
      <c r="AT155" s="143" t="s">
        <v>153</v>
      </c>
      <c r="AU155" s="143" t="s">
        <v>159</v>
      </c>
      <c r="AY155" s="17" t="s">
        <v>149</v>
      </c>
      <c r="BE155" s="144">
        <f>IF(N155="základní",J155,0)</f>
        <v>0</v>
      </c>
      <c r="BF155" s="144">
        <f>IF(N155="snížená",J155,0)</f>
        <v>0</v>
      </c>
      <c r="BG155" s="144">
        <f>IF(N155="zákl. přenesená",J155,0)</f>
        <v>0</v>
      </c>
      <c r="BH155" s="144">
        <f>IF(N155="sníž. přenesená",J155,0)</f>
        <v>0</v>
      </c>
      <c r="BI155" s="144">
        <f>IF(N155="nulová",J155,0)</f>
        <v>0</v>
      </c>
      <c r="BJ155" s="17" t="s">
        <v>87</v>
      </c>
      <c r="BK155" s="144">
        <f>ROUND(I155*H155,2)</f>
        <v>0</v>
      </c>
      <c r="BL155" s="17" t="s">
        <v>158</v>
      </c>
      <c r="BM155" s="143" t="s">
        <v>177</v>
      </c>
    </row>
    <row r="156" spans="2:65" s="12" customFormat="1" ht="11.25">
      <c r="B156" s="145"/>
      <c r="D156" s="146" t="s">
        <v>161</v>
      </c>
      <c r="E156" s="147" t="s">
        <v>1</v>
      </c>
      <c r="F156" s="148" t="s">
        <v>170</v>
      </c>
      <c r="H156" s="149">
        <v>10</v>
      </c>
      <c r="I156" s="150"/>
      <c r="L156" s="145"/>
      <c r="M156" s="151"/>
      <c r="T156" s="152"/>
      <c r="AT156" s="147" t="s">
        <v>161</v>
      </c>
      <c r="AU156" s="147" t="s">
        <v>159</v>
      </c>
      <c r="AV156" s="12" t="s">
        <v>89</v>
      </c>
      <c r="AW156" s="12" t="s">
        <v>34</v>
      </c>
      <c r="AX156" s="12" t="s">
        <v>87</v>
      </c>
      <c r="AY156" s="147" t="s">
        <v>149</v>
      </c>
    </row>
    <row r="157" spans="2:65" s="1" customFormat="1" ht="24.2" customHeight="1">
      <c r="B157" s="32"/>
      <c r="C157" s="132" t="s">
        <v>178</v>
      </c>
      <c r="D157" s="132" t="s">
        <v>153</v>
      </c>
      <c r="E157" s="133" t="s">
        <v>179</v>
      </c>
      <c r="F157" s="134" t="s">
        <v>180</v>
      </c>
      <c r="G157" s="135" t="s">
        <v>156</v>
      </c>
      <c r="H157" s="136">
        <v>100</v>
      </c>
      <c r="I157" s="137"/>
      <c r="J157" s="138">
        <f>ROUND(I157*H157,2)</f>
        <v>0</v>
      </c>
      <c r="K157" s="134" t="s">
        <v>157</v>
      </c>
      <c r="L157" s="32"/>
      <c r="M157" s="139" t="s">
        <v>1</v>
      </c>
      <c r="N157" s="140" t="s">
        <v>44</v>
      </c>
      <c r="P157" s="141">
        <f>O157*H157</f>
        <v>0</v>
      </c>
      <c r="Q157" s="141">
        <v>0</v>
      </c>
      <c r="R157" s="141">
        <f>Q157*H157</f>
        <v>0</v>
      </c>
      <c r="S157" s="141">
        <v>0</v>
      </c>
      <c r="T157" s="142">
        <f>S157*H157</f>
        <v>0</v>
      </c>
      <c r="AR157" s="143" t="s">
        <v>158</v>
      </c>
      <c r="AT157" s="143" t="s">
        <v>153</v>
      </c>
      <c r="AU157" s="143" t="s">
        <v>159</v>
      </c>
      <c r="AY157" s="17" t="s">
        <v>149</v>
      </c>
      <c r="BE157" s="144">
        <f>IF(N157="základní",J157,0)</f>
        <v>0</v>
      </c>
      <c r="BF157" s="144">
        <f>IF(N157="snížená",J157,0)</f>
        <v>0</v>
      </c>
      <c r="BG157" s="144">
        <f>IF(N157="zákl. přenesená",J157,0)</f>
        <v>0</v>
      </c>
      <c r="BH157" s="144">
        <f>IF(N157="sníž. přenesená",J157,0)</f>
        <v>0</v>
      </c>
      <c r="BI157" s="144">
        <f>IF(N157="nulová",J157,0)</f>
        <v>0</v>
      </c>
      <c r="BJ157" s="17" t="s">
        <v>87</v>
      </c>
      <c r="BK157" s="144">
        <f>ROUND(I157*H157,2)</f>
        <v>0</v>
      </c>
      <c r="BL157" s="17" t="s">
        <v>158</v>
      </c>
      <c r="BM157" s="143" t="s">
        <v>181</v>
      </c>
    </row>
    <row r="158" spans="2:65" s="12" customFormat="1" ht="11.25">
      <c r="B158" s="145"/>
      <c r="D158" s="146" t="s">
        <v>161</v>
      </c>
      <c r="E158" s="147" t="s">
        <v>1</v>
      </c>
      <c r="F158" s="148" t="s">
        <v>182</v>
      </c>
      <c r="H158" s="149">
        <v>100</v>
      </c>
      <c r="I158" s="150"/>
      <c r="L158" s="145"/>
      <c r="M158" s="151"/>
      <c r="T158" s="152"/>
      <c r="AT158" s="147" t="s">
        <v>161</v>
      </c>
      <c r="AU158" s="147" t="s">
        <v>159</v>
      </c>
      <c r="AV158" s="12" t="s">
        <v>89</v>
      </c>
      <c r="AW158" s="12" t="s">
        <v>34</v>
      </c>
      <c r="AX158" s="12" t="s">
        <v>87</v>
      </c>
      <c r="AY158" s="147" t="s">
        <v>149</v>
      </c>
    </row>
    <row r="159" spans="2:65" s="1" customFormat="1" ht="24.2" customHeight="1">
      <c r="B159" s="32"/>
      <c r="C159" s="132" t="s">
        <v>183</v>
      </c>
      <c r="D159" s="132" t="s">
        <v>153</v>
      </c>
      <c r="E159" s="133" t="s">
        <v>184</v>
      </c>
      <c r="F159" s="134" t="s">
        <v>185</v>
      </c>
      <c r="G159" s="135" t="s">
        <v>156</v>
      </c>
      <c r="H159" s="136">
        <v>100</v>
      </c>
      <c r="I159" s="137"/>
      <c r="J159" s="138">
        <f>ROUND(I159*H159,2)</f>
        <v>0</v>
      </c>
      <c r="K159" s="134" t="s">
        <v>157</v>
      </c>
      <c r="L159" s="32"/>
      <c r="M159" s="139" t="s">
        <v>1</v>
      </c>
      <c r="N159" s="140" t="s">
        <v>44</v>
      </c>
      <c r="P159" s="141">
        <f>O159*H159</f>
        <v>0</v>
      </c>
      <c r="Q159" s="141">
        <v>0</v>
      </c>
      <c r="R159" s="141">
        <f>Q159*H159</f>
        <v>0</v>
      </c>
      <c r="S159" s="141">
        <v>0</v>
      </c>
      <c r="T159" s="142">
        <f>S159*H159</f>
        <v>0</v>
      </c>
      <c r="AR159" s="143" t="s">
        <v>158</v>
      </c>
      <c r="AT159" s="143" t="s">
        <v>153</v>
      </c>
      <c r="AU159" s="143" t="s">
        <v>159</v>
      </c>
      <c r="AY159" s="17" t="s">
        <v>149</v>
      </c>
      <c r="BE159" s="144">
        <f>IF(N159="základní",J159,0)</f>
        <v>0</v>
      </c>
      <c r="BF159" s="144">
        <f>IF(N159="snížená",J159,0)</f>
        <v>0</v>
      </c>
      <c r="BG159" s="144">
        <f>IF(N159="zákl. přenesená",J159,0)</f>
        <v>0</v>
      </c>
      <c r="BH159" s="144">
        <f>IF(N159="sníž. přenesená",J159,0)</f>
        <v>0</v>
      </c>
      <c r="BI159" s="144">
        <f>IF(N159="nulová",J159,0)</f>
        <v>0</v>
      </c>
      <c r="BJ159" s="17" t="s">
        <v>87</v>
      </c>
      <c r="BK159" s="144">
        <f>ROUND(I159*H159,2)</f>
        <v>0</v>
      </c>
      <c r="BL159" s="17" t="s">
        <v>158</v>
      </c>
      <c r="BM159" s="143" t="s">
        <v>186</v>
      </c>
    </row>
    <row r="160" spans="2:65" s="12" customFormat="1" ht="11.25">
      <c r="B160" s="145"/>
      <c r="D160" s="146" t="s">
        <v>161</v>
      </c>
      <c r="E160" s="147" t="s">
        <v>1</v>
      </c>
      <c r="F160" s="148" t="s">
        <v>187</v>
      </c>
      <c r="H160" s="149">
        <v>100</v>
      </c>
      <c r="I160" s="150"/>
      <c r="L160" s="145"/>
      <c r="M160" s="151"/>
      <c r="T160" s="152"/>
      <c r="AT160" s="147" t="s">
        <v>161</v>
      </c>
      <c r="AU160" s="147" t="s">
        <v>159</v>
      </c>
      <c r="AV160" s="12" t="s">
        <v>89</v>
      </c>
      <c r="AW160" s="12" t="s">
        <v>34</v>
      </c>
      <c r="AX160" s="12" t="s">
        <v>87</v>
      </c>
      <c r="AY160" s="147" t="s">
        <v>149</v>
      </c>
    </row>
    <row r="161" spans="2:65" s="1" customFormat="1" ht="24.2" customHeight="1">
      <c r="B161" s="32"/>
      <c r="C161" s="132" t="s">
        <v>188</v>
      </c>
      <c r="D161" s="132" t="s">
        <v>153</v>
      </c>
      <c r="E161" s="133" t="s">
        <v>189</v>
      </c>
      <c r="F161" s="134" t="s">
        <v>190</v>
      </c>
      <c r="G161" s="135" t="s">
        <v>191</v>
      </c>
      <c r="H161" s="136">
        <v>328.988</v>
      </c>
      <c r="I161" s="137"/>
      <c r="J161" s="138">
        <f>ROUND(I161*H161,2)</f>
        <v>0</v>
      </c>
      <c r="K161" s="134" t="s">
        <v>157</v>
      </c>
      <c r="L161" s="32"/>
      <c r="M161" s="139" t="s">
        <v>1</v>
      </c>
      <c r="N161" s="140" t="s">
        <v>44</v>
      </c>
      <c r="P161" s="141">
        <f>O161*H161</f>
        <v>0</v>
      </c>
      <c r="Q161" s="141">
        <v>0</v>
      </c>
      <c r="R161" s="141">
        <f>Q161*H161</f>
        <v>0</v>
      </c>
      <c r="S161" s="141">
        <v>0</v>
      </c>
      <c r="T161" s="142">
        <f>S161*H161</f>
        <v>0</v>
      </c>
      <c r="AR161" s="143" t="s">
        <v>158</v>
      </c>
      <c r="AT161" s="143" t="s">
        <v>153</v>
      </c>
      <c r="AU161" s="143" t="s">
        <v>159</v>
      </c>
      <c r="AY161" s="17" t="s">
        <v>149</v>
      </c>
      <c r="BE161" s="144">
        <f>IF(N161="základní",J161,0)</f>
        <v>0</v>
      </c>
      <c r="BF161" s="144">
        <f>IF(N161="snížená",J161,0)</f>
        <v>0</v>
      </c>
      <c r="BG161" s="144">
        <f>IF(N161="zákl. přenesená",J161,0)</f>
        <v>0</v>
      </c>
      <c r="BH161" s="144">
        <f>IF(N161="sníž. přenesená",J161,0)</f>
        <v>0</v>
      </c>
      <c r="BI161" s="144">
        <f>IF(N161="nulová",J161,0)</f>
        <v>0</v>
      </c>
      <c r="BJ161" s="17" t="s">
        <v>87</v>
      </c>
      <c r="BK161" s="144">
        <f>ROUND(I161*H161,2)</f>
        <v>0</v>
      </c>
      <c r="BL161" s="17" t="s">
        <v>158</v>
      </c>
      <c r="BM161" s="143" t="s">
        <v>192</v>
      </c>
    </row>
    <row r="162" spans="2:65" s="13" customFormat="1" ht="22.5">
      <c r="B162" s="153"/>
      <c r="D162" s="146" t="s">
        <v>161</v>
      </c>
      <c r="E162" s="154" t="s">
        <v>1</v>
      </c>
      <c r="F162" s="155" t="s">
        <v>193</v>
      </c>
      <c r="H162" s="154" t="s">
        <v>1</v>
      </c>
      <c r="I162" s="156"/>
      <c r="L162" s="153"/>
      <c r="M162" s="157"/>
      <c r="T162" s="158"/>
      <c r="AT162" s="154" t="s">
        <v>161</v>
      </c>
      <c r="AU162" s="154" t="s">
        <v>159</v>
      </c>
      <c r="AV162" s="13" t="s">
        <v>87</v>
      </c>
      <c r="AW162" s="13" t="s">
        <v>34</v>
      </c>
      <c r="AX162" s="13" t="s">
        <v>79</v>
      </c>
      <c r="AY162" s="154" t="s">
        <v>149</v>
      </c>
    </row>
    <row r="163" spans="2:65" s="12" customFormat="1" ht="11.25">
      <c r="B163" s="145"/>
      <c r="D163" s="146" t="s">
        <v>161</v>
      </c>
      <c r="E163" s="147" t="s">
        <v>1</v>
      </c>
      <c r="F163" s="148" t="s">
        <v>194</v>
      </c>
      <c r="H163" s="149">
        <v>37.584000000000003</v>
      </c>
      <c r="I163" s="150"/>
      <c r="L163" s="145"/>
      <c r="M163" s="151"/>
      <c r="T163" s="152"/>
      <c r="AT163" s="147" t="s">
        <v>161</v>
      </c>
      <c r="AU163" s="147" t="s">
        <v>159</v>
      </c>
      <c r="AV163" s="12" t="s">
        <v>89</v>
      </c>
      <c r="AW163" s="12" t="s">
        <v>34</v>
      </c>
      <c r="AX163" s="12" t="s">
        <v>79</v>
      </c>
      <c r="AY163" s="147" t="s">
        <v>149</v>
      </c>
    </row>
    <row r="164" spans="2:65" s="12" customFormat="1" ht="11.25">
      <c r="B164" s="145"/>
      <c r="D164" s="146" t="s">
        <v>161</v>
      </c>
      <c r="E164" s="147" t="s">
        <v>1</v>
      </c>
      <c r="F164" s="148" t="s">
        <v>195</v>
      </c>
      <c r="H164" s="149">
        <v>53.783999999999999</v>
      </c>
      <c r="I164" s="150"/>
      <c r="L164" s="145"/>
      <c r="M164" s="151"/>
      <c r="T164" s="152"/>
      <c r="AT164" s="147" t="s">
        <v>161</v>
      </c>
      <c r="AU164" s="147" t="s">
        <v>159</v>
      </c>
      <c r="AV164" s="12" t="s">
        <v>89</v>
      </c>
      <c r="AW164" s="12" t="s">
        <v>34</v>
      </c>
      <c r="AX164" s="12" t="s">
        <v>79</v>
      </c>
      <c r="AY164" s="147" t="s">
        <v>149</v>
      </c>
    </row>
    <row r="165" spans="2:65" s="12" customFormat="1" ht="11.25">
      <c r="B165" s="145"/>
      <c r="D165" s="146" t="s">
        <v>161</v>
      </c>
      <c r="E165" s="147" t="s">
        <v>1</v>
      </c>
      <c r="F165" s="148" t="s">
        <v>196</v>
      </c>
      <c r="H165" s="149">
        <v>33.299999999999997</v>
      </c>
      <c r="I165" s="150"/>
      <c r="L165" s="145"/>
      <c r="M165" s="151"/>
      <c r="T165" s="152"/>
      <c r="AT165" s="147" t="s">
        <v>161</v>
      </c>
      <c r="AU165" s="147" t="s">
        <v>159</v>
      </c>
      <c r="AV165" s="12" t="s">
        <v>89</v>
      </c>
      <c r="AW165" s="12" t="s">
        <v>34</v>
      </c>
      <c r="AX165" s="12" t="s">
        <v>79</v>
      </c>
      <c r="AY165" s="147" t="s">
        <v>149</v>
      </c>
    </row>
    <row r="166" spans="2:65" s="13" customFormat="1" ht="22.5">
      <c r="B166" s="153"/>
      <c r="D166" s="146" t="s">
        <v>161</v>
      </c>
      <c r="E166" s="154" t="s">
        <v>1</v>
      </c>
      <c r="F166" s="155" t="s">
        <v>197</v>
      </c>
      <c r="H166" s="154" t="s">
        <v>1</v>
      </c>
      <c r="I166" s="156"/>
      <c r="L166" s="153"/>
      <c r="M166" s="157"/>
      <c r="T166" s="158"/>
      <c r="AT166" s="154" t="s">
        <v>161</v>
      </c>
      <c r="AU166" s="154" t="s">
        <v>159</v>
      </c>
      <c r="AV166" s="13" t="s">
        <v>87</v>
      </c>
      <c r="AW166" s="13" t="s">
        <v>34</v>
      </c>
      <c r="AX166" s="13" t="s">
        <v>79</v>
      </c>
      <c r="AY166" s="154" t="s">
        <v>149</v>
      </c>
    </row>
    <row r="167" spans="2:65" s="12" customFormat="1" ht="11.25">
      <c r="B167" s="145"/>
      <c r="D167" s="146" t="s">
        <v>161</v>
      </c>
      <c r="E167" s="147" t="s">
        <v>1</v>
      </c>
      <c r="F167" s="148" t="s">
        <v>198</v>
      </c>
      <c r="H167" s="149">
        <v>204.32</v>
      </c>
      <c r="I167" s="150"/>
      <c r="L167" s="145"/>
      <c r="M167" s="151"/>
      <c r="T167" s="152"/>
      <c r="AT167" s="147" t="s">
        <v>161</v>
      </c>
      <c r="AU167" s="147" t="s">
        <v>159</v>
      </c>
      <c r="AV167" s="12" t="s">
        <v>89</v>
      </c>
      <c r="AW167" s="12" t="s">
        <v>34</v>
      </c>
      <c r="AX167" s="12" t="s">
        <v>79</v>
      </c>
      <c r="AY167" s="147" t="s">
        <v>149</v>
      </c>
    </row>
    <row r="168" spans="2:65" s="14" customFormat="1" ht="11.25">
      <c r="B168" s="159"/>
      <c r="D168" s="146" t="s">
        <v>161</v>
      </c>
      <c r="E168" s="160" t="s">
        <v>1</v>
      </c>
      <c r="F168" s="161" t="s">
        <v>199</v>
      </c>
      <c r="H168" s="162">
        <v>328.988</v>
      </c>
      <c r="I168" s="163"/>
      <c r="L168" s="159"/>
      <c r="M168" s="164"/>
      <c r="T168" s="165"/>
      <c r="AT168" s="160" t="s">
        <v>161</v>
      </c>
      <c r="AU168" s="160" t="s">
        <v>159</v>
      </c>
      <c r="AV168" s="14" t="s">
        <v>158</v>
      </c>
      <c r="AW168" s="14" t="s">
        <v>34</v>
      </c>
      <c r="AX168" s="14" t="s">
        <v>87</v>
      </c>
      <c r="AY168" s="160" t="s">
        <v>149</v>
      </c>
    </row>
    <row r="169" spans="2:65" s="1" customFormat="1" ht="37.9" customHeight="1">
      <c r="B169" s="32"/>
      <c r="C169" s="132" t="s">
        <v>200</v>
      </c>
      <c r="D169" s="132" t="s">
        <v>153</v>
      </c>
      <c r="E169" s="133" t="s">
        <v>201</v>
      </c>
      <c r="F169" s="134" t="s">
        <v>202</v>
      </c>
      <c r="G169" s="135" t="s">
        <v>191</v>
      </c>
      <c r="H169" s="136">
        <v>453.65600000000001</v>
      </c>
      <c r="I169" s="137"/>
      <c r="J169" s="138">
        <f>ROUND(I169*H169,2)</f>
        <v>0</v>
      </c>
      <c r="K169" s="134" t="s">
        <v>157</v>
      </c>
      <c r="L169" s="32"/>
      <c r="M169" s="139" t="s">
        <v>1</v>
      </c>
      <c r="N169" s="140" t="s">
        <v>44</v>
      </c>
      <c r="P169" s="141">
        <f>O169*H169</f>
        <v>0</v>
      </c>
      <c r="Q169" s="141">
        <v>0</v>
      </c>
      <c r="R169" s="141">
        <f>Q169*H169</f>
        <v>0</v>
      </c>
      <c r="S169" s="141">
        <v>0</v>
      </c>
      <c r="T169" s="142">
        <f>S169*H169</f>
        <v>0</v>
      </c>
      <c r="AR169" s="143" t="s">
        <v>158</v>
      </c>
      <c r="AT169" s="143" t="s">
        <v>153</v>
      </c>
      <c r="AU169" s="143" t="s">
        <v>159</v>
      </c>
      <c r="AY169" s="17" t="s">
        <v>149</v>
      </c>
      <c r="BE169" s="144">
        <f>IF(N169="základní",J169,0)</f>
        <v>0</v>
      </c>
      <c r="BF169" s="144">
        <f>IF(N169="snížená",J169,0)</f>
        <v>0</v>
      </c>
      <c r="BG169" s="144">
        <f>IF(N169="zákl. přenesená",J169,0)</f>
        <v>0</v>
      </c>
      <c r="BH169" s="144">
        <f>IF(N169="sníž. přenesená",J169,0)</f>
        <v>0</v>
      </c>
      <c r="BI169" s="144">
        <f>IF(N169="nulová",J169,0)</f>
        <v>0</v>
      </c>
      <c r="BJ169" s="17" t="s">
        <v>87</v>
      </c>
      <c r="BK169" s="144">
        <f>ROUND(I169*H169,2)</f>
        <v>0</v>
      </c>
      <c r="BL169" s="17" t="s">
        <v>158</v>
      </c>
      <c r="BM169" s="143" t="s">
        <v>203</v>
      </c>
    </row>
    <row r="170" spans="2:65" s="13" customFormat="1" ht="11.25">
      <c r="B170" s="153"/>
      <c r="D170" s="146" t="s">
        <v>161</v>
      </c>
      <c r="E170" s="154" t="s">
        <v>1</v>
      </c>
      <c r="F170" s="155" t="s">
        <v>204</v>
      </c>
      <c r="H170" s="154" t="s">
        <v>1</v>
      </c>
      <c r="I170" s="156"/>
      <c r="L170" s="153"/>
      <c r="M170" s="157"/>
      <c r="T170" s="158"/>
      <c r="AT170" s="154" t="s">
        <v>161</v>
      </c>
      <c r="AU170" s="154" t="s">
        <v>159</v>
      </c>
      <c r="AV170" s="13" t="s">
        <v>87</v>
      </c>
      <c r="AW170" s="13" t="s">
        <v>34</v>
      </c>
      <c r="AX170" s="13" t="s">
        <v>79</v>
      </c>
      <c r="AY170" s="154" t="s">
        <v>149</v>
      </c>
    </row>
    <row r="171" spans="2:65" s="12" customFormat="1" ht="11.25">
      <c r="B171" s="145"/>
      <c r="D171" s="146" t="s">
        <v>161</v>
      </c>
      <c r="E171" s="147" t="s">
        <v>1</v>
      </c>
      <c r="F171" s="148" t="s">
        <v>205</v>
      </c>
      <c r="H171" s="149">
        <v>241.904</v>
      </c>
      <c r="I171" s="150"/>
      <c r="L171" s="145"/>
      <c r="M171" s="151"/>
      <c r="T171" s="152"/>
      <c r="AT171" s="147" t="s">
        <v>161</v>
      </c>
      <c r="AU171" s="147" t="s">
        <v>159</v>
      </c>
      <c r="AV171" s="12" t="s">
        <v>89</v>
      </c>
      <c r="AW171" s="12" t="s">
        <v>34</v>
      </c>
      <c r="AX171" s="12" t="s">
        <v>79</v>
      </c>
      <c r="AY171" s="147" t="s">
        <v>149</v>
      </c>
    </row>
    <row r="172" spans="2:65" s="12" customFormat="1" ht="11.25">
      <c r="B172" s="145"/>
      <c r="D172" s="146" t="s">
        <v>161</v>
      </c>
      <c r="E172" s="147" t="s">
        <v>1</v>
      </c>
      <c r="F172" s="148" t="s">
        <v>195</v>
      </c>
      <c r="H172" s="149">
        <v>53.783999999999999</v>
      </c>
      <c r="I172" s="150"/>
      <c r="L172" s="145"/>
      <c r="M172" s="151"/>
      <c r="T172" s="152"/>
      <c r="AT172" s="147" t="s">
        <v>161</v>
      </c>
      <c r="AU172" s="147" t="s">
        <v>159</v>
      </c>
      <c r="AV172" s="12" t="s">
        <v>89</v>
      </c>
      <c r="AW172" s="12" t="s">
        <v>34</v>
      </c>
      <c r="AX172" s="12" t="s">
        <v>79</v>
      </c>
      <c r="AY172" s="147" t="s">
        <v>149</v>
      </c>
    </row>
    <row r="173" spans="2:65" s="12" customFormat="1" ht="11.25">
      <c r="B173" s="145"/>
      <c r="D173" s="146" t="s">
        <v>161</v>
      </c>
      <c r="E173" s="147" t="s">
        <v>1</v>
      </c>
      <c r="F173" s="148" t="s">
        <v>196</v>
      </c>
      <c r="H173" s="149">
        <v>33.299999999999997</v>
      </c>
      <c r="I173" s="150"/>
      <c r="L173" s="145"/>
      <c r="M173" s="151"/>
      <c r="T173" s="152"/>
      <c r="AT173" s="147" t="s">
        <v>161</v>
      </c>
      <c r="AU173" s="147" t="s">
        <v>159</v>
      </c>
      <c r="AV173" s="12" t="s">
        <v>89</v>
      </c>
      <c r="AW173" s="12" t="s">
        <v>34</v>
      </c>
      <c r="AX173" s="12" t="s">
        <v>79</v>
      </c>
      <c r="AY173" s="147" t="s">
        <v>149</v>
      </c>
    </row>
    <row r="174" spans="2:65" s="15" customFormat="1" ht="11.25">
      <c r="B174" s="166"/>
      <c r="D174" s="146" t="s">
        <v>161</v>
      </c>
      <c r="E174" s="167" t="s">
        <v>1</v>
      </c>
      <c r="F174" s="168" t="s">
        <v>206</v>
      </c>
      <c r="H174" s="169">
        <v>328.988</v>
      </c>
      <c r="I174" s="170"/>
      <c r="L174" s="166"/>
      <c r="M174" s="171"/>
      <c r="T174" s="172"/>
      <c r="AT174" s="167" t="s">
        <v>161</v>
      </c>
      <c r="AU174" s="167" t="s">
        <v>159</v>
      </c>
      <c r="AV174" s="15" t="s">
        <v>159</v>
      </c>
      <c r="AW174" s="15" t="s">
        <v>34</v>
      </c>
      <c r="AX174" s="15" t="s">
        <v>79</v>
      </c>
      <c r="AY174" s="167" t="s">
        <v>149</v>
      </c>
    </row>
    <row r="175" spans="2:65" s="13" customFormat="1" ht="11.25">
      <c r="B175" s="153"/>
      <c r="D175" s="146" t="s">
        <v>161</v>
      </c>
      <c r="E175" s="154" t="s">
        <v>1</v>
      </c>
      <c r="F175" s="155" t="s">
        <v>207</v>
      </c>
      <c r="H175" s="154" t="s">
        <v>1</v>
      </c>
      <c r="I175" s="156"/>
      <c r="L175" s="153"/>
      <c r="M175" s="157"/>
      <c r="T175" s="158"/>
      <c r="AT175" s="154" t="s">
        <v>161</v>
      </c>
      <c r="AU175" s="154" t="s">
        <v>159</v>
      </c>
      <c r="AV175" s="13" t="s">
        <v>87</v>
      </c>
      <c r="AW175" s="13" t="s">
        <v>34</v>
      </c>
      <c r="AX175" s="13" t="s">
        <v>79</v>
      </c>
      <c r="AY175" s="154" t="s">
        <v>149</v>
      </c>
    </row>
    <row r="176" spans="2:65" s="12" customFormat="1" ht="11.25">
      <c r="B176" s="145"/>
      <c r="D176" s="146" t="s">
        <v>161</v>
      </c>
      <c r="E176" s="147" t="s">
        <v>1</v>
      </c>
      <c r="F176" s="148" t="s">
        <v>194</v>
      </c>
      <c r="H176" s="149">
        <v>37.584000000000003</v>
      </c>
      <c r="I176" s="150"/>
      <c r="L176" s="145"/>
      <c r="M176" s="151"/>
      <c r="T176" s="152"/>
      <c r="AT176" s="147" t="s">
        <v>161</v>
      </c>
      <c r="AU176" s="147" t="s">
        <v>159</v>
      </c>
      <c r="AV176" s="12" t="s">
        <v>89</v>
      </c>
      <c r="AW176" s="12" t="s">
        <v>34</v>
      </c>
      <c r="AX176" s="12" t="s">
        <v>79</v>
      </c>
      <c r="AY176" s="147" t="s">
        <v>149</v>
      </c>
    </row>
    <row r="177" spans="2:65" s="12" customFormat="1" ht="11.25">
      <c r="B177" s="145"/>
      <c r="D177" s="146" t="s">
        <v>161</v>
      </c>
      <c r="E177" s="147" t="s">
        <v>1</v>
      </c>
      <c r="F177" s="148" t="s">
        <v>195</v>
      </c>
      <c r="H177" s="149">
        <v>53.783999999999999</v>
      </c>
      <c r="I177" s="150"/>
      <c r="L177" s="145"/>
      <c r="M177" s="151"/>
      <c r="T177" s="152"/>
      <c r="AT177" s="147" t="s">
        <v>161</v>
      </c>
      <c r="AU177" s="147" t="s">
        <v>159</v>
      </c>
      <c r="AV177" s="12" t="s">
        <v>89</v>
      </c>
      <c r="AW177" s="12" t="s">
        <v>34</v>
      </c>
      <c r="AX177" s="12" t="s">
        <v>79</v>
      </c>
      <c r="AY177" s="147" t="s">
        <v>149</v>
      </c>
    </row>
    <row r="178" spans="2:65" s="12" customFormat="1" ht="11.25">
      <c r="B178" s="145"/>
      <c r="D178" s="146" t="s">
        <v>161</v>
      </c>
      <c r="E178" s="147" t="s">
        <v>1</v>
      </c>
      <c r="F178" s="148" t="s">
        <v>196</v>
      </c>
      <c r="H178" s="149">
        <v>33.299999999999997</v>
      </c>
      <c r="I178" s="150"/>
      <c r="L178" s="145"/>
      <c r="M178" s="151"/>
      <c r="T178" s="152"/>
      <c r="AT178" s="147" t="s">
        <v>161</v>
      </c>
      <c r="AU178" s="147" t="s">
        <v>159</v>
      </c>
      <c r="AV178" s="12" t="s">
        <v>89</v>
      </c>
      <c r="AW178" s="12" t="s">
        <v>34</v>
      </c>
      <c r="AX178" s="12" t="s">
        <v>79</v>
      </c>
      <c r="AY178" s="147" t="s">
        <v>149</v>
      </c>
    </row>
    <row r="179" spans="2:65" s="15" customFormat="1" ht="11.25">
      <c r="B179" s="166"/>
      <c r="D179" s="146" t="s">
        <v>161</v>
      </c>
      <c r="E179" s="167" t="s">
        <v>1</v>
      </c>
      <c r="F179" s="168" t="s">
        <v>206</v>
      </c>
      <c r="H179" s="169">
        <v>124.66800000000001</v>
      </c>
      <c r="I179" s="170"/>
      <c r="L179" s="166"/>
      <c r="M179" s="171"/>
      <c r="T179" s="172"/>
      <c r="AT179" s="167" t="s">
        <v>161</v>
      </c>
      <c r="AU179" s="167" t="s">
        <v>159</v>
      </c>
      <c r="AV179" s="15" t="s">
        <v>159</v>
      </c>
      <c r="AW179" s="15" t="s">
        <v>34</v>
      </c>
      <c r="AX179" s="15" t="s">
        <v>79</v>
      </c>
      <c r="AY179" s="167" t="s">
        <v>149</v>
      </c>
    </row>
    <row r="180" spans="2:65" s="14" customFormat="1" ht="11.25">
      <c r="B180" s="159"/>
      <c r="D180" s="146" t="s">
        <v>161</v>
      </c>
      <c r="E180" s="160" t="s">
        <v>1</v>
      </c>
      <c r="F180" s="161" t="s">
        <v>199</v>
      </c>
      <c r="H180" s="162">
        <v>453.65600000000001</v>
      </c>
      <c r="I180" s="163"/>
      <c r="L180" s="159"/>
      <c r="M180" s="164"/>
      <c r="T180" s="165"/>
      <c r="AT180" s="160" t="s">
        <v>161</v>
      </c>
      <c r="AU180" s="160" t="s">
        <v>159</v>
      </c>
      <c r="AV180" s="14" t="s">
        <v>158</v>
      </c>
      <c r="AW180" s="14" t="s">
        <v>34</v>
      </c>
      <c r="AX180" s="14" t="s">
        <v>87</v>
      </c>
      <c r="AY180" s="160" t="s">
        <v>149</v>
      </c>
    </row>
    <row r="181" spans="2:65" s="1" customFormat="1" ht="37.9" customHeight="1">
      <c r="B181" s="32"/>
      <c r="C181" s="132" t="s">
        <v>208</v>
      </c>
      <c r="D181" s="132" t="s">
        <v>153</v>
      </c>
      <c r="E181" s="133" t="s">
        <v>209</v>
      </c>
      <c r="F181" s="134" t="s">
        <v>210</v>
      </c>
      <c r="G181" s="135" t="s">
        <v>191</v>
      </c>
      <c r="H181" s="136">
        <v>204.32</v>
      </c>
      <c r="I181" s="137"/>
      <c r="J181" s="138">
        <f>ROUND(I181*H181,2)</f>
        <v>0</v>
      </c>
      <c r="K181" s="134" t="s">
        <v>157</v>
      </c>
      <c r="L181" s="32"/>
      <c r="M181" s="139" t="s">
        <v>1</v>
      </c>
      <c r="N181" s="140" t="s">
        <v>44</v>
      </c>
      <c r="P181" s="141">
        <f>O181*H181</f>
        <v>0</v>
      </c>
      <c r="Q181" s="141">
        <v>0</v>
      </c>
      <c r="R181" s="141">
        <f>Q181*H181</f>
        <v>0</v>
      </c>
      <c r="S181" s="141">
        <v>0</v>
      </c>
      <c r="T181" s="142">
        <f>S181*H181</f>
        <v>0</v>
      </c>
      <c r="AR181" s="143" t="s">
        <v>158</v>
      </c>
      <c r="AT181" s="143" t="s">
        <v>153</v>
      </c>
      <c r="AU181" s="143" t="s">
        <v>159</v>
      </c>
      <c r="AY181" s="17" t="s">
        <v>149</v>
      </c>
      <c r="BE181" s="144">
        <f>IF(N181="základní",J181,0)</f>
        <v>0</v>
      </c>
      <c r="BF181" s="144">
        <f>IF(N181="snížená",J181,0)</f>
        <v>0</v>
      </c>
      <c r="BG181" s="144">
        <f>IF(N181="zákl. přenesená",J181,0)</f>
        <v>0</v>
      </c>
      <c r="BH181" s="144">
        <f>IF(N181="sníž. přenesená",J181,0)</f>
        <v>0</v>
      </c>
      <c r="BI181" s="144">
        <f>IF(N181="nulová",J181,0)</f>
        <v>0</v>
      </c>
      <c r="BJ181" s="17" t="s">
        <v>87</v>
      </c>
      <c r="BK181" s="144">
        <f>ROUND(I181*H181,2)</f>
        <v>0</v>
      </c>
      <c r="BL181" s="17" t="s">
        <v>158</v>
      </c>
      <c r="BM181" s="143" t="s">
        <v>211</v>
      </c>
    </row>
    <row r="182" spans="2:65" s="13" customFormat="1" ht="11.25">
      <c r="B182" s="153"/>
      <c r="D182" s="146" t="s">
        <v>161</v>
      </c>
      <c r="E182" s="154" t="s">
        <v>1</v>
      </c>
      <c r="F182" s="155" t="s">
        <v>212</v>
      </c>
      <c r="H182" s="154" t="s">
        <v>1</v>
      </c>
      <c r="I182" s="156"/>
      <c r="L182" s="153"/>
      <c r="M182" s="157"/>
      <c r="T182" s="158"/>
      <c r="AT182" s="154" t="s">
        <v>161</v>
      </c>
      <c r="AU182" s="154" t="s">
        <v>159</v>
      </c>
      <c r="AV182" s="13" t="s">
        <v>87</v>
      </c>
      <c r="AW182" s="13" t="s">
        <v>34</v>
      </c>
      <c r="AX182" s="13" t="s">
        <v>79</v>
      </c>
      <c r="AY182" s="154" t="s">
        <v>149</v>
      </c>
    </row>
    <row r="183" spans="2:65" s="12" customFormat="1" ht="11.25">
      <c r="B183" s="145"/>
      <c r="D183" s="146" t="s">
        <v>161</v>
      </c>
      <c r="E183" s="147" t="s">
        <v>1</v>
      </c>
      <c r="F183" s="148" t="s">
        <v>198</v>
      </c>
      <c r="H183" s="149">
        <v>204.32</v>
      </c>
      <c r="I183" s="150"/>
      <c r="L183" s="145"/>
      <c r="M183" s="151"/>
      <c r="T183" s="152"/>
      <c r="AT183" s="147" t="s">
        <v>161</v>
      </c>
      <c r="AU183" s="147" t="s">
        <v>159</v>
      </c>
      <c r="AV183" s="12" t="s">
        <v>89</v>
      </c>
      <c r="AW183" s="12" t="s">
        <v>34</v>
      </c>
      <c r="AX183" s="12" t="s">
        <v>87</v>
      </c>
      <c r="AY183" s="147" t="s">
        <v>149</v>
      </c>
    </row>
    <row r="184" spans="2:65" s="1" customFormat="1" ht="37.9" customHeight="1">
      <c r="B184" s="32"/>
      <c r="C184" s="132" t="s">
        <v>213</v>
      </c>
      <c r="D184" s="132" t="s">
        <v>153</v>
      </c>
      <c r="E184" s="133" t="s">
        <v>214</v>
      </c>
      <c r="F184" s="134" t="s">
        <v>215</v>
      </c>
      <c r="G184" s="135" t="s">
        <v>191</v>
      </c>
      <c r="H184" s="136">
        <v>255.53700000000001</v>
      </c>
      <c r="I184" s="137"/>
      <c r="J184" s="138">
        <f>ROUND(I184*H184,2)</f>
        <v>0</v>
      </c>
      <c r="K184" s="134" t="s">
        <v>157</v>
      </c>
      <c r="L184" s="32"/>
      <c r="M184" s="139" t="s">
        <v>1</v>
      </c>
      <c r="N184" s="140" t="s">
        <v>44</v>
      </c>
      <c r="P184" s="141">
        <f>O184*H184</f>
        <v>0</v>
      </c>
      <c r="Q184" s="141">
        <v>0</v>
      </c>
      <c r="R184" s="141">
        <f>Q184*H184</f>
        <v>0</v>
      </c>
      <c r="S184" s="141">
        <v>0</v>
      </c>
      <c r="T184" s="142">
        <f>S184*H184</f>
        <v>0</v>
      </c>
      <c r="AR184" s="143" t="s">
        <v>158</v>
      </c>
      <c r="AT184" s="143" t="s">
        <v>153</v>
      </c>
      <c r="AU184" s="143" t="s">
        <v>159</v>
      </c>
      <c r="AY184" s="17" t="s">
        <v>149</v>
      </c>
      <c r="BE184" s="144">
        <f>IF(N184="základní",J184,0)</f>
        <v>0</v>
      </c>
      <c r="BF184" s="144">
        <f>IF(N184="snížená",J184,0)</f>
        <v>0</v>
      </c>
      <c r="BG184" s="144">
        <f>IF(N184="zákl. přenesená",J184,0)</f>
        <v>0</v>
      </c>
      <c r="BH184" s="144">
        <f>IF(N184="sníž. přenesená",J184,0)</f>
        <v>0</v>
      </c>
      <c r="BI184" s="144">
        <f>IF(N184="nulová",J184,0)</f>
        <v>0</v>
      </c>
      <c r="BJ184" s="17" t="s">
        <v>87</v>
      </c>
      <c r="BK184" s="144">
        <f>ROUND(I184*H184,2)</f>
        <v>0</v>
      </c>
      <c r="BL184" s="17" t="s">
        <v>158</v>
      </c>
      <c r="BM184" s="143" t="s">
        <v>216</v>
      </c>
    </row>
    <row r="185" spans="2:65" s="13" customFormat="1" ht="11.25">
      <c r="B185" s="153"/>
      <c r="D185" s="146" t="s">
        <v>161</v>
      </c>
      <c r="E185" s="154" t="s">
        <v>1</v>
      </c>
      <c r="F185" s="155" t="s">
        <v>217</v>
      </c>
      <c r="H185" s="154" t="s">
        <v>1</v>
      </c>
      <c r="I185" s="156"/>
      <c r="L185" s="153"/>
      <c r="M185" s="157"/>
      <c r="T185" s="158"/>
      <c r="AT185" s="154" t="s">
        <v>161</v>
      </c>
      <c r="AU185" s="154" t="s">
        <v>159</v>
      </c>
      <c r="AV185" s="13" t="s">
        <v>87</v>
      </c>
      <c r="AW185" s="13" t="s">
        <v>34</v>
      </c>
      <c r="AX185" s="13" t="s">
        <v>79</v>
      </c>
      <c r="AY185" s="154" t="s">
        <v>149</v>
      </c>
    </row>
    <row r="186" spans="2:65" s="12" customFormat="1" ht="11.25">
      <c r="B186" s="145"/>
      <c r="D186" s="146" t="s">
        <v>161</v>
      </c>
      <c r="E186" s="147" t="s">
        <v>1</v>
      </c>
      <c r="F186" s="148" t="s">
        <v>218</v>
      </c>
      <c r="H186" s="149">
        <v>57.524999999999999</v>
      </c>
      <c r="I186" s="150"/>
      <c r="L186" s="145"/>
      <c r="M186" s="151"/>
      <c r="T186" s="152"/>
      <c r="AT186" s="147" t="s">
        <v>161</v>
      </c>
      <c r="AU186" s="147" t="s">
        <v>159</v>
      </c>
      <c r="AV186" s="12" t="s">
        <v>89</v>
      </c>
      <c r="AW186" s="12" t="s">
        <v>34</v>
      </c>
      <c r="AX186" s="12" t="s">
        <v>79</v>
      </c>
      <c r="AY186" s="147" t="s">
        <v>149</v>
      </c>
    </row>
    <row r="187" spans="2:65" s="12" customFormat="1" ht="11.25">
      <c r="B187" s="145"/>
      <c r="D187" s="146" t="s">
        <v>161</v>
      </c>
      <c r="E187" s="147" t="s">
        <v>1</v>
      </c>
      <c r="F187" s="148" t="s">
        <v>219</v>
      </c>
      <c r="H187" s="149">
        <v>225.73599999999999</v>
      </c>
      <c r="I187" s="150"/>
      <c r="L187" s="145"/>
      <c r="M187" s="151"/>
      <c r="T187" s="152"/>
      <c r="AT187" s="147" t="s">
        <v>161</v>
      </c>
      <c r="AU187" s="147" t="s">
        <v>159</v>
      </c>
      <c r="AV187" s="12" t="s">
        <v>89</v>
      </c>
      <c r="AW187" s="12" t="s">
        <v>34</v>
      </c>
      <c r="AX187" s="12" t="s">
        <v>79</v>
      </c>
      <c r="AY187" s="147" t="s">
        <v>149</v>
      </c>
    </row>
    <row r="188" spans="2:65" s="12" customFormat="1" ht="11.25">
      <c r="B188" s="145"/>
      <c r="D188" s="146" t="s">
        <v>161</v>
      </c>
      <c r="E188" s="147" t="s">
        <v>1</v>
      </c>
      <c r="F188" s="148" t="s">
        <v>220</v>
      </c>
      <c r="H188" s="149">
        <v>2.7</v>
      </c>
      <c r="I188" s="150"/>
      <c r="L188" s="145"/>
      <c r="M188" s="151"/>
      <c r="T188" s="152"/>
      <c r="AT188" s="147" t="s">
        <v>161</v>
      </c>
      <c r="AU188" s="147" t="s">
        <v>159</v>
      </c>
      <c r="AV188" s="12" t="s">
        <v>89</v>
      </c>
      <c r="AW188" s="12" t="s">
        <v>34</v>
      </c>
      <c r="AX188" s="12" t="s">
        <v>79</v>
      </c>
      <c r="AY188" s="147" t="s">
        <v>149</v>
      </c>
    </row>
    <row r="189" spans="2:65" s="12" customFormat="1" ht="11.25">
      <c r="B189" s="145"/>
      <c r="D189" s="146" t="s">
        <v>161</v>
      </c>
      <c r="E189" s="147" t="s">
        <v>1</v>
      </c>
      <c r="F189" s="148" t="s">
        <v>221</v>
      </c>
      <c r="H189" s="149">
        <v>56.66</v>
      </c>
      <c r="I189" s="150"/>
      <c r="L189" s="145"/>
      <c r="M189" s="151"/>
      <c r="T189" s="152"/>
      <c r="AT189" s="147" t="s">
        <v>161</v>
      </c>
      <c r="AU189" s="147" t="s">
        <v>159</v>
      </c>
      <c r="AV189" s="12" t="s">
        <v>89</v>
      </c>
      <c r="AW189" s="12" t="s">
        <v>34</v>
      </c>
      <c r="AX189" s="12" t="s">
        <v>79</v>
      </c>
      <c r="AY189" s="147" t="s">
        <v>149</v>
      </c>
    </row>
    <row r="190" spans="2:65" s="13" customFormat="1" ht="11.25">
      <c r="B190" s="153"/>
      <c r="D190" s="146" t="s">
        <v>161</v>
      </c>
      <c r="E190" s="154" t="s">
        <v>1</v>
      </c>
      <c r="F190" s="155" t="s">
        <v>222</v>
      </c>
      <c r="H190" s="154" t="s">
        <v>1</v>
      </c>
      <c r="I190" s="156"/>
      <c r="L190" s="153"/>
      <c r="M190" s="157"/>
      <c r="T190" s="158"/>
      <c r="AT190" s="154" t="s">
        <v>161</v>
      </c>
      <c r="AU190" s="154" t="s">
        <v>159</v>
      </c>
      <c r="AV190" s="13" t="s">
        <v>87</v>
      </c>
      <c r="AW190" s="13" t="s">
        <v>34</v>
      </c>
      <c r="AX190" s="13" t="s">
        <v>79</v>
      </c>
      <c r="AY190" s="154" t="s">
        <v>149</v>
      </c>
    </row>
    <row r="191" spans="2:65" s="12" customFormat="1" ht="11.25">
      <c r="B191" s="145"/>
      <c r="D191" s="146" t="s">
        <v>161</v>
      </c>
      <c r="E191" s="147" t="s">
        <v>1</v>
      </c>
      <c r="F191" s="148" t="s">
        <v>223</v>
      </c>
      <c r="H191" s="149">
        <v>-53.783999999999999</v>
      </c>
      <c r="I191" s="150"/>
      <c r="L191" s="145"/>
      <c r="M191" s="151"/>
      <c r="T191" s="152"/>
      <c r="AT191" s="147" t="s">
        <v>161</v>
      </c>
      <c r="AU191" s="147" t="s">
        <v>159</v>
      </c>
      <c r="AV191" s="12" t="s">
        <v>89</v>
      </c>
      <c r="AW191" s="12" t="s">
        <v>34</v>
      </c>
      <c r="AX191" s="12" t="s">
        <v>79</v>
      </c>
      <c r="AY191" s="147" t="s">
        <v>149</v>
      </c>
    </row>
    <row r="192" spans="2:65" s="12" customFormat="1" ht="11.25">
      <c r="B192" s="145"/>
      <c r="D192" s="146" t="s">
        <v>161</v>
      </c>
      <c r="E192" s="147" t="s">
        <v>1</v>
      </c>
      <c r="F192" s="148" t="s">
        <v>224</v>
      </c>
      <c r="H192" s="149">
        <v>-33.299999999999997</v>
      </c>
      <c r="I192" s="150"/>
      <c r="L192" s="145"/>
      <c r="M192" s="151"/>
      <c r="T192" s="152"/>
      <c r="AT192" s="147" t="s">
        <v>161</v>
      </c>
      <c r="AU192" s="147" t="s">
        <v>159</v>
      </c>
      <c r="AV192" s="12" t="s">
        <v>89</v>
      </c>
      <c r="AW192" s="12" t="s">
        <v>34</v>
      </c>
      <c r="AX192" s="12" t="s">
        <v>79</v>
      </c>
      <c r="AY192" s="147" t="s">
        <v>149</v>
      </c>
    </row>
    <row r="193" spans="2:65" s="14" customFormat="1" ht="11.25">
      <c r="B193" s="159"/>
      <c r="D193" s="146" t="s">
        <v>161</v>
      </c>
      <c r="E193" s="160" t="s">
        <v>1</v>
      </c>
      <c r="F193" s="161" t="s">
        <v>199</v>
      </c>
      <c r="H193" s="162">
        <v>255.53700000000001</v>
      </c>
      <c r="I193" s="163"/>
      <c r="L193" s="159"/>
      <c r="M193" s="164"/>
      <c r="T193" s="165"/>
      <c r="AT193" s="160" t="s">
        <v>161</v>
      </c>
      <c r="AU193" s="160" t="s">
        <v>159</v>
      </c>
      <c r="AV193" s="14" t="s">
        <v>158</v>
      </c>
      <c r="AW193" s="14" t="s">
        <v>34</v>
      </c>
      <c r="AX193" s="14" t="s">
        <v>87</v>
      </c>
      <c r="AY193" s="160" t="s">
        <v>149</v>
      </c>
    </row>
    <row r="194" spans="2:65" s="1" customFormat="1" ht="37.9" customHeight="1">
      <c r="B194" s="32"/>
      <c r="C194" s="132" t="s">
        <v>8</v>
      </c>
      <c r="D194" s="132" t="s">
        <v>153</v>
      </c>
      <c r="E194" s="133" t="s">
        <v>225</v>
      </c>
      <c r="F194" s="134" t="s">
        <v>226</v>
      </c>
      <c r="G194" s="135" t="s">
        <v>191</v>
      </c>
      <c r="H194" s="136">
        <v>2810.9070000000002</v>
      </c>
      <c r="I194" s="137"/>
      <c r="J194" s="138">
        <f>ROUND(I194*H194,2)</f>
        <v>0</v>
      </c>
      <c r="K194" s="134" t="s">
        <v>157</v>
      </c>
      <c r="L194" s="32"/>
      <c r="M194" s="139" t="s">
        <v>1</v>
      </c>
      <c r="N194" s="140" t="s">
        <v>44</v>
      </c>
      <c r="P194" s="141">
        <f>O194*H194</f>
        <v>0</v>
      </c>
      <c r="Q194" s="141">
        <v>0</v>
      </c>
      <c r="R194" s="141">
        <f>Q194*H194</f>
        <v>0</v>
      </c>
      <c r="S194" s="141">
        <v>0</v>
      </c>
      <c r="T194" s="142">
        <f>S194*H194</f>
        <v>0</v>
      </c>
      <c r="AR194" s="143" t="s">
        <v>158</v>
      </c>
      <c r="AT194" s="143" t="s">
        <v>153</v>
      </c>
      <c r="AU194" s="143" t="s">
        <v>159</v>
      </c>
      <c r="AY194" s="17" t="s">
        <v>149</v>
      </c>
      <c r="BE194" s="144">
        <f>IF(N194="základní",J194,0)</f>
        <v>0</v>
      </c>
      <c r="BF194" s="144">
        <f>IF(N194="snížená",J194,0)</f>
        <v>0</v>
      </c>
      <c r="BG194" s="144">
        <f>IF(N194="zákl. přenesená",J194,0)</f>
        <v>0</v>
      </c>
      <c r="BH194" s="144">
        <f>IF(N194="sníž. přenesená",J194,0)</f>
        <v>0</v>
      </c>
      <c r="BI194" s="144">
        <f>IF(N194="nulová",J194,0)</f>
        <v>0</v>
      </c>
      <c r="BJ194" s="17" t="s">
        <v>87</v>
      </c>
      <c r="BK194" s="144">
        <f>ROUND(I194*H194,2)</f>
        <v>0</v>
      </c>
      <c r="BL194" s="17" t="s">
        <v>158</v>
      </c>
      <c r="BM194" s="143" t="s">
        <v>227</v>
      </c>
    </row>
    <row r="195" spans="2:65" s="12" customFormat="1" ht="11.25">
      <c r="B195" s="145"/>
      <c r="D195" s="146" t="s">
        <v>161</v>
      </c>
      <c r="E195" s="147" t="s">
        <v>1</v>
      </c>
      <c r="F195" s="148" t="s">
        <v>228</v>
      </c>
      <c r="H195" s="149">
        <v>2810.9070000000002</v>
      </c>
      <c r="I195" s="150"/>
      <c r="L195" s="145"/>
      <c r="M195" s="151"/>
      <c r="T195" s="152"/>
      <c r="AT195" s="147" t="s">
        <v>161</v>
      </c>
      <c r="AU195" s="147" t="s">
        <v>159</v>
      </c>
      <c r="AV195" s="12" t="s">
        <v>89</v>
      </c>
      <c r="AW195" s="12" t="s">
        <v>34</v>
      </c>
      <c r="AX195" s="12" t="s">
        <v>87</v>
      </c>
      <c r="AY195" s="147" t="s">
        <v>149</v>
      </c>
    </row>
    <row r="196" spans="2:65" s="1" customFormat="1" ht="16.5" customHeight="1">
      <c r="B196" s="32"/>
      <c r="C196" s="132" t="s">
        <v>229</v>
      </c>
      <c r="D196" s="132" t="s">
        <v>153</v>
      </c>
      <c r="E196" s="133" t="s">
        <v>230</v>
      </c>
      <c r="F196" s="134" t="s">
        <v>231</v>
      </c>
      <c r="G196" s="135" t="s">
        <v>191</v>
      </c>
      <c r="H196" s="136">
        <v>255.53700000000001</v>
      </c>
      <c r="I196" s="137"/>
      <c r="J196" s="138">
        <f>ROUND(I196*H196,2)</f>
        <v>0</v>
      </c>
      <c r="K196" s="134" t="s">
        <v>1</v>
      </c>
      <c r="L196" s="32"/>
      <c r="M196" s="139" t="s">
        <v>1</v>
      </c>
      <c r="N196" s="140" t="s">
        <v>44</v>
      </c>
      <c r="P196" s="141">
        <f>O196*H196</f>
        <v>0</v>
      </c>
      <c r="Q196" s="141">
        <v>0</v>
      </c>
      <c r="R196" s="141">
        <f>Q196*H196</f>
        <v>0</v>
      </c>
      <c r="S196" s="141">
        <v>0</v>
      </c>
      <c r="T196" s="142">
        <f>S196*H196</f>
        <v>0</v>
      </c>
      <c r="AR196" s="143" t="s">
        <v>158</v>
      </c>
      <c r="AT196" s="143" t="s">
        <v>153</v>
      </c>
      <c r="AU196" s="143" t="s">
        <v>159</v>
      </c>
      <c r="AY196" s="17" t="s">
        <v>149</v>
      </c>
      <c r="BE196" s="144">
        <f>IF(N196="základní",J196,0)</f>
        <v>0</v>
      </c>
      <c r="BF196" s="144">
        <f>IF(N196="snížená",J196,0)</f>
        <v>0</v>
      </c>
      <c r="BG196" s="144">
        <f>IF(N196="zákl. přenesená",J196,0)</f>
        <v>0</v>
      </c>
      <c r="BH196" s="144">
        <f>IF(N196="sníž. přenesená",J196,0)</f>
        <v>0</v>
      </c>
      <c r="BI196" s="144">
        <f>IF(N196="nulová",J196,0)</f>
        <v>0</v>
      </c>
      <c r="BJ196" s="17" t="s">
        <v>87</v>
      </c>
      <c r="BK196" s="144">
        <f>ROUND(I196*H196,2)</f>
        <v>0</v>
      </c>
      <c r="BL196" s="17" t="s">
        <v>158</v>
      </c>
      <c r="BM196" s="143" t="s">
        <v>232</v>
      </c>
    </row>
    <row r="197" spans="2:65" s="12" customFormat="1" ht="22.5">
      <c r="B197" s="145"/>
      <c r="D197" s="146" t="s">
        <v>161</v>
      </c>
      <c r="E197" s="147" t="s">
        <v>1</v>
      </c>
      <c r="F197" s="148" t="s">
        <v>233</v>
      </c>
      <c r="H197" s="149">
        <v>255.53700000000001</v>
      </c>
      <c r="I197" s="150"/>
      <c r="L197" s="145"/>
      <c r="M197" s="151"/>
      <c r="T197" s="152"/>
      <c r="AT197" s="147" t="s">
        <v>161</v>
      </c>
      <c r="AU197" s="147" t="s">
        <v>159</v>
      </c>
      <c r="AV197" s="12" t="s">
        <v>89</v>
      </c>
      <c r="AW197" s="12" t="s">
        <v>34</v>
      </c>
      <c r="AX197" s="12" t="s">
        <v>87</v>
      </c>
      <c r="AY197" s="147" t="s">
        <v>149</v>
      </c>
    </row>
    <row r="198" spans="2:65" s="1" customFormat="1" ht="33" customHeight="1">
      <c r="B198" s="32"/>
      <c r="C198" s="132" t="s">
        <v>234</v>
      </c>
      <c r="D198" s="132" t="s">
        <v>153</v>
      </c>
      <c r="E198" s="133" t="s">
        <v>235</v>
      </c>
      <c r="F198" s="134" t="s">
        <v>236</v>
      </c>
      <c r="G198" s="135" t="s">
        <v>237</v>
      </c>
      <c r="H198" s="136">
        <v>447.19</v>
      </c>
      <c r="I198" s="137"/>
      <c r="J198" s="138">
        <f>ROUND(I198*H198,2)</f>
        <v>0</v>
      </c>
      <c r="K198" s="134" t="s">
        <v>157</v>
      </c>
      <c r="L198" s="32"/>
      <c r="M198" s="139" t="s">
        <v>1</v>
      </c>
      <c r="N198" s="140" t="s">
        <v>44</v>
      </c>
      <c r="P198" s="141">
        <f>O198*H198</f>
        <v>0</v>
      </c>
      <c r="Q198" s="141">
        <v>0</v>
      </c>
      <c r="R198" s="141">
        <f>Q198*H198</f>
        <v>0</v>
      </c>
      <c r="S198" s="141">
        <v>0</v>
      </c>
      <c r="T198" s="142">
        <f>S198*H198</f>
        <v>0</v>
      </c>
      <c r="AR198" s="143" t="s">
        <v>158</v>
      </c>
      <c r="AT198" s="143" t="s">
        <v>153</v>
      </c>
      <c r="AU198" s="143" t="s">
        <v>159</v>
      </c>
      <c r="AY198" s="17" t="s">
        <v>149</v>
      </c>
      <c r="BE198" s="144">
        <f>IF(N198="základní",J198,0)</f>
        <v>0</v>
      </c>
      <c r="BF198" s="144">
        <f>IF(N198="snížená",J198,0)</f>
        <v>0</v>
      </c>
      <c r="BG198" s="144">
        <f>IF(N198="zákl. přenesená",J198,0)</f>
        <v>0</v>
      </c>
      <c r="BH198" s="144">
        <f>IF(N198="sníž. přenesená",J198,0)</f>
        <v>0</v>
      </c>
      <c r="BI198" s="144">
        <f>IF(N198="nulová",J198,0)</f>
        <v>0</v>
      </c>
      <c r="BJ198" s="17" t="s">
        <v>87</v>
      </c>
      <c r="BK198" s="144">
        <f>ROUND(I198*H198,2)</f>
        <v>0</v>
      </c>
      <c r="BL198" s="17" t="s">
        <v>158</v>
      </c>
      <c r="BM198" s="143" t="s">
        <v>238</v>
      </c>
    </row>
    <row r="199" spans="2:65" s="12" customFormat="1" ht="22.5">
      <c r="B199" s="145"/>
      <c r="D199" s="146" t="s">
        <v>161</v>
      </c>
      <c r="E199" s="147" t="s">
        <v>1</v>
      </c>
      <c r="F199" s="148" t="s">
        <v>239</v>
      </c>
      <c r="H199" s="149">
        <v>447.19</v>
      </c>
      <c r="I199" s="150"/>
      <c r="L199" s="145"/>
      <c r="M199" s="151"/>
      <c r="T199" s="152"/>
      <c r="AT199" s="147" t="s">
        <v>161</v>
      </c>
      <c r="AU199" s="147" t="s">
        <v>159</v>
      </c>
      <c r="AV199" s="12" t="s">
        <v>89</v>
      </c>
      <c r="AW199" s="12" t="s">
        <v>34</v>
      </c>
      <c r="AX199" s="12" t="s">
        <v>87</v>
      </c>
      <c r="AY199" s="147" t="s">
        <v>149</v>
      </c>
    </row>
    <row r="200" spans="2:65" s="1" customFormat="1" ht="37.9" customHeight="1">
      <c r="B200" s="32"/>
      <c r="C200" s="132" t="s">
        <v>240</v>
      </c>
      <c r="D200" s="132" t="s">
        <v>153</v>
      </c>
      <c r="E200" s="133" t="s">
        <v>241</v>
      </c>
      <c r="F200" s="134" t="s">
        <v>242</v>
      </c>
      <c r="G200" s="135" t="s">
        <v>237</v>
      </c>
      <c r="H200" s="136">
        <v>212.36600000000001</v>
      </c>
      <c r="I200" s="137"/>
      <c r="J200" s="138">
        <f>ROUND(I200*H200,2)</f>
        <v>0</v>
      </c>
      <c r="K200" s="134" t="s">
        <v>1</v>
      </c>
      <c r="L200" s="32"/>
      <c r="M200" s="139" t="s">
        <v>1</v>
      </c>
      <c r="N200" s="140" t="s">
        <v>44</v>
      </c>
      <c r="P200" s="141">
        <f>O200*H200</f>
        <v>0</v>
      </c>
      <c r="Q200" s="141">
        <v>0</v>
      </c>
      <c r="R200" s="141">
        <f>Q200*H200</f>
        <v>0</v>
      </c>
      <c r="S200" s="141">
        <v>0</v>
      </c>
      <c r="T200" s="142">
        <f>S200*H200</f>
        <v>0</v>
      </c>
      <c r="AR200" s="143" t="s">
        <v>158</v>
      </c>
      <c r="AT200" s="143" t="s">
        <v>153</v>
      </c>
      <c r="AU200" s="143" t="s">
        <v>159</v>
      </c>
      <c r="AY200" s="17" t="s">
        <v>149</v>
      </c>
      <c r="BE200" s="144">
        <f>IF(N200="základní",J200,0)</f>
        <v>0</v>
      </c>
      <c r="BF200" s="144">
        <f>IF(N200="snížená",J200,0)</f>
        <v>0</v>
      </c>
      <c r="BG200" s="144">
        <f>IF(N200="zákl. přenesená",J200,0)</f>
        <v>0</v>
      </c>
      <c r="BH200" s="144">
        <f>IF(N200="sníž. přenesená",J200,0)</f>
        <v>0</v>
      </c>
      <c r="BI200" s="144">
        <f>IF(N200="nulová",J200,0)</f>
        <v>0</v>
      </c>
      <c r="BJ200" s="17" t="s">
        <v>87</v>
      </c>
      <c r="BK200" s="144">
        <f>ROUND(I200*H200,2)</f>
        <v>0</v>
      </c>
      <c r="BL200" s="17" t="s">
        <v>158</v>
      </c>
      <c r="BM200" s="143" t="s">
        <v>243</v>
      </c>
    </row>
    <row r="201" spans="2:65" s="12" customFormat="1" ht="22.5">
      <c r="B201" s="145"/>
      <c r="D201" s="146" t="s">
        <v>161</v>
      </c>
      <c r="E201" s="147" t="s">
        <v>1</v>
      </c>
      <c r="F201" s="148" t="s">
        <v>244</v>
      </c>
      <c r="H201" s="149">
        <v>212.36600000000001</v>
      </c>
      <c r="I201" s="150"/>
      <c r="L201" s="145"/>
      <c r="M201" s="151"/>
      <c r="T201" s="152"/>
      <c r="AT201" s="147" t="s">
        <v>161</v>
      </c>
      <c r="AU201" s="147" t="s">
        <v>159</v>
      </c>
      <c r="AV201" s="12" t="s">
        <v>89</v>
      </c>
      <c r="AW201" s="12" t="s">
        <v>34</v>
      </c>
      <c r="AX201" s="12" t="s">
        <v>87</v>
      </c>
      <c r="AY201" s="147" t="s">
        <v>149</v>
      </c>
    </row>
    <row r="202" spans="2:65" s="1" customFormat="1" ht="24.2" customHeight="1">
      <c r="B202" s="32"/>
      <c r="C202" s="132" t="s">
        <v>245</v>
      </c>
      <c r="D202" s="132" t="s">
        <v>153</v>
      </c>
      <c r="E202" s="133" t="s">
        <v>246</v>
      </c>
      <c r="F202" s="134" t="s">
        <v>247</v>
      </c>
      <c r="G202" s="135" t="s">
        <v>156</v>
      </c>
      <c r="H202" s="136">
        <v>1324.73</v>
      </c>
      <c r="I202" s="137"/>
      <c r="J202" s="138">
        <f>ROUND(I202*H202,2)</f>
        <v>0</v>
      </c>
      <c r="K202" s="134" t="s">
        <v>157</v>
      </c>
      <c r="L202" s="32"/>
      <c r="M202" s="139" t="s">
        <v>1</v>
      </c>
      <c r="N202" s="140" t="s">
        <v>44</v>
      </c>
      <c r="P202" s="141">
        <f>O202*H202</f>
        <v>0</v>
      </c>
      <c r="Q202" s="141">
        <v>0</v>
      </c>
      <c r="R202" s="141">
        <f>Q202*H202</f>
        <v>0</v>
      </c>
      <c r="S202" s="141">
        <v>0</v>
      </c>
      <c r="T202" s="142">
        <f>S202*H202</f>
        <v>0</v>
      </c>
      <c r="AR202" s="143" t="s">
        <v>158</v>
      </c>
      <c r="AT202" s="143" t="s">
        <v>153</v>
      </c>
      <c r="AU202" s="143" t="s">
        <v>159</v>
      </c>
      <c r="AY202" s="17" t="s">
        <v>149</v>
      </c>
      <c r="BE202" s="144">
        <f>IF(N202="základní",J202,0)</f>
        <v>0</v>
      </c>
      <c r="BF202" s="144">
        <f>IF(N202="snížená",J202,0)</f>
        <v>0</v>
      </c>
      <c r="BG202" s="144">
        <f>IF(N202="zákl. přenesená",J202,0)</f>
        <v>0</v>
      </c>
      <c r="BH202" s="144">
        <f>IF(N202="sníž. přenesená",J202,0)</f>
        <v>0</v>
      </c>
      <c r="BI202" s="144">
        <f>IF(N202="nulová",J202,0)</f>
        <v>0</v>
      </c>
      <c r="BJ202" s="17" t="s">
        <v>87</v>
      </c>
      <c r="BK202" s="144">
        <f>ROUND(I202*H202,2)</f>
        <v>0</v>
      </c>
      <c r="BL202" s="17" t="s">
        <v>158</v>
      </c>
      <c r="BM202" s="143" t="s">
        <v>248</v>
      </c>
    </row>
    <row r="203" spans="2:65" s="13" customFormat="1" ht="11.25">
      <c r="B203" s="153"/>
      <c r="D203" s="146" t="s">
        <v>161</v>
      </c>
      <c r="E203" s="154" t="s">
        <v>1</v>
      </c>
      <c r="F203" s="155" t="s">
        <v>249</v>
      </c>
      <c r="H203" s="154" t="s">
        <v>1</v>
      </c>
      <c r="I203" s="156"/>
      <c r="L203" s="153"/>
      <c r="M203" s="157"/>
      <c r="T203" s="158"/>
      <c r="AT203" s="154" t="s">
        <v>161</v>
      </c>
      <c r="AU203" s="154" t="s">
        <v>159</v>
      </c>
      <c r="AV203" s="13" t="s">
        <v>87</v>
      </c>
      <c r="AW203" s="13" t="s">
        <v>34</v>
      </c>
      <c r="AX203" s="13" t="s">
        <v>79</v>
      </c>
      <c r="AY203" s="154" t="s">
        <v>149</v>
      </c>
    </row>
    <row r="204" spans="2:65" s="12" customFormat="1" ht="11.25">
      <c r="B204" s="145"/>
      <c r="D204" s="146" t="s">
        <v>161</v>
      </c>
      <c r="E204" s="147" t="s">
        <v>1</v>
      </c>
      <c r="F204" s="148" t="s">
        <v>250</v>
      </c>
      <c r="H204" s="149">
        <v>716.26</v>
      </c>
      <c r="I204" s="150"/>
      <c r="L204" s="145"/>
      <c r="M204" s="151"/>
      <c r="T204" s="152"/>
      <c r="AT204" s="147" t="s">
        <v>161</v>
      </c>
      <c r="AU204" s="147" t="s">
        <v>159</v>
      </c>
      <c r="AV204" s="12" t="s">
        <v>89</v>
      </c>
      <c r="AW204" s="12" t="s">
        <v>34</v>
      </c>
      <c r="AX204" s="12" t="s">
        <v>79</v>
      </c>
      <c r="AY204" s="147" t="s">
        <v>149</v>
      </c>
    </row>
    <row r="205" spans="2:65" s="12" customFormat="1" ht="11.25">
      <c r="B205" s="145"/>
      <c r="D205" s="146" t="s">
        <v>161</v>
      </c>
      <c r="E205" s="147" t="s">
        <v>1</v>
      </c>
      <c r="F205" s="148" t="s">
        <v>251</v>
      </c>
      <c r="H205" s="149">
        <v>30.68</v>
      </c>
      <c r="I205" s="150"/>
      <c r="L205" s="145"/>
      <c r="M205" s="151"/>
      <c r="T205" s="152"/>
      <c r="AT205" s="147" t="s">
        <v>161</v>
      </c>
      <c r="AU205" s="147" t="s">
        <v>159</v>
      </c>
      <c r="AV205" s="12" t="s">
        <v>89</v>
      </c>
      <c r="AW205" s="12" t="s">
        <v>34</v>
      </c>
      <c r="AX205" s="12" t="s">
        <v>79</v>
      </c>
      <c r="AY205" s="147" t="s">
        <v>149</v>
      </c>
    </row>
    <row r="206" spans="2:65" s="12" customFormat="1" ht="11.25">
      <c r="B206" s="145"/>
      <c r="D206" s="146" t="s">
        <v>161</v>
      </c>
      <c r="E206" s="147" t="s">
        <v>1</v>
      </c>
      <c r="F206" s="148" t="s">
        <v>252</v>
      </c>
      <c r="H206" s="149">
        <v>515.66</v>
      </c>
      <c r="I206" s="150"/>
      <c r="L206" s="145"/>
      <c r="M206" s="151"/>
      <c r="T206" s="152"/>
      <c r="AT206" s="147" t="s">
        <v>161</v>
      </c>
      <c r="AU206" s="147" t="s">
        <v>159</v>
      </c>
      <c r="AV206" s="12" t="s">
        <v>89</v>
      </c>
      <c r="AW206" s="12" t="s">
        <v>34</v>
      </c>
      <c r="AX206" s="12" t="s">
        <v>79</v>
      </c>
      <c r="AY206" s="147" t="s">
        <v>149</v>
      </c>
    </row>
    <row r="207" spans="2:65" s="12" customFormat="1" ht="11.25">
      <c r="B207" s="145"/>
      <c r="D207" s="146" t="s">
        <v>161</v>
      </c>
      <c r="E207" s="147" t="s">
        <v>1</v>
      </c>
      <c r="F207" s="148" t="s">
        <v>253</v>
      </c>
      <c r="H207" s="149">
        <v>3.33</v>
      </c>
      <c r="I207" s="150"/>
      <c r="L207" s="145"/>
      <c r="M207" s="151"/>
      <c r="T207" s="152"/>
      <c r="AT207" s="147" t="s">
        <v>161</v>
      </c>
      <c r="AU207" s="147" t="s">
        <v>159</v>
      </c>
      <c r="AV207" s="12" t="s">
        <v>89</v>
      </c>
      <c r="AW207" s="12" t="s">
        <v>34</v>
      </c>
      <c r="AX207" s="12" t="s">
        <v>79</v>
      </c>
      <c r="AY207" s="147" t="s">
        <v>149</v>
      </c>
    </row>
    <row r="208" spans="2:65" s="12" customFormat="1" ht="11.25">
      <c r="B208" s="145"/>
      <c r="D208" s="146" t="s">
        <v>161</v>
      </c>
      <c r="E208" s="147" t="s">
        <v>1</v>
      </c>
      <c r="F208" s="148" t="s">
        <v>254</v>
      </c>
      <c r="H208" s="149">
        <v>58.8</v>
      </c>
      <c r="I208" s="150"/>
      <c r="L208" s="145"/>
      <c r="M208" s="151"/>
      <c r="T208" s="152"/>
      <c r="AT208" s="147" t="s">
        <v>161</v>
      </c>
      <c r="AU208" s="147" t="s">
        <v>159</v>
      </c>
      <c r="AV208" s="12" t="s">
        <v>89</v>
      </c>
      <c r="AW208" s="12" t="s">
        <v>34</v>
      </c>
      <c r="AX208" s="12" t="s">
        <v>79</v>
      </c>
      <c r="AY208" s="147" t="s">
        <v>149</v>
      </c>
    </row>
    <row r="209" spans="2:65" s="14" customFormat="1" ht="11.25">
      <c r="B209" s="159"/>
      <c r="D209" s="146" t="s">
        <v>161</v>
      </c>
      <c r="E209" s="160" t="s">
        <v>1</v>
      </c>
      <c r="F209" s="161" t="s">
        <v>199</v>
      </c>
      <c r="H209" s="162">
        <v>1324.73</v>
      </c>
      <c r="I209" s="163"/>
      <c r="L209" s="159"/>
      <c r="M209" s="164"/>
      <c r="T209" s="165"/>
      <c r="AT209" s="160" t="s">
        <v>161</v>
      </c>
      <c r="AU209" s="160" t="s">
        <v>159</v>
      </c>
      <c r="AV209" s="14" t="s">
        <v>158</v>
      </c>
      <c r="AW209" s="14" t="s">
        <v>34</v>
      </c>
      <c r="AX209" s="14" t="s">
        <v>87</v>
      </c>
      <c r="AY209" s="160" t="s">
        <v>149</v>
      </c>
    </row>
    <row r="210" spans="2:65" s="11" customFormat="1" ht="20.85" customHeight="1">
      <c r="B210" s="120"/>
      <c r="D210" s="121" t="s">
        <v>78</v>
      </c>
      <c r="E210" s="130" t="s">
        <v>255</v>
      </c>
      <c r="F210" s="130" t="s">
        <v>256</v>
      </c>
      <c r="I210" s="123"/>
      <c r="J210" s="131">
        <f>BK210</f>
        <v>0</v>
      </c>
      <c r="L210" s="120"/>
      <c r="M210" s="125"/>
      <c r="P210" s="126">
        <f>SUM(P211:P231)</f>
        <v>0</v>
      </c>
      <c r="R210" s="126">
        <f>SUM(R211:R231)</f>
        <v>1.17882</v>
      </c>
      <c r="T210" s="127">
        <f>SUM(T211:T231)</f>
        <v>0</v>
      </c>
      <c r="AR210" s="121" t="s">
        <v>87</v>
      </c>
      <c r="AT210" s="128" t="s">
        <v>78</v>
      </c>
      <c r="AU210" s="128" t="s">
        <v>89</v>
      </c>
      <c r="AY210" s="121" t="s">
        <v>149</v>
      </c>
      <c r="BK210" s="129">
        <f>SUM(BK211:BK231)</f>
        <v>0</v>
      </c>
    </row>
    <row r="211" spans="2:65" s="1" customFormat="1" ht="33" customHeight="1">
      <c r="B211" s="32"/>
      <c r="C211" s="132" t="s">
        <v>257</v>
      </c>
      <c r="D211" s="132" t="s">
        <v>153</v>
      </c>
      <c r="E211" s="133" t="s">
        <v>258</v>
      </c>
      <c r="F211" s="134" t="s">
        <v>259</v>
      </c>
      <c r="G211" s="135" t="s">
        <v>191</v>
      </c>
      <c r="H211" s="136">
        <v>24.225000000000001</v>
      </c>
      <c r="I211" s="137"/>
      <c r="J211" s="138">
        <f>ROUND(I211*H211,2)</f>
        <v>0</v>
      </c>
      <c r="K211" s="134" t="s">
        <v>157</v>
      </c>
      <c r="L211" s="32"/>
      <c r="M211" s="139" t="s">
        <v>1</v>
      </c>
      <c r="N211" s="140" t="s">
        <v>44</v>
      </c>
      <c r="P211" s="141">
        <f>O211*H211</f>
        <v>0</v>
      </c>
      <c r="Q211" s="141">
        <v>0</v>
      </c>
      <c r="R211" s="141">
        <f>Q211*H211</f>
        <v>0</v>
      </c>
      <c r="S211" s="141">
        <v>0</v>
      </c>
      <c r="T211" s="142">
        <f>S211*H211</f>
        <v>0</v>
      </c>
      <c r="AR211" s="143" t="s">
        <v>158</v>
      </c>
      <c r="AT211" s="143" t="s">
        <v>153</v>
      </c>
      <c r="AU211" s="143" t="s">
        <v>159</v>
      </c>
      <c r="AY211" s="17" t="s">
        <v>149</v>
      </c>
      <c r="BE211" s="144">
        <f>IF(N211="základní",J211,0)</f>
        <v>0</v>
      </c>
      <c r="BF211" s="144">
        <f>IF(N211="snížená",J211,0)</f>
        <v>0</v>
      </c>
      <c r="BG211" s="144">
        <f>IF(N211="zákl. přenesená",J211,0)</f>
        <v>0</v>
      </c>
      <c r="BH211" s="144">
        <f>IF(N211="sníž. přenesená",J211,0)</f>
        <v>0</v>
      </c>
      <c r="BI211" s="144">
        <f>IF(N211="nulová",J211,0)</f>
        <v>0</v>
      </c>
      <c r="BJ211" s="17" t="s">
        <v>87</v>
      </c>
      <c r="BK211" s="144">
        <f>ROUND(I211*H211,2)</f>
        <v>0</v>
      </c>
      <c r="BL211" s="17" t="s">
        <v>158</v>
      </c>
      <c r="BM211" s="143" t="s">
        <v>260</v>
      </c>
    </row>
    <row r="212" spans="2:65" s="12" customFormat="1" ht="11.25">
      <c r="B212" s="145"/>
      <c r="D212" s="146" t="s">
        <v>161</v>
      </c>
      <c r="E212" s="147" t="s">
        <v>1</v>
      </c>
      <c r="F212" s="148" t="s">
        <v>261</v>
      </c>
      <c r="H212" s="149">
        <v>24.225000000000001</v>
      </c>
      <c r="I212" s="150"/>
      <c r="L212" s="145"/>
      <c r="M212" s="151"/>
      <c r="T212" s="152"/>
      <c r="AT212" s="147" t="s">
        <v>161</v>
      </c>
      <c r="AU212" s="147" t="s">
        <v>159</v>
      </c>
      <c r="AV212" s="12" t="s">
        <v>89</v>
      </c>
      <c r="AW212" s="12" t="s">
        <v>34</v>
      </c>
      <c r="AX212" s="12" t="s">
        <v>87</v>
      </c>
      <c r="AY212" s="147" t="s">
        <v>149</v>
      </c>
    </row>
    <row r="213" spans="2:65" s="1" customFormat="1" ht="24.2" customHeight="1">
      <c r="B213" s="32"/>
      <c r="C213" s="132" t="s">
        <v>262</v>
      </c>
      <c r="D213" s="132" t="s">
        <v>153</v>
      </c>
      <c r="E213" s="133" t="s">
        <v>263</v>
      </c>
      <c r="F213" s="134" t="s">
        <v>264</v>
      </c>
      <c r="G213" s="135" t="s">
        <v>191</v>
      </c>
      <c r="H213" s="136">
        <v>33.299999999999997</v>
      </c>
      <c r="I213" s="137"/>
      <c r="J213" s="138">
        <f>ROUND(I213*H213,2)</f>
        <v>0</v>
      </c>
      <c r="K213" s="134" t="s">
        <v>157</v>
      </c>
      <c r="L213" s="32"/>
      <c r="M213" s="139" t="s">
        <v>1</v>
      </c>
      <c r="N213" s="140" t="s">
        <v>44</v>
      </c>
      <c r="P213" s="141">
        <f>O213*H213</f>
        <v>0</v>
      </c>
      <c r="Q213" s="141">
        <v>0</v>
      </c>
      <c r="R213" s="141">
        <f>Q213*H213</f>
        <v>0</v>
      </c>
      <c r="S213" s="141">
        <v>0</v>
      </c>
      <c r="T213" s="142">
        <f>S213*H213</f>
        <v>0</v>
      </c>
      <c r="AR213" s="143" t="s">
        <v>158</v>
      </c>
      <c r="AT213" s="143" t="s">
        <v>153</v>
      </c>
      <c r="AU213" s="143" t="s">
        <v>159</v>
      </c>
      <c r="AY213" s="17" t="s">
        <v>149</v>
      </c>
      <c r="BE213" s="144">
        <f>IF(N213="základní",J213,0)</f>
        <v>0</v>
      </c>
      <c r="BF213" s="144">
        <f>IF(N213="snížená",J213,0)</f>
        <v>0</v>
      </c>
      <c r="BG213" s="144">
        <f>IF(N213="zákl. přenesená",J213,0)</f>
        <v>0</v>
      </c>
      <c r="BH213" s="144">
        <f>IF(N213="sníž. přenesená",J213,0)</f>
        <v>0</v>
      </c>
      <c r="BI213" s="144">
        <f>IF(N213="nulová",J213,0)</f>
        <v>0</v>
      </c>
      <c r="BJ213" s="17" t="s">
        <v>87</v>
      </c>
      <c r="BK213" s="144">
        <f>ROUND(I213*H213,2)</f>
        <v>0</v>
      </c>
      <c r="BL213" s="17" t="s">
        <v>158</v>
      </c>
      <c r="BM213" s="143" t="s">
        <v>265</v>
      </c>
    </row>
    <row r="214" spans="2:65" s="12" customFormat="1" ht="11.25">
      <c r="B214" s="145"/>
      <c r="D214" s="146" t="s">
        <v>161</v>
      </c>
      <c r="E214" s="147" t="s">
        <v>1</v>
      </c>
      <c r="F214" s="148" t="s">
        <v>266</v>
      </c>
      <c r="H214" s="149">
        <v>33.299999999999997</v>
      </c>
      <c r="I214" s="150"/>
      <c r="L214" s="145"/>
      <c r="M214" s="151"/>
      <c r="T214" s="152"/>
      <c r="AT214" s="147" t="s">
        <v>161</v>
      </c>
      <c r="AU214" s="147" t="s">
        <v>159</v>
      </c>
      <c r="AV214" s="12" t="s">
        <v>89</v>
      </c>
      <c r="AW214" s="12" t="s">
        <v>34</v>
      </c>
      <c r="AX214" s="12" t="s">
        <v>87</v>
      </c>
      <c r="AY214" s="147" t="s">
        <v>149</v>
      </c>
    </row>
    <row r="215" spans="2:65" s="1" customFormat="1" ht="37.9" customHeight="1">
      <c r="B215" s="32"/>
      <c r="C215" s="132" t="s">
        <v>267</v>
      </c>
      <c r="D215" s="132" t="s">
        <v>153</v>
      </c>
      <c r="E215" s="133" t="s">
        <v>268</v>
      </c>
      <c r="F215" s="134" t="s">
        <v>269</v>
      </c>
      <c r="G215" s="135" t="s">
        <v>191</v>
      </c>
      <c r="H215" s="136">
        <v>225.73599999999999</v>
      </c>
      <c r="I215" s="137"/>
      <c r="J215" s="138">
        <f>ROUND(I215*H215,2)</f>
        <v>0</v>
      </c>
      <c r="K215" s="134" t="s">
        <v>157</v>
      </c>
      <c r="L215" s="32"/>
      <c r="M215" s="139" t="s">
        <v>1</v>
      </c>
      <c r="N215" s="140" t="s">
        <v>44</v>
      </c>
      <c r="P215" s="141">
        <f>O215*H215</f>
        <v>0</v>
      </c>
      <c r="Q215" s="141">
        <v>0</v>
      </c>
      <c r="R215" s="141">
        <f>Q215*H215</f>
        <v>0</v>
      </c>
      <c r="S215" s="141">
        <v>0</v>
      </c>
      <c r="T215" s="142">
        <f>S215*H215</f>
        <v>0</v>
      </c>
      <c r="AR215" s="143" t="s">
        <v>158</v>
      </c>
      <c r="AT215" s="143" t="s">
        <v>153</v>
      </c>
      <c r="AU215" s="143" t="s">
        <v>159</v>
      </c>
      <c r="AY215" s="17" t="s">
        <v>149</v>
      </c>
      <c r="BE215" s="144">
        <f>IF(N215="základní",J215,0)</f>
        <v>0</v>
      </c>
      <c r="BF215" s="144">
        <f>IF(N215="snížená",J215,0)</f>
        <v>0</v>
      </c>
      <c r="BG215" s="144">
        <f>IF(N215="zákl. přenesená",J215,0)</f>
        <v>0</v>
      </c>
      <c r="BH215" s="144">
        <f>IF(N215="sníž. přenesená",J215,0)</f>
        <v>0</v>
      </c>
      <c r="BI215" s="144">
        <f>IF(N215="nulová",J215,0)</f>
        <v>0</v>
      </c>
      <c r="BJ215" s="17" t="s">
        <v>87</v>
      </c>
      <c r="BK215" s="144">
        <f>ROUND(I215*H215,2)</f>
        <v>0</v>
      </c>
      <c r="BL215" s="17" t="s">
        <v>158</v>
      </c>
      <c r="BM215" s="143" t="s">
        <v>270</v>
      </c>
    </row>
    <row r="216" spans="2:65" s="12" customFormat="1" ht="11.25">
      <c r="B216" s="145"/>
      <c r="D216" s="146" t="s">
        <v>161</v>
      </c>
      <c r="E216" s="147" t="s">
        <v>1</v>
      </c>
      <c r="F216" s="148" t="s">
        <v>271</v>
      </c>
      <c r="H216" s="149">
        <v>225.73599999999999</v>
      </c>
      <c r="I216" s="150"/>
      <c r="L216" s="145"/>
      <c r="M216" s="151"/>
      <c r="T216" s="152"/>
      <c r="AT216" s="147" t="s">
        <v>161</v>
      </c>
      <c r="AU216" s="147" t="s">
        <v>159</v>
      </c>
      <c r="AV216" s="12" t="s">
        <v>89</v>
      </c>
      <c r="AW216" s="12" t="s">
        <v>34</v>
      </c>
      <c r="AX216" s="12" t="s">
        <v>87</v>
      </c>
      <c r="AY216" s="147" t="s">
        <v>149</v>
      </c>
    </row>
    <row r="217" spans="2:65" s="1" customFormat="1" ht="24.2" customHeight="1">
      <c r="B217" s="32"/>
      <c r="C217" s="132" t="s">
        <v>272</v>
      </c>
      <c r="D217" s="132" t="s">
        <v>153</v>
      </c>
      <c r="E217" s="133" t="s">
        <v>273</v>
      </c>
      <c r="F217" s="134" t="s">
        <v>274</v>
      </c>
      <c r="G217" s="135" t="s">
        <v>191</v>
      </c>
      <c r="H217" s="136">
        <v>45.146999999999998</v>
      </c>
      <c r="I217" s="137"/>
      <c r="J217" s="138">
        <f>ROUND(I217*H217,2)</f>
        <v>0</v>
      </c>
      <c r="K217" s="134" t="s">
        <v>157</v>
      </c>
      <c r="L217" s="32"/>
      <c r="M217" s="139" t="s">
        <v>1</v>
      </c>
      <c r="N217" s="140" t="s">
        <v>44</v>
      </c>
      <c r="P217" s="141">
        <f>O217*H217</f>
        <v>0</v>
      </c>
      <c r="Q217" s="141">
        <v>0</v>
      </c>
      <c r="R217" s="141">
        <f>Q217*H217</f>
        <v>0</v>
      </c>
      <c r="S217" s="141">
        <v>0</v>
      </c>
      <c r="T217" s="142">
        <f>S217*H217</f>
        <v>0</v>
      </c>
      <c r="AR217" s="143" t="s">
        <v>158</v>
      </c>
      <c r="AT217" s="143" t="s">
        <v>153</v>
      </c>
      <c r="AU217" s="143" t="s">
        <v>159</v>
      </c>
      <c r="AY217" s="17" t="s">
        <v>149</v>
      </c>
      <c r="BE217" s="144">
        <f>IF(N217="základní",J217,0)</f>
        <v>0</v>
      </c>
      <c r="BF217" s="144">
        <f>IF(N217="snížená",J217,0)</f>
        <v>0</v>
      </c>
      <c r="BG217" s="144">
        <f>IF(N217="zákl. přenesená",J217,0)</f>
        <v>0</v>
      </c>
      <c r="BH217" s="144">
        <f>IF(N217="sníž. přenesená",J217,0)</f>
        <v>0</v>
      </c>
      <c r="BI217" s="144">
        <f>IF(N217="nulová",J217,0)</f>
        <v>0</v>
      </c>
      <c r="BJ217" s="17" t="s">
        <v>87</v>
      </c>
      <c r="BK217" s="144">
        <f>ROUND(I217*H217,2)</f>
        <v>0</v>
      </c>
      <c r="BL217" s="17" t="s">
        <v>158</v>
      </c>
      <c r="BM217" s="143" t="s">
        <v>275</v>
      </c>
    </row>
    <row r="218" spans="2:65" s="13" customFormat="1" ht="11.25">
      <c r="B218" s="153"/>
      <c r="D218" s="146" t="s">
        <v>161</v>
      </c>
      <c r="E218" s="154" t="s">
        <v>1</v>
      </c>
      <c r="F218" s="155" t="s">
        <v>276</v>
      </c>
      <c r="H218" s="154" t="s">
        <v>1</v>
      </c>
      <c r="I218" s="156"/>
      <c r="L218" s="153"/>
      <c r="M218" s="157"/>
      <c r="T218" s="158"/>
      <c r="AT218" s="154" t="s">
        <v>161</v>
      </c>
      <c r="AU218" s="154" t="s">
        <v>159</v>
      </c>
      <c r="AV218" s="13" t="s">
        <v>87</v>
      </c>
      <c r="AW218" s="13" t="s">
        <v>34</v>
      </c>
      <c r="AX218" s="13" t="s">
        <v>79</v>
      </c>
      <c r="AY218" s="154" t="s">
        <v>149</v>
      </c>
    </row>
    <row r="219" spans="2:65" s="12" customFormat="1" ht="11.25">
      <c r="B219" s="145"/>
      <c r="D219" s="146" t="s">
        <v>161</v>
      </c>
      <c r="E219" s="147" t="s">
        <v>1</v>
      </c>
      <c r="F219" s="148" t="s">
        <v>277</v>
      </c>
      <c r="H219" s="149">
        <v>45.146999999999998</v>
      </c>
      <c r="I219" s="150"/>
      <c r="L219" s="145"/>
      <c r="M219" s="151"/>
      <c r="T219" s="152"/>
      <c r="AT219" s="147" t="s">
        <v>161</v>
      </c>
      <c r="AU219" s="147" t="s">
        <v>159</v>
      </c>
      <c r="AV219" s="12" t="s">
        <v>89</v>
      </c>
      <c r="AW219" s="12" t="s">
        <v>34</v>
      </c>
      <c r="AX219" s="12" t="s">
        <v>87</v>
      </c>
      <c r="AY219" s="147" t="s">
        <v>149</v>
      </c>
    </row>
    <row r="220" spans="2:65" s="1" customFormat="1" ht="33" customHeight="1">
      <c r="B220" s="32"/>
      <c r="C220" s="132" t="s">
        <v>7</v>
      </c>
      <c r="D220" s="132" t="s">
        <v>153</v>
      </c>
      <c r="E220" s="133" t="s">
        <v>278</v>
      </c>
      <c r="F220" s="134" t="s">
        <v>279</v>
      </c>
      <c r="G220" s="135" t="s">
        <v>191</v>
      </c>
      <c r="H220" s="136">
        <v>33.299999999999997</v>
      </c>
      <c r="I220" s="137"/>
      <c r="J220" s="138">
        <f>ROUND(I220*H220,2)</f>
        <v>0</v>
      </c>
      <c r="K220" s="134" t="s">
        <v>1</v>
      </c>
      <c r="L220" s="32"/>
      <c r="M220" s="139" t="s">
        <v>1</v>
      </c>
      <c r="N220" s="140" t="s">
        <v>44</v>
      </c>
      <c r="P220" s="141">
        <f>O220*H220</f>
        <v>0</v>
      </c>
      <c r="Q220" s="141">
        <v>3.5400000000000001E-2</v>
      </c>
      <c r="R220" s="141">
        <f>Q220*H220</f>
        <v>1.17882</v>
      </c>
      <c r="S220" s="141">
        <v>0</v>
      </c>
      <c r="T220" s="142">
        <f>S220*H220</f>
        <v>0</v>
      </c>
      <c r="AR220" s="143" t="s">
        <v>158</v>
      </c>
      <c r="AT220" s="143" t="s">
        <v>153</v>
      </c>
      <c r="AU220" s="143" t="s">
        <v>159</v>
      </c>
      <c r="AY220" s="17" t="s">
        <v>149</v>
      </c>
      <c r="BE220" s="144">
        <f>IF(N220="základní",J220,0)</f>
        <v>0</v>
      </c>
      <c r="BF220" s="144">
        <f>IF(N220="snížená",J220,0)</f>
        <v>0</v>
      </c>
      <c r="BG220" s="144">
        <f>IF(N220="zákl. přenesená",J220,0)</f>
        <v>0</v>
      </c>
      <c r="BH220" s="144">
        <f>IF(N220="sníž. přenesená",J220,0)</f>
        <v>0</v>
      </c>
      <c r="BI220" s="144">
        <f>IF(N220="nulová",J220,0)</f>
        <v>0</v>
      </c>
      <c r="BJ220" s="17" t="s">
        <v>87</v>
      </c>
      <c r="BK220" s="144">
        <f>ROUND(I220*H220,2)</f>
        <v>0</v>
      </c>
      <c r="BL220" s="17" t="s">
        <v>158</v>
      </c>
      <c r="BM220" s="143" t="s">
        <v>280</v>
      </c>
    </row>
    <row r="221" spans="2:65" s="12" customFormat="1" ht="11.25">
      <c r="B221" s="145"/>
      <c r="D221" s="146" t="s">
        <v>161</v>
      </c>
      <c r="E221" s="147" t="s">
        <v>1</v>
      </c>
      <c r="F221" s="148" t="s">
        <v>281</v>
      </c>
      <c r="H221" s="149">
        <v>33.299999999999997</v>
      </c>
      <c r="I221" s="150"/>
      <c r="L221" s="145"/>
      <c r="M221" s="151"/>
      <c r="T221" s="152"/>
      <c r="AT221" s="147" t="s">
        <v>161</v>
      </c>
      <c r="AU221" s="147" t="s">
        <v>159</v>
      </c>
      <c r="AV221" s="12" t="s">
        <v>89</v>
      </c>
      <c r="AW221" s="12" t="s">
        <v>34</v>
      </c>
      <c r="AX221" s="12" t="s">
        <v>87</v>
      </c>
      <c r="AY221" s="147" t="s">
        <v>149</v>
      </c>
    </row>
    <row r="222" spans="2:65" s="1" customFormat="1" ht="33" customHeight="1">
      <c r="B222" s="32"/>
      <c r="C222" s="132" t="s">
        <v>282</v>
      </c>
      <c r="D222" s="132" t="s">
        <v>153</v>
      </c>
      <c r="E222" s="133" t="s">
        <v>283</v>
      </c>
      <c r="F222" s="134" t="s">
        <v>284</v>
      </c>
      <c r="G222" s="135" t="s">
        <v>191</v>
      </c>
      <c r="H222" s="136">
        <v>43.7</v>
      </c>
      <c r="I222" s="137"/>
      <c r="J222" s="138">
        <f>ROUND(I222*H222,2)</f>
        <v>0</v>
      </c>
      <c r="K222" s="134" t="s">
        <v>157</v>
      </c>
      <c r="L222" s="32"/>
      <c r="M222" s="139" t="s">
        <v>1</v>
      </c>
      <c r="N222" s="140" t="s">
        <v>44</v>
      </c>
      <c r="P222" s="141">
        <f>O222*H222</f>
        <v>0</v>
      </c>
      <c r="Q222" s="141">
        <v>0</v>
      </c>
      <c r="R222" s="141">
        <f>Q222*H222</f>
        <v>0</v>
      </c>
      <c r="S222" s="141">
        <v>0</v>
      </c>
      <c r="T222" s="142">
        <f>S222*H222</f>
        <v>0</v>
      </c>
      <c r="AR222" s="143" t="s">
        <v>158</v>
      </c>
      <c r="AT222" s="143" t="s">
        <v>153</v>
      </c>
      <c r="AU222" s="143" t="s">
        <v>159</v>
      </c>
      <c r="AY222" s="17" t="s">
        <v>149</v>
      </c>
      <c r="BE222" s="144">
        <f>IF(N222="základní",J222,0)</f>
        <v>0</v>
      </c>
      <c r="BF222" s="144">
        <f>IF(N222="snížená",J222,0)</f>
        <v>0</v>
      </c>
      <c r="BG222" s="144">
        <f>IF(N222="zákl. přenesená",J222,0)</f>
        <v>0</v>
      </c>
      <c r="BH222" s="144">
        <f>IF(N222="sníž. přenesená",J222,0)</f>
        <v>0</v>
      </c>
      <c r="BI222" s="144">
        <f>IF(N222="nulová",J222,0)</f>
        <v>0</v>
      </c>
      <c r="BJ222" s="17" t="s">
        <v>87</v>
      </c>
      <c r="BK222" s="144">
        <f>ROUND(I222*H222,2)</f>
        <v>0</v>
      </c>
      <c r="BL222" s="17" t="s">
        <v>158</v>
      </c>
      <c r="BM222" s="143" t="s">
        <v>285</v>
      </c>
    </row>
    <row r="223" spans="2:65" s="13" customFormat="1" ht="11.25">
      <c r="B223" s="153"/>
      <c r="D223" s="146" t="s">
        <v>161</v>
      </c>
      <c r="E223" s="154" t="s">
        <v>1</v>
      </c>
      <c r="F223" s="155" t="s">
        <v>286</v>
      </c>
      <c r="H223" s="154" t="s">
        <v>1</v>
      </c>
      <c r="I223" s="156"/>
      <c r="L223" s="153"/>
      <c r="M223" s="157"/>
      <c r="T223" s="158"/>
      <c r="AT223" s="154" t="s">
        <v>161</v>
      </c>
      <c r="AU223" s="154" t="s">
        <v>159</v>
      </c>
      <c r="AV223" s="13" t="s">
        <v>87</v>
      </c>
      <c r="AW223" s="13" t="s">
        <v>34</v>
      </c>
      <c r="AX223" s="13" t="s">
        <v>79</v>
      </c>
      <c r="AY223" s="154" t="s">
        <v>149</v>
      </c>
    </row>
    <row r="224" spans="2:65" s="12" customFormat="1" ht="11.25">
      <c r="B224" s="145"/>
      <c r="D224" s="146" t="s">
        <v>161</v>
      </c>
      <c r="E224" s="147" t="s">
        <v>1</v>
      </c>
      <c r="F224" s="148" t="s">
        <v>287</v>
      </c>
      <c r="H224" s="149">
        <v>10.4</v>
      </c>
      <c r="I224" s="150"/>
      <c r="L224" s="145"/>
      <c r="M224" s="151"/>
      <c r="T224" s="152"/>
      <c r="AT224" s="147" t="s">
        <v>161</v>
      </c>
      <c r="AU224" s="147" t="s">
        <v>159</v>
      </c>
      <c r="AV224" s="12" t="s">
        <v>89</v>
      </c>
      <c r="AW224" s="12" t="s">
        <v>34</v>
      </c>
      <c r="AX224" s="12" t="s">
        <v>79</v>
      </c>
      <c r="AY224" s="147" t="s">
        <v>149</v>
      </c>
    </row>
    <row r="225" spans="2:65" s="12" customFormat="1" ht="11.25">
      <c r="B225" s="145"/>
      <c r="D225" s="146" t="s">
        <v>161</v>
      </c>
      <c r="E225" s="147" t="s">
        <v>1</v>
      </c>
      <c r="F225" s="148" t="s">
        <v>266</v>
      </c>
      <c r="H225" s="149">
        <v>33.299999999999997</v>
      </c>
      <c r="I225" s="150"/>
      <c r="L225" s="145"/>
      <c r="M225" s="151"/>
      <c r="T225" s="152"/>
      <c r="AT225" s="147" t="s">
        <v>161</v>
      </c>
      <c r="AU225" s="147" t="s">
        <v>159</v>
      </c>
      <c r="AV225" s="12" t="s">
        <v>89</v>
      </c>
      <c r="AW225" s="12" t="s">
        <v>34</v>
      </c>
      <c r="AX225" s="12" t="s">
        <v>79</v>
      </c>
      <c r="AY225" s="147" t="s">
        <v>149</v>
      </c>
    </row>
    <row r="226" spans="2:65" s="14" customFormat="1" ht="11.25">
      <c r="B226" s="159"/>
      <c r="D226" s="146" t="s">
        <v>161</v>
      </c>
      <c r="E226" s="160" t="s">
        <v>1</v>
      </c>
      <c r="F226" s="161" t="s">
        <v>199</v>
      </c>
      <c r="H226" s="162">
        <v>43.7</v>
      </c>
      <c r="I226" s="163"/>
      <c r="L226" s="159"/>
      <c r="M226" s="164"/>
      <c r="T226" s="165"/>
      <c r="AT226" s="160" t="s">
        <v>161</v>
      </c>
      <c r="AU226" s="160" t="s">
        <v>159</v>
      </c>
      <c r="AV226" s="14" t="s">
        <v>158</v>
      </c>
      <c r="AW226" s="14" t="s">
        <v>34</v>
      </c>
      <c r="AX226" s="14" t="s">
        <v>87</v>
      </c>
      <c r="AY226" s="160" t="s">
        <v>149</v>
      </c>
    </row>
    <row r="227" spans="2:65" s="1" customFormat="1" ht="33" customHeight="1">
      <c r="B227" s="32"/>
      <c r="C227" s="132" t="s">
        <v>288</v>
      </c>
      <c r="D227" s="132" t="s">
        <v>153</v>
      </c>
      <c r="E227" s="133" t="s">
        <v>289</v>
      </c>
      <c r="F227" s="134" t="s">
        <v>290</v>
      </c>
      <c r="G227" s="135" t="s">
        <v>191</v>
      </c>
      <c r="H227" s="136">
        <v>37.664000000000001</v>
      </c>
      <c r="I227" s="137"/>
      <c r="J227" s="138">
        <f>ROUND(I227*H227,2)</f>
        <v>0</v>
      </c>
      <c r="K227" s="134" t="s">
        <v>157</v>
      </c>
      <c r="L227" s="32"/>
      <c r="M227" s="139" t="s">
        <v>1</v>
      </c>
      <c r="N227" s="140" t="s">
        <v>44</v>
      </c>
      <c r="P227" s="141">
        <f>O227*H227</f>
        <v>0</v>
      </c>
      <c r="Q227" s="141">
        <v>0</v>
      </c>
      <c r="R227" s="141">
        <f>Q227*H227</f>
        <v>0</v>
      </c>
      <c r="S227" s="141">
        <v>0</v>
      </c>
      <c r="T227" s="142">
        <f>S227*H227</f>
        <v>0</v>
      </c>
      <c r="AR227" s="143" t="s">
        <v>158</v>
      </c>
      <c r="AT227" s="143" t="s">
        <v>153</v>
      </c>
      <c r="AU227" s="143" t="s">
        <v>159</v>
      </c>
      <c r="AY227" s="17" t="s">
        <v>149</v>
      </c>
      <c r="BE227" s="144">
        <f>IF(N227="základní",J227,0)</f>
        <v>0</v>
      </c>
      <c r="BF227" s="144">
        <f>IF(N227="snížená",J227,0)</f>
        <v>0</v>
      </c>
      <c r="BG227" s="144">
        <f>IF(N227="zákl. přenesená",J227,0)</f>
        <v>0</v>
      </c>
      <c r="BH227" s="144">
        <f>IF(N227="sníž. přenesená",J227,0)</f>
        <v>0</v>
      </c>
      <c r="BI227" s="144">
        <f>IF(N227="nulová",J227,0)</f>
        <v>0</v>
      </c>
      <c r="BJ227" s="17" t="s">
        <v>87</v>
      </c>
      <c r="BK227" s="144">
        <f>ROUND(I227*H227,2)</f>
        <v>0</v>
      </c>
      <c r="BL227" s="17" t="s">
        <v>158</v>
      </c>
      <c r="BM227" s="143" t="s">
        <v>291</v>
      </c>
    </row>
    <row r="228" spans="2:65" s="12" customFormat="1" ht="11.25">
      <c r="B228" s="145"/>
      <c r="D228" s="146" t="s">
        <v>161</v>
      </c>
      <c r="E228" s="147" t="s">
        <v>1</v>
      </c>
      <c r="F228" s="148" t="s">
        <v>292</v>
      </c>
      <c r="H228" s="149">
        <v>37.664000000000001</v>
      </c>
      <c r="I228" s="150"/>
      <c r="L228" s="145"/>
      <c r="M228" s="151"/>
      <c r="T228" s="152"/>
      <c r="AT228" s="147" t="s">
        <v>161</v>
      </c>
      <c r="AU228" s="147" t="s">
        <v>159</v>
      </c>
      <c r="AV228" s="12" t="s">
        <v>89</v>
      </c>
      <c r="AW228" s="12" t="s">
        <v>34</v>
      </c>
      <c r="AX228" s="12" t="s">
        <v>87</v>
      </c>
      <c r="AY228" s="147" t="s">
        <v>149</v>
      </c>
    </row>
    <row r="229" spans="2:65" s="1" customFormat="1" ht="24.2" customHeight="1">
      <c r="B229" s="32"/>
      <c r="C229" s="132" t="s">
        <v>293</v>
      </c>
      <c r="D229" s="132" t="s">
        <v>153</v>
      </c>
      <c r="E229" s="133" t="s">
        <v>294</v>
      </c>
      <c r="F229" s="134" t="s">
        <v>295</v>
      </c>
      <c r="G229" s="135" t="s">
        <v>191</v>
      </c>
      <c r="H229" s="136">
        <v>5.72</v>
      </c>
      <c r="I229" s="137"/>
      <c r="J229" s="138">
        <f>ROUND(I229*H229,2)</f>
        <v>0</v>
      </c>
      <c r="K229" s="134" t="s">
        <v>157</v>
      </c>
      <c r="L229" s="32"/>
      <c r="M229" s="139" t="s">
        <v>1</v>
      </c>
      <c r="N229" s="140" t="s">
        <v>44</v>
      </c>
      <c r="P229" s="141">
        <f>O229*H229</f>
        <v>0</v>
      </c>
      <c r="Q229" s="141">
        <v>0</v>
      </c>
      <c r="R229" s="141">
        <f>Q229*H229</f>
        <v>0</v>
      </c>
      <c r="S229" s="141">
        <v>0</v>
      </c>
      <c r="T229" s="142">
        <f>S229*H229</f>
        <v>0</v>
      </c>
      <c r="AR229" s="143" t="s">
        <v>158</v>
      </c>
      <c r="AT229" s="143" t="s">
        <v>153</v>
      </c>
      <c r="AU229" s="143" t="s">
        <v>159</v>
      </c>
      <c r="AY229" s="17" t="s">
        <v>149</v>
      </c>
      <c r="BE229" s="144">
        <f>IF(N229="základní",J229,0)</f>
        <v>0</v>
      </c>
      <c r="BF229" s="144">
        <f>IF(N229="snížená",J229,0)</f>
        <v>0</v>
      </c>
      <c r="BG229" s="144">
        <f>IF(N229="zákl. přenesená",J229,0)</f>
        <v>0</v>
      </c>
      <c r="BH229" s="144">
        <f>IF(N229="sníž. přenesená",J229,0)</f>
        <v>0</v>
      </c>
      <c r="BI229" s="144">
        <f>IF(N229="nulová",J229,0)</f>
        <v>0</v>
      </c>
      <c r="BJ229" s="17" t="s">
        <v>87</v>
      </c>
      <c r="BK229" s="144">
        <f>ROUND(I229*H229,2)</f>
        <v>0</v>
      </c>
      <c r="BL229" s="17" t="s">
        <v>158</v>
      </c>
      <c r="BM229" s="143" t="s">
        <v>296</v>
      </c>
    </row>
    <row r="230" spans="2:65" s="13" customFormat="1" ht="11.25">
      <c r="B230" s="153"/>
      <c r="D230" s="146" t="s">
        <v>161</v>
      </c>
      <c r="E230" s="154" t="s">
        <v>1</v>
      </c>
      <c r="F230" s="155" t="s">
        <v>286</v>
      </c>
      <c r="H230" s="154" t="s">
        <v>1</v>
      </c>
      <c r="I230" s="156"/>
      <c r="L230" s="153"/>
      <c r="M230" s="157"/>
      <c r="T230" s="158"/>
      <c r="AT230" s="154" t="s">
        <v>161</v>
      </c>
      <c r="AU230" s="154" t="s">
        <v>159</v>
      </c>
      <c r="AV230" s="13" t="s">
        <v>87</v>
      </c>
      <c r="AW230" s="13" t="s">
        <v>34</v>
      </c>
      <c r="AX230" s="13" t="s">
        <v>79</v>
      </c>
      <c r="AY230" s="154" t="s">
        <v>149</v>
      </c>
    </row>
    <row r="231" spans="2:65" s="12" customFormat="1" ht="11.25">
      <c r="B231" s="145"/>
      <c r="D231" s="146" t="s">
        <v>161</v>
      </c>
      <c r="E231" s="147" t="s">
        <v>1</v>
      </c>
      <c r="F231" s="148" t="s">
        <v>297</v>
      </c>
      <c r="H231" s="149">
        <v>5.72</v>
      </c>
      <c r="I231" s="150"/>
      <c r="L231" s="145"/>
      <c r="M231" s="151"/>
      <c r="T231" s="152"/>
      <c r="AT231" s="147" t="s">
        <v>161</v>
      </c>
      <c r="AU231" s="147" t="s">
        <v>159</v>
      </c>
      <c r="AV231" s="12" t="s">
        <v>89</v>
      </c>
      <c r="AW231" s="12" t="s">
        <v>34</v>
      </c>
      <c r="AX231" s="12" t="s">
        <v>87</v>
      </c>
      <c r="AY231" s="147" t="s">
        <v>149</v>
      </c>
    </row>
    <row r="232" spans="2:65" s="11" customFormat="1" ht="20.85" customHeight="1">
      <c r="B232" s="120"/>
      <c r="D232" s="121" t="s">
        <v>78</v>
      </c>
      <c r="E232" s="130" t="s">
        <v>298</v>
      </c>
      <c r="F232" s="130" t="s">
        <v>299</v>
      </c>
      <c r="I232" s="123"/>
      <c r="J232" s="131">
        <f>BK232</f>
        <v>0</v>
      </c>
      <c r="L232" s="120"/>
      <c r="M232" s="125"/>
      <c r="P232" s="126">
        <f>SUM(P233:P262)</f>
        <v>0</v>
      </c>
      <c r="R232" s="126">
        <f>SUM(R233:R262)</f>
        <v>0.13311424999999999</v>
      </c>
      <c r="T232" s="127">
        <f>SUM(T233:T262)</f>
        <v>0</v>
      </c>
      <c r="AR232" s="121" t="s">
        <v>87</v>
      </c>
      <c r="AT232" s="128" t="s">
        <v>78</v>
      </c>
      <c r="AU232" s="128" t="s">
        <v>89</v>
      </c>
      <c r="AY232" s="121" t="s">
        <v>149</v>
      </c>
      <c r="BK232" s="129">
        <f>SUM(BK233:BK262)</f>
        <v>0</v>
      </c>
    </row>
    <row r="233" spans="2:65" s="1" customFormat="1" ht="24.2" customHeight="1">
      <c r="B233" s="32"/>
      <c r="C233" s="132" t="s">
        <v>300</v>
      </c>
      <c r="D233" s="132" t="s">
        <v>153</v>
      </c>
      <c r="E233" s="133" t="s">
        <v>301</v>
      </c>
      <c r="F233" s="134" t="s">
        <v>302</v>
      </c>
      <c r="G233" s="135" t="s">
        <v>191</v>
      </c>
      <c r="H233" s="136">
        <v>2.7</v>
      </c>
      <c r="I233" s="137"/>
      <c r="J233" s="138">
        <f>ROUND(I233*H233,2)</f>
        <v>0</v>
      </c>
      <c r="K233" s="134" t="s">
        <v>157</v>
      </c>
      <c r="L233" s="32"/>
      <c r="M233" s="139" t="s">
        <v>1</v>
      </c>
      <c r="N233" s="140" t="s">
        <v>44</v>
      </c>
      <c r="P233" s="141">
        <f>O233*H233</f>
        <v>0</v>
      </c>
      <c r="Q233" s="141">
        <v>0</v>
      </c>
      <c r="R233" s="141">
        <f>Q233*H233</f>
        <v>0</v>
      </c>
      <c r="S233" s="141">
        <v>0</v>
      </c>
      <c r="T233" s="142">
        <f>S233*H233</f>
        <v>0</v>
      </c>
      <c r="AR233" s="143" t="s">
        <v>158</v>
      </c>
      <c r="AT233" s="143" t="s">
        <v>153</v>
      </c>
      <c r="AU233" s="143" t="s">
        <v>159</v>
      </c>
      <c r="AY233" s="17" t="s">
        <v>149</v>
      </c>
      <c r="BE233" s="144">
        <f>IF(N233="základní",J233,0)</f>
        <v>0</v>
      </c>
      <c r="BF233" s="144">
        <f>IF(N233="snížená",J233,0)</f>
        <v>0</v>
      </c>
      <c r="BG233" s="144">
        <f>IF(N233="zákl. přenesená",J233,0)</f>
        <v>0</v>
      </c>
      <c r="BH233" s="144">
        <f>IF(N233="sníž. přenesená",J233,0)</f>
        <v>0</v>
      </c>
      <c r="BI233" s="144">
        <f>IF(N233="nulová",J233,0)</f>
        <v>0</v>
      </c>
      <c r="BJ233" s="17" t="s">
        <v>87</v>
      </c>
      <c r="BK233" s="144">
        <f>ROUND(I233*H233,2)</f>
        <v>0</v>
      </c>
      <c r="BL233" s="17" t="s">
        <v>158</v>
      </c>
      <c r="BM233" s="143" t="s">
        <v>303</v>
      </c>
    </row>
    <row r="234" spans="2:65" s="12" customFormat="1" ht="11.25">
      <c r="B234" s="145"/>
      <c r="D234" s="146" t="s">
        <v>161</v>
      </c>
      <c r="E234" s="147" t="s">
        <v>1</v>
      </c>
      <c r="F234" s="148" t="s">
        <v>304</v>
      </c>
      <c r="H234" s="149">
        <v>2.7</v>
      </c>
      <c r="I234" s="150"/>
      <c r="L234" s="145"/>
      <c r="M234" s="151"/>
      <c r="T234" s="152"/>
      <c r="AT234" s="147" t="s">
        <v>161</v>
      </c>
      <c r="AU234" s="147" t="s">
        <v>159</v>
      </c>
      <c r="AV234" s="12" t="s">
        <v>89</v>
      </c>
      <c r="AW234" s="12" t="s">
        <v>34</v>
      </c>
      <c r="AX234" s="12" t="s">
        <v>87</v>
      </c>
      <c r="AY234" s="147" t="s">
        <v>149</v>
      </c>
    </row>
    <row r="235" spans="2:65" s="1" customFormat="1" ht="33" customHeight="1">
      <c r="B235" s="32"/>
      <c r="C235" s="132" t="s">
        <v>305</v>
      </c>
      <c r="D235" s="132" t="s">
        <v>153</v>
      </c>
      <c r="E235" s="133" t="s">
        <v>306</v>
      </c>
      <c r="F235" s="134" t="s">
        <v>307</v>
      </c>
      <c r="G235" s="135" t="s">
        <v>191</v>
      </c>
      <c r="H235" s="136">
        <v>47.31</v>
      </c>
      <c r="I235" s="137"/>
      <c r="J235" s="138">
        <f>ROUND(I235*H235,2)</f>
        <v>0</v>
      </c>
      <c r="K235" s="134" t="s">
        <v>157</v>
      </c>
      <c r="L235" s="32"/>
      <c r="M235" s="139" t="s">
        <v>1</v>
      </c>
      <c r="N235" s="140" t="s">
        <v>44</v>
      </c>
      <c r="P235" s="141">
        <f>O235*H235</f>
        <v>0</v>
      </c>
      <c r="Q235" s="141">
        <v>0</v>
      </c>
      <c r="R235" s="141">
        <f>Q235*H235</f>
        <v>0</v>
      </c>
      <c r="S235" s="141">
        <v>0</v>
      </c>
      <c r="T235" s="142">
        <f>S235*H235</f>
        <v>0</v>
      </c>
      <c r="AR235" s="143" t="s">
        <v>158</v>
      </c>
      <c r="AT235" s="143" t="s">
        <v>153</v>
      </c>
      <c r="AU235" s="143" t="s">
        <v>159</v>
      </c>
      <c r="AY235" s="17" t="s">
        <v>149</v>
      </c>
      <c r="BE235" s="144">
        <f>IF(N235="základní",J235,0)</f>
        <v>0</v>
      </c>
      <c r="BF235" s="144">
        <f>IF(N235="snížená",J235,0)</f>
        <v>0</v>
      </c>
      <c r="BG235" s="144">
        <f>IF(N235="zákl. přenesená",J235,0)</f>
        <v>0</v>
      </c>
      <c r="BH235" s="144">
        <f>IF(N235="sníž. přenesená",J235,0)</f>
        <v>0</v>
      </c>
      <c r="BI235" s="144">
        <f>IF(N235="nulová",J235,0)</f>
        <v>0</v>
      </c>
      <c r="BJ235" s="17" t="s">
        <v>87</v>
      </c>
      <c r="BK235" s="144">
        <f>ROUND(I235*H235,2)</f>
        <v>0</v>
      </c>
      <c r="BL235" s="17" t="s">
        <v>158</v>
      </c>
      <c r="BM235" s="143" t="s">
        <v>308</v>
      </c>
    </row>
    <row r="236" spans="2:65" s="12" customFormat="1" ht="22.5">
      <c r="B236" s="145"/>
      <c r="D236" s="146" t="s">
        <v>161</v>
      </c>
      <c r="E236" s="147" t="s">
        <v>1</v>
      </c>
      <c r="F236" s="148" t="s">
        <v>309</v>
      </c>
      <c r="H236" s="149">
        <v>47.31</v>
      </c>
      <c r="I236" s="150"/>
      <c r="L236" s="145"/>
      <c r="M236" s="151"/>
      <c r="T236" s="152"/>
      <c r="AT236" s="147" t="s">
        <v>161</v>
      </c>
      <c r="AU236" s="147" t="s">
        <v>159</v>
      </c>
      <c r="AV236" s="12" t="s">
        <v>89</v>
      </c>
      <c r="AW236" s="12" t="s">
        <v>34</v>
      </c>
      <c r="AX236" s="12" t="s">
        <v>87</v>
      </c>
      <c r="AY236" s="147" t="s">
        <v>149</v>
      </c>
    </row>
    <row r="237" spans="2:65" s="1" customFormat="1" ht="33" customHeight="1">
      <c r="B237" s="32"/>
      <c r="C237" s="132" t="s">
        <v>310</v>
      </c>
      <c r="D237" s="132" t="s">
        <v>153</v>
      </c>
      <c r="E237" s="133" t="s">
        <v>311</v>
      </c>
      <c r="F237" s="134" t="s">
        <v>312</v>
      </c>
      <c r="G237" s="135" t="s">
        <v>191</v>
      </c>
      <c r="H237" s="136">
        <v>9.35</v>
      </c>
      <c r="I237" s="137"/>
      <c r="J237" s="138">
        <f>ROUND(I237*H237,2)</f>
        <v>0</v>
      </c>
      <c r="K237" s="134" t="s">
        <v>157</v>
      </c>
      <c r="L237" s="32"/>
      <c r="M237" s="139" t="s">
        <v>1</v>
      </c>
      <c r="N237" s="140" t="s">
        <v>44</v>
      </c>
      <c r="P237" s="141">
        <f>O237*H237</f>
        <v>0</v>
      </c>
      <c r="Q237" s="141">
        <v>0</v>
      </c>
      <c r="R237" s="141">
        <f>Q237*H237</f>
        <v>0</v>
      </c>
      <c r="S237" s="141">
        <v>0</v>
      </c>
      <c r="T237" s="142">
        <f>S237*H237</f>
        <v>0</v>
      </c>
      <c r="AR237" s="143" t="s">
        <v>158</v>
      </c>
      <c r="AT237" s="143" t="s">
        <v>153</v>
      </c>
      <c r="AU237" s="143" t="s">
        <v>159</v>
      </c>
      <c r="AY237" s="17" t="s">
        <v>149</v>
      </c>
      <c r="BE237" s="144">
        <f>IF(N237="základní",J237,0)</f>
        <v>0</v>
      </c>
      <c r="BF237" s="144">
        <f>IF(N237="snížená",J237,0)</f>
        <v>0</v>
      </c>
      <c r="BG237" s="144">
        <f>IF(N237="zákl. přenesená",J237,0)</f>
        <v>0</v>
      </c>
      <c r="BH237" s="144">
        <f>IF(N237="sníž. přenesená",J237,0)</f>
        <v>0</v>
      </c>
      <c r="BI237" s="144">
        <f>IF(N237="nulová",J237,0)</f>
        <v>0</v>
      </c>
      <c r="BJ237" s="17" t="s">
        <v>87</v>
      </c>
      <c r="BK237" s="144">
        <f>ROUND(I237*H237,2)</f>
        <v>0</v>
      </c>
      <c r="BL237" s="17" t="s">
        <v>158</v>
      </c>
      <c r="BM237" s="143" t="s">
        <v>313</v>
      </c>
    </row>
    <row r="238" spans="2:65" s="12" customFormat="1" ht="11.25">
      <c r="B238" s="145"/>
      <c r="D238" s="146" t="s">
        <v>161</v>
      </c>
      <c r="E238" s="147" t="s">
        <v>1</v>
      </c>
      <c r="F238" s="148" t="s">
        <v>314</v>
      </c>
      <c r="H238" s="149">
        <v>9.35</v>
      </c>
      <c r="I238" s="150"/>
      <c r="L238" s="145"/>
      <c r="M238" s="151"/>
      <c r="T238" s="152"/>
      <c r="AT238" s="147" t="s">
        <v>161</v>
      </c>
      <c r="AU238" s="147" t="s">
        <v>159</v>
      </c>
      <c r="AV238" s="12" t="s">
        <v>89</v>
      </c>
      <c r="AW238" s="12" t="s">
        <v>34</v>
      </c>
      <c r="AX238" s="12" t="s">
        <v>87</v>
      </c>
      <c r="AY238" s="147" t="s">
        <v>149</v>
      </c>
    </row>
    <row r="239" spans="2:65" s="1" customFormat="1" ht="24.2" customHeight="1">
      <c r="B239" s="32"/>
      <c r="C239" s="132" t="s">
        <v>315</v>
      </c>
      <c r="D239" s="132" t="s">
        <v>153</v>
      </c>
      <c r="E239" s="133" t="s">
        <v>316</v>
      </c>
      <c r="F239" s="134" t="s">
        <v>317</v>
      </c>
      <c r="G239" s="135" t="s">
        <v>156</v>
      </c>
      <c r="H239" s="136">
        <v>156.60499999999999</v>
      </c>
      <c r="I239" s="137"/>
      <c r="J239" s="138">
        <f>ROUND(I239*H239,2)</f>
        <v>0</v>
      </c>
      <c r="K239" s="134" t="s">
        <v>157</v>
      </c>
      <c r="L239" s="32"/>
      <c r="M239" s="139" t="s">
        <v>1</v>
      </c>
      <c r="N239" s="140" t="s">
        <v>44</v>
      </c>
      <c r="P239" s="141">
        <f>O239*H239</f>
        <v>0</v>
      </c>
      <c r="Q239" s="141">
        <v>8.4999999999999995E-4</v>
      </c>
      <c r="R239" s="141">
        <f>Q239*H239</f>
        <v>0.13311424999999999</v>
      </c>
      <c r="S239" s="141">
        <v>0</v>
      </c>
      <c r="T239" s="142">
        <f>S239*H239</f>
        <v>0</v>
      </c>
      <c r="AR239" s="143" t="s">
        <v>158</v>
      </c>
      <c r="AT239" s="143" t="s">
        <v>153</v>
      </c>
      <c r="AU239" s="143" t="s">
        <v>159</v>
      </c>
      <c r="AY239" s="17" t="s">
        <v>149</v>
      </c>
      <c r="BE239" s="144">
        <f>IF(N239="základní",J239,0)</f>
        <v>0</v>
      </c>
      <c r="BF239" s="144">
        <f>IF(N239="snížená",J239,0)</f>
        <v>0</v>
      </c>
      <c r="BG239" s="144">
        <f>IF(N239="zákl. přenesená",J239,0)</f>
        <v>0</v>
      </c>
      <c r="BH239" s="144">
        <f>IF(N239="sníž. přenesená",J239,0)</f>
        <v>0</v>
      </c>
      <c r="BI239" s="144">
        <f>IF(N239="nulová",J239,0)</f>
        <v>0</v>
      </c>
      <c r="BJ239" s="17" t="s">
        <v>87</v>
      </c>
      <c r="BK239" s="144">
        <f>ROUND(I239*H239,2)</f>
        <v>0</v>
      </c>
      <c r="BL239" s="17" t="s">
        <v>158</v>
      </c>
      <c r="BM239" s="143" t="s">
        <v>318</v>
      </c>
    </row>
    <row r="240" spans="2:65" s="12" customFormat="1" ht="11.25">
      <c r="B240" s="145"/>
      <c r="D240" s="146" t="s">
        <v>161</v>
      </c>
      <c r="E240" s="147" t="s">
        <v>1</v>
      </c>
      <c r="F240" s="148" t="s">
        <v>319</v>
      </c>
      <c r="H240" s="149">
        <v>7.2</v>
      </c>
      <c r="I240" s="150"/>
      <c r="L240" s="145"/>
      <c r="M240" s="151"/>
      <c r="T240" s="152"/>
      <c r="AT240" s="147" t="s">
        <v>161</v>
      </c>
      <c r="AU240" s="147" t="s">
        <v>159</v>
      </c>
      <c r="AV240" s="12" t="s">
        <v>89</v>
      </c>
      <c r="AW240" s="12" t="s">
        <v>34</v>
      </c>
      <c r="AX240" s="12" t="s">
        <v>79</v>
      </c>
      <c r="AY240" s="147" t="s">
        <v>149</v>
      </c>
    </row>
    <row r="241" spans="2:65" s="12" customFormat="1" ht="22.5">
      <c r="B241" s="145"/>
      <c r="D241" s="146" t="s">
        <v>161</v>
      </c>
      <c r="E241" s="147" t="s">
        <v>1</v>
      </c>
      <c r="F241" s="148" t="s">
        <v>320</v>
      </c>
      <c r="H241" s="149">
        <v>130.70500000000001</v>
      </c>
      <c r="I241" s="150"/>
      <c r="L241" s="145"/>
      <c r="M241" s="151"/>
      <c r="T241" s="152"/>
      <c r="AT241" s="147" t="s">
        <v>161</v>
      </c>
      <c r="AU241" s="147" t="s">
        <v>159</v>
      </c>
      <c r="AV241" s="12" t="s">
        <v>89</v>
      </c>
      <c r="AW241" s="12" t="s">
        <v>34</v>
      </c>
      <c r="AX241" s="12" t="s">
        <v>79</v>
      </c>
      <c r="AY241" s="147" t="s">
        <v>149</v>
      </c>
    </row>
    <row r="242" spans="2:65" s="12" customFormat="1" ht="11.25">
      <c r="B242" s="145"/>
      <c r="D242" s="146" t="s">
        <v>161</v>
      </c>
      <c r="E242" s="147" t="s">
        <v>1</v>
      </c>
      <c r="F242" s="148" t="s">
        <v>321</v>
      </c>
      <c r="H242" s="149">
        <v>18.7</v>
      </c>
      <c r="I242" s="150"/>
      <c r="L242" s="145"/>
      <c r="M242" s="151"/>
      <c r="T242" s="152"/>
      <c r="AT242" s="147" t="s">
        <v>161</v>
      </c>
      <c r="AU242" s="147" t="s">
        <v>159</v>
      </c>
      <c r="AV242" s="12" t="s">
        <v>89</v>
      </c>
      <c r="AW242" s="12" t="s">
        <v>34</v>
      </c>
      <c r="AX242" s="12" t="s">
        <v>79</v>
      </c>
      <c r="AY242" s="147" t="s">
        <v>149</v>
      </c>
    </row>
    <row r="243" spans="2:65" s="14" customFormat="1" ht="11.25">
      <c r="B243" s="159"/>
      <c r="D243" s="146" t="s">
        <v>161</v>
      </c>
      <c r="E243" s="160" t="s">
        <v>1</v>
      </c>
      <c r="F243" s="161" t="s">
        <v>199</v>
      </c>
      <c r="H243" s="162">
        <v>156.60499999999999</v>
      </c>
      <c r="I243" s="163"/>
      <c r="L243" s="159"/>
      <c r="M243" s="164"/>
      <c r="T243" s="165"/>
      <c r="AT243" s="160" t="s">
        <v>161</v>
      </c>
      <c r="AU243" s="160" t="s">
        <v>159</v>
      </c>
      <c r="AV243" s="14" t="s">
        <v>158</v>
      </c>
      <c r="AW243" s="14" t="s">
        <v>34</v>
      </c>
      <c r="AX243" s="14" t="s">
        <v>87</v>
      </c>
      <c r="AY243" s="160" t="s">
        <v>149</v>
      </c>
    </row>
    <row r="244" spans="2:65" s="1" customFormat="1" ht="24.2" customHeight="1">
      <c r="B244" s="32"/>
      <c r="C244" s="132" t="s">
        <v>322</v>
      </c>
      <c r="D244" s="132" t="s">
        <v>153</v>
      </c>
      <c r="E244" s="133" t="s">
        <v>323</v>
      </c>
      <c r="F244" s="134" t="s">
        <v>324</v>
      </c>
      <c r="G244" s="135" t="s">
        <v>156</v>
      </c>
      <c r="H244" s="136">
        <v>156.60499999999999</v>
      </c>
      <c r="I244" s="137"/>
      <c r="J244" s="138">
        <f>ROUND(I244*H244,2)</f>
        <v>0</v>
      </c>
      <c r="K244" s="134" t="s">
        <v>157</v>
      </c>
      <c r="L244" s="32"/>
      <c r="M244" s="139" t="s">
        <v>1</v>
      </c>
      <c r="N244" s="140" t="s">
        <v>44</v>
      </c>
      <c r="P244" s="141">
        <f>O244*H244</f>
        <v>0</v>
      </c>
      <c r="Q244" s="141">
        <v>0</v>
      </c>
      <c r="R244" s="141">
        <f>Q244*H244</f>
        <v>0</v>
      </c>
      <c r="S244" s="141">
        <v>0</v>
      </c>
      <c r="T244" s="142">
        <f>S244*H244</f>
        <v>0</v>
      </c>
      <c r="AR244" s="143" t="s">
        <v>158</v>
      </c>
      <c r="AT244" s="143" t="s">
        <v>153</v>
      </c>
      <c r="AU244" s="143" t="s">
        <v>159</v>
      </c>
      <c r="AY244" s="17" t="s">
        <v>149</v>
      </c>
      <c r="BE244" s="144">
        <f>IF(N244="základní",J244,0)</f>
        <v>0</v>
      </c>
      <c r="BF244" s="144">
        <f>IF(N244="snížená",J244,0)</f>
        <v>0</v>
      </c>
      <c r="BG244" s="144">
        <f>IF(N244="zákl. přenesená",J244,0)</f>
        <v>0</v>
      </c>
      <c r="BH244" s="144">
        <f>IF(N244="sníž. přenesená",J244,0)</f>
        <v>0</v>
      </c>
      <c r="BI244" s="144">
        <f>IF(N244="nulová",J244,0)</f>
        <v>0</v>
      </c>
      <c r="BJ244" s="17" t="s">
        <v>87</v>
      </c>
      <c r="BK244" s="144">
        <f>ROUND(I244*H244,2)</f>
        <v>0</v>
      </c>
      <c r="BL244" s="17" t="s">
        <v>158</v>
      </c>
      <c r="BM244" s="143" t="s">
        <v>325</v>
      </c>
    </row>
    <row r="245" spans="2:65" s="1" customFormat="1" ht="24.2" customHeight="1">
      <c r="B245" s="32"/>
      <c r="C245" s="132" t="s">
        <v>326</v>
      </c>
      <c r="D245" s="132" t="s">
        <v>153</v>
      </c>
      <c r="E245" s="133" t="s">
        <v>327</v>
      </c>
      <c r="F245" s="134" t="s">
        <v>328</v>
      </c>
      <c r="G245" s="135" t="s">
        <v>191</v>
      </c>
      <c r="H245" s="136">
        <v>2.2000000000000002</v>
      </c>
      <c r="I245" s="137"/>
      <c r="J245" s="138">
        <f>ROUND(I245*H245,2)</f>
        <v>0</v>
      </c>
      <c r="K245" s="134" t="s">
        <v>157</v>
      </c>
      <c r="L245" s="32"/>
      <c r="M245" s="139" t="s">
        <v>1</v>
      </c>
      <c r="N245" s="140" t="s">
        <v>44</v>
      </c>
      <c r="P245" s="141">
        <f>O245*H245</f>
        <v>0</v>
      </c>
      <c r="Q245" s="141">
        <v>0</v>
      </c>
      <c r="R245" s="141">
        <f>Q245*H245</f>
        <v>0</v>
      </c>
      <c r="S245" s="141">
        <v>0</v>
      </c>
      <c r="T245" s="142">
        <f>S245*H245</f>
        <v>0</v>
      </c>
      <c r="AR245" s="143" t="s">
        <v>158</v>
      </c>
      <c r="AT245" s="143" t="s">
        <v>153</v>
      </c>
      <c r="AU245" s="143" t="s">
        <v>159</v>
      </c>
      <c r="AY245" s="17" t="s">
        <v>149</v>
      </c>
      <c r="BE245" s="144">
        <f>IF(N245="základní",J245,0)</f>
        <v>0</v>
      </c>
      <c r="BF245" s="144">
        <f>IF(N245="snížená",J245,0)</f>
        <v>0</v>
      </c>
      <c r="BG245" s="144">
        <f>IF(N245="zákl. přenesená",J245,0)</f>
        <v>0</v>
      </c>
      <c r="BH245" s="144">
        <f>IF(N245="sníž. přenesená",J245,0)</f>
        <v>0</v>
      </c>
      <c r="BI245" s="144">
        <f>IF(N245="nulová",J245,0)</f>
        <v>0</v>
      </c>
      <c r="BJ245" s="17" t="s">
        <v>87</v>
      </c>
      <c r="BK245" s="144">
        <f>ROUND(I245*H245,2)</f>
        <v>0</v>
      </c>
      <c r="BL245" s="17" t="s">
        <v>158</v>
      </c>
      <c r="BM245" s="143" t="s">
        <v>329</v>
      </c>
    </row>
    <row r="246" spans="2:65" s="13" customFormat="1" ht="11.25">
      <c r="B246" s="153"/>
      <c r="D246" s="146" t="s">
        <v>161</v>
      </c>
      <c r="E246" s="154" t="s">
        <v>1</v>
      </c>
      <c r="F246" s="155" t="s">
        <v>330</v>
      </c>
      <c r="H246" s="154" t="s">
        <v>1</v>
      </c>
      <c r="I246" s="156"/>
      <c r="L246" s="153"/>
      <c r="M246" s="157"/>
      <c r="T246" s="158"/>
      <c r="AT246" s="154" t="s">
        <v>161</v>
      </c>
      <c r="AU246" s="154" t="s">
        <v>159</v>
      </c>
      <c r="AV246" s="13" t="s">
        <v>87</v>
      </c>
      <c r="AW246" s="13" t="s">
        <v>34</v>
      </c>
      <c r="AX246" s="13" t="s">
        <v>79</v>
      </c>
      <c r="AY246" s="154" t="s">
        <v>149</v>
      </c>
    </row>
    <row r="247" spans="2:65" s="12" customFormat="1" ht="11.25">
      <c r="B247" s="145"/>
      <c r="D247" s="146" t="s">
        <v>161</v>
      </c>
      <c r="E247" s="147" t="s">
        <v>1</v>
      </c>
      <c r="F247" s="148" t="s">
        <v>331</v>
      </c>
      <c r="H247" s="149">
        <v>2.2000000000000002</v>
      </c>
      <c r="I247" s="150"/>
      <c r="L247" s="145"/>
      <c r="M247" s="151"/>
      <c r="T247" s="152"/>
      <c r="AT247" s="147" t="s">
        <v>161</v>
      </c>
      <c r="AU247" s="147" t="s">
        <v>159</v>
      </c>
      <c r="AV247" s="12" t="s">
        <v>89</v>
      </c>
      <c r="AW247" s="12" t="s">
        <v>34</v>
      </c>
      <c r="AX247" s="12" t="s">
        <v>87</v>
      </c>
      <c r="AY247" s="147" t="s">
        <v>149</v>
      </c>
    </row>
    <row r="248" spans="2:65" s="1" customFormat="1" ht="16.5" customHeight="1">
      <c r="B248" s="32"/>
      <c r="C248" s="173" t="s">
        <v>332</v>
      </c>
      <c r="D248" s="173" t="s">
        <v>333</v>
      </c>
      <c r="E248" s="174" t="s">
        <v>334</v>
      </c>
      <c r="F248" s="175" t="s">
        <v>335</v>
      </c>
      <c r="G248" s="176" t="s">
        <v>237</v>
      </c>
      <c r="H248" s="177">
        <v>4.4000000000000004</v>
      </c>
      <c r="I248" s="178"/>
      <c r="J248" s="179">
        <f>ROUND(I248*H248,2)</f>
        <v>0</v>
      </c>
      <c r="K248" s="175" t="s">
        <v>157</v>
      </c>
      <c r="L248" s="180"/>
      <c r="M248" s="181" t="s">
        <v>1</v>
      </c>
      <c r="N248" s="182" t="s">
        <v>44</v>
      </c>
      <c r="P248" s="141">
        <f>O248*H248</f>
        <v>0</v>
      </c>
      <c r="Q248" s="141">
        <v>0</v>
      </c>
      <c r="R248" s="141">
        <f>Q248*H248</f>
        <v>0</v>
      </c>
      <c r="S248" s="141">
        <v>0</v>
      </c>
      <c r="T248" s="142">
        <f>S248*H248</f>
        <v>0</v>
      </c>
      <c r="AR248" s="143" t="s">
        <v>188</v>
      </c>
      <c r="AT248" s="143" t="s">
        <v>333</v>
      </c>
      <c r="AU248" s="143" t="s">
        <v>159</v>
      </c>
      <c r="AY248" s="17" t="s">
        <v>149</v>
      </c>
      <c r="BE248" s="144">
        <f>IF(N248="základní",J248,0)</f>
        <v>0</v>
      </c>
      <c r="BF248" s="144">
        <f>IF(N248="snížená",J248,0)</f>
        <v>0</v>
      </c>
      <c r="BG248" s="144">
        <f>IF(N248="zákl. přenesená",J248,0)</f>
        <v>0</v>
      </c>
      <c r="BH248" s="144">
        <f>IF(N248="sníž. přenesená",J248,0)</f>
        <v>0</v>
      </c>
      <c r="BI248" s="144">
        <f>IF(N248="nulová",J248,0)</f>
        <v>0</v>
      </c>
      <c r="BJ248" s="17" t="s">
        <v>87</v>
      </c>
      <c r="BK248" s="144">
        <f>ROUND(I248*H248,2)</f>
        <v>0</v>
      </c>
      <c r="BL248" s="17" t="s">
        <v>158</v>
      </c>
      <c r="BM248" s="143" t="s">
        <v>336</v>
      </c>
    </row>
    <row r="249" spans="2:65" s="13" customFormat="1" ht="11.25">
      <c r="B249" s="153"/>
      <c r="D249" s="146" t="s">
        <v>161</v>
      </c>
      <c r="E249" s="154" t="s">
        <v>1</v>
      </c>
      <c r="F249" s="155" t="s">
        <v>330</v>
      </c>
      <c r="H249" s="154" t="s">
        <v>1</v>
      </c>
      <c r="I249" s="156"/>
      <c r="L249" s="153"/>
      <c r="M249" s="157"/>
      <c r="T249" s="158"/>
      <c r="AT249" s="154" t="s">
        <v>161</v>
      </c>
      <c r="AU249" s="154" t="s">
        <v>159</v>
      </c>
      <c r="AV249" s="13" t="s">
        <v>87</v>
      </c>
      <c r="AW249" s="13" t="s">
        <v>34</v>
      </c>
      <c r="AX249" s="13" t="s">
        <v>79</v>
      </c>
      <c r="AY249" s="154" t="s">
        <v>149</v>
      </c>
    </row>
    <row r="250" spans="2:65" s="12" customFormat="1" ht="11.25">
      <c r="B250" s="145"/>
      <c r="D250" s="146" t="s">
        <v>161</v>
      </c>
      <c r="E250" s="147" t="s">
        <v>1</v>
      </c>
      <c r="F250" s="148" t="s">
        <v>331</v>
      </c>
      <c r="H250" s="149">
        <v>2.2000000000000002</v>
      </c>
      <c r="I250" s="150"/>
      <c r="L250" s="145"/>
      <c r="M250" s="151"/>
      <c r="T250" s="152"/>
      <c r="AT250" s="147" t="s">
        <v>161</v>
      </c>
      <c r="AU250" s="147" t="s">
        <v>159</v>
      </c>
      <c r="AV250" s="12" t="s">
        <v>89</v>
      </c>
      <c r="AW250" s="12" t="s">
        <v>34</v>
      </c>
      <c r="AX250" s="12" t="s">
        <v>87</v>
      </c>
      <c r="AY250" s="147" t="s">
        <v>149</v>
      </c>
    </row>
    <row r="251" spans="2:65" s="12" customFormat="1" ht="11.25">
      <c r="B251" s="145"/>
      <c r="D251" s="146" t="s">
        <v>161</v>
      </c>
      <c r="F251" s="148" t="s">
        <v>337</v>
      </c>
      <c r="H251" s="149">
        <v>4.4000000000000004</v>
      </c>
      <c r="I251" s="150"/>
      <c r="L251" s="145"/>
      <c r="M251" s="151"/>
      <c r="T251" s="152"/>
      <c r="AT251" s="147" t="s">
        <v>161</v>
      </c>
      <c r="AU251" s="147" t="s">
        <v>159</v>
      </c>
      <c r="AV251" s="12" t="s">
        <v>89</v>
      </c>
      <c r="AW251" s="12" t="s">
        <v>4</v>
      </c>
      <c r="AX251" s="12" t="s">
        <v>87</v>
      </c>
      <c r="AY251" s="147" t="s">
        <v>149</v>
      </c>
    </row>
    <row r="252" spans="2:65" s="1" customFormat="1" ht="24.2" customHeight="1">
      <c r="B252" s="32"/>
      <c r="C252" s="132" t="s">
        <v>338</v>
      </c>
      <c r="D252" s="132" t="s">
        <v>153</v>
      </c>
      <c r="E252" s="133" t="s">
        <v>339</v>
      </c>
      <c r="F252" s="134" t="s">
        <v>340</v>
      </c>
      <c r="G252" s="135" t="s">
        <v>191</v>
      </c>
      <c r="H252" s="136">
        <v>8.7850000000000001</v>
      </c>
      <c r="I252" s="137"/>
      <c r="J252" s="138">
        <f>ROUND(I252*H252,2)</f>
        <v>0</v>
      </c>
      <c r="K252" s="134" t="s">
        <v>157</v>
      </c>
      <c r="L252" s="32"/>
      <c r="M252" s="139" t="s">
        <v>1</v>
      </c>
      <c r="N252" s="140" t="s">
        <v>44</v>
      </c>
      <c r="P252" s="141">
        <f>O252*H252</f>
        <v>0</v>
      </c>
      <c r="Q252" s="141">
        <v>0</v>
      </c>
      <c r="R252" s="141">
        <f>Q252*H252</f>
        <v>0</v>
      </c>
      <c r="S252" s="141">
        <v>0</v>
      </c>
      <c r="T252" s="142">
        <f>S252*H252</f>
        <v>0</v>
      </c>
      <c r="AR252" s="143" t="s">
        <v>158</v>
      </c>
      <c r="AT252" s="143" t="s">
        <v>153</v>
      </c>
      <c r="AU252" s="143" t="s">
        <v>159</v>
      </c>
      <c r="AY252" s="17" t="s">
        <v>149</v>
      </c>
      <c r="BE252" s="144">
        <f>IF(N252="základní",J252,0)</f>
        <v>0</v>
      </c>
      <c r="BF252" s="144">
        <f>IF(N252="snížená",J252,0)</f>
        <v>0</v>
      </c>
      <c r="BG252" s="144">
        <f>IF(N252="zákl. přenesená",J252,0)</f>
        <v>0</v>
      </c>
      <c r="BH252" s="144">
        <f>IF(N252="sníž. přenesená",J252,0)</f>
        <v>0</v>
      </c>
      <c r="BI252" s="144">
        <f>IF(N252="nulová",J252,0)</f>
        <v>0</v>
      </c>
      <c r="BJ252" s="17" t="s">
        <v>87</v>
      </c>
      <c r="BK252" s="144">
        <f>ROUND(I252*H252,2)</f>
        <v>0</v>
      </c>
      <c r="BL252" s="17" t="s">
        <v>158</v>
      </c>
      <c r="BM252" s="143" t="s">
        <v>341</v>
      </c>
    </row>
    <row r="253" spans="2:65" s="13" customFormat="1" ht="11.25">
      <c r="B253" s="153"/>
      <c r="D253" s="146" t="s">
        <v>161</v>
      </c>
      <c r="E253" s="154" t="s">
        <v>1</v>
      </c>
      <c r="F253" s="155" t="s">
        <v>330</v>
      </c>
      <c r="H253" s="154" t="s">
        <v>1</v>
      </c>
      <c r="I253" s="156"/>
      <c r="L253" s="153"/>
      <c r="M253" s="157"/>
      <c r="T253" s="158"/>
      <c r="AT253" s="154" t="s">
        <v>161</v>
      </c>
      <c r="AU253" s="154" t="s">
        <v>159</v>
      </c>
      <c r="AV253" s="13" t="s">
        <v>87</v>
      </c>
      <c r="AW253" s="13" t="s">
        <v>34</v>
      </c>
      <c r="AX253" s="13" t="s">
        <v>79</v>
      </c>
      <c r="AY253" s="154" t="s">
        <v>149</v>
      </c>
    </row>
    <row r="254" spans="2:65" s="12" customFormat="1" ht="11.25">
      <c r="B254" s="145"/>
      <c r="D254" s="146" t="s">
        <v>161</v>
      </c>
      <c r="E254" s="147" t="s">
        <v>1</v>
      </c>
      <c r="F254" s="148" t="s">
        <v>342</v>
      </c>
      <c r="H254" s="149">
        <v>2.46</v>
      </c>
      <c r="I254" s="150"/>
      <c r="L254" s="145"/>
      <c r="M254" s="151"/>
      <c r="T254" s="152"/>
      <c r="AT254" s="147" t="s">
        <v>161</v>
      </c>
      <c r="AU254" s="147" t="s">
        <v>159</v>
      </c>
      <c r="AV254" s="12" t="s">
        <v>89</v>
      </c>
      <c r="AW254" s="12" t="s">
        <v>34</v>
      </c>
      <c r="AX254" s="12" t="s">
        <v>79</v>
      </c>
      <c r="AY254" s="147" t="s">
        <v>149</v>
      </c>
    </row>
    <row r="255" spans="2:65" s="12" customFormat="1" ht="11.25">
      <c r="B255" s="145"/>
      <c r="D255" s="146" t="s">
        <v>161</v>
      </c>
      <c r="E255" s="147" t="s">
        <v>1</v>
      </c>
      <c r="F255" s="148" t="s">
        <v>343</v>
      </c>
      <c r="H255" s="149">
        <v>6.3250000000000002</v>
      </c>
      <c r="I255" s="150"/>
      <c r="L255" s="145"/>
      <c r="M255" s="151"/>
      <c r="T255" s="152"/>
      <c r="AT255" s="147" t="s">
        <v>161</v>
      </c>
      <c r="AU255" s="147" t="s">
        <v>159</v>
      </c>
      <c r="AV255" s="12" t="s">
        <v>89</v>
      </c>
      <c r="AW255" s="12" t="s">
        <v>34</v>
      </c>
      <c r="AX255" s="12" t="s">
        <v>79</v>
      </c>
      <c r="AY255" s="147" t="s">
        <v>149</v>
      </c>
    </row>
    <row r="256" spans="2:65" s="14" customFormat="1" ht="11.25">
      <c r="B256" s="159"/>
      <c r="D256" s="146" t="s">
        <v>161</v>
      </c>
      <c r="E256" s="160" t="s">
        <v>1</v>
      </c>
      <c r="F256" s="161" t="s">
        <v>199</v>
      </c>
      <c r="H256" s="162">
        <v>8.7850000000000001</v>
      </c>
      <c r="I256" s="163"/>
      <c r="L256" s="159"/>
      <c r="M256" s="164"/>
      <c r="T256" s="165"/>
      <c r="AT256" s="160" t="s">
        <v>161</v>
      </c>
      <c r="AU256" s="160" t="s">
        <v>159</v>
      </c>
      <c r="AV256" s="14" t="s">
        <v>158</v>
      </c>
      <c r="AW256" s="14" t="s">
        <v>34</v>
      </c>
      <c r="AX256" s="14" t="s">
        <v>87</v>
      </c>
      <c r="AY256" s="160" t="s">
        <v>149</v>
      </c>
    </row>
    <row r="257" spans="2:65" s="1" customFormat="1" ht="16.5" customHeight="1">
      <c r="B257" s="32"/>
      <c r="C257" s="173" t="s">
        <v>344</v>
      </c>
      <c r="D257" s="173" t="s">
        <v>333</v>
      </c>
      <c r="E257" s="174" t="s">
        <v>345</v>
      </c>
      <c r="F257" s="175" t="s">
        <v>346</v>
      </c>
      <c r="G257" s="176" t="s">
        <v>237</v>
      </c>
      <c r="H257" s="177">
        <v>17.57</v>
      </c>
      <c r="I257" s="178"/>
      <c r="J257" s="179">
        <f>ROUND(I257*H257,2)</f>
        <v>0</v>
      </c>
      <c r="K257" s="175" t="s">
        <v>157</v>
      </c>
      <c r="L257" s="180"/>
      <c r="M257" s="181" t="s">
        <v>1</v>
      </c>
      <c r="N257" s="182" t="s">
        <v>44</v>
      </c>
      <c r="P257" s="141">
        <f>O257*H257</f>
        <v>0</v>
      </c>
      <c r="Q257" s="141">
        <v>0</v>
      </c>
      <c r="R257" s="141">
        <f>Q257*H257</f>
        <v>0</v>
      </c>
      <c r="S257" s="141">
        <v>0</v>
      </c>
      <c r="T257" s="142">
        <f>S257*H257</f>
        <v>0</v>
      </c>
      <c r="AR257" s="143" t="s">
        <v>188</v>
      </c>
      <c r="AT257" s="143" t="s">
        <v>333</v>
      </c>
      <c r="AU257" s="143" t="s">
        <v>159</v>
      </c>
      <c r="AY257" s="17" t="s">
        <v>149</v>
      </c>
      <c r="BE257" s="144">
        <f>IF(N257="základní",J257,0)</f>
        <v>0</v>
      </c>
      <c r="BF257" s="144">
        <f>IF(N257="snížená",J257,0)</f>
        <v>0</v>
      </c>
      <c r="BG257" s="144">
        <f>IF(N257="zákl. přenesená",J257,0)</f>
        <v>0</v>
      </c>
      <c r="BH257" s="144">
        <f>IF(N257="sníž. přenesená",J257,0)</f>
        <v>0</v>
      </c>
      <c r="BI257" s="144">
        <f>IF(N257="nulová",J257,0)</f>
        <v>0</v>
      </c>
      <c r="BJ257" s="17" t="s">
        <v>87</v>
      </c>
      <c r="BK257" s="144">
        <f>ROUND(I257*H257,2)</f>
        <v>0</v>
      </c>
      <c r="BL257" s="17" t="s">
        <v>158</v>
      </c>
      <c r="BM257" s="143" t="s">
        <v>347</v>
      </c>
    </row>
    <row r="258" spans="2:65" s="13" customFormat="1" ht="11.25">
      <c r="B258" s="153"/>
      <c r="D258" s="146" t="s">
        <v>161</v>
      </c>
      <c r="E258" s="154" t="s">
        <v>1</v>
      </c>
      <c r="F258" s="155" t="s">
        <v>330</v>
      </c>
      <c r="H258" s="154" t="s">
        <v>1</v>
      </c>
      <c r="I258" s="156"/>
      <c r="L258" s="153"/>
      <c r="M258" s="157"/>
      <c r="T258" s="158"/>
      <c r="AT258" s="154" t="s">
        <v>161</v>
      </c>
      <c r="AU258" s="154" t="s">
        <v>159</v>
      </c>
      <c r="AV258" s="13" t="s">
        <v>87</v>
      </c>
      <c r="AW258" s="13" t="s">
        <v>34</v>
      </c>
      <c r="AX258" s="13" t="s">
        <v>79</v>
      </c>
      <c r="AY258" s="154" t="s">
        <v>149</v>
      </c>
    </row>
    <row r="259" spans="2:65" s="12" customFormat="1" ht="11.25">
      <c r="B259" s="145"/>
      <c r="D259" s="146" t="s">
        <v>161</v>
      </c>
      <c r="E259" s="147" t="s">
        <v>1</v>
      </c>
      <c r="F259" s="148" t="s">
        <v>342</v>
      </c>
      <c r="H259" s="149">
        <v>2.46</v>
      </c>
      <c r="I259" s="150"/>
      <c r="L259" s="145"/>
      <c r="M259" s="151"/>
      <c r="T259" s="152"/>
      <c r="AT259" s="147" t="s">
        <v>161</v>
      </c>
      <c r="AU259" s="147" t="s">
        <v>159</v>
      </c>
      <c r="AV259" s="12" t="s">
        <v>89</v>
      </c>
      <c r="AW259" s="12" t="s">
        <v>34</v>
      </c>
      <c r="AX259" s="12" t="s">
        <v>79</v>
      </c>
      <c r="AY259" s="147" t="s">
        <v>149</v>
      </c>
    </row>
    <row r="260" spans="2:65" s="12" customFormat="1" ht="11.25">
      <c r="B260" s="145"/>
      <c r="D260" s="146" t="s">
        <v>161</v>
      </c>
      <c r="E260" s="147" t="s">
        <v>1</v>
      </c>
      <c r="F260" s="148" t="s">
        <v>343</v>
      </c>
      <c r="H260" s="149">
        <v>6.3250000000000002</v>
      </c>
      <c r="I260" s="150"/>
      <c r="L260" s="145"/>
      <c r="M260" s="151"/>
      <c r="T260" s="152"/>
      <c r="AT260" s="147" t="s">
        <v>161</v>
      </c>
      <c r="AU260" s="147" t="s">
        <v>159</v>
      </c>
      <c r="AV260" s="12" t="s">
        <v>89</v>
      </c>
      <c r="AW260" s="12" t="s">
        <v>34</v>
      </c>
      <c r="AX260" s="12" t="s">
        <v>79</v>
      </c>
      <c r="AY260" s="147" t="s">
        <v>149</v>
      </c>
    </row>
    <row r="261" spans="2:65" s="14" customFormat="1" ht="11.25">
      <c r="B261" s="159"/>
      <c r="D261" s="146" t="s">
        <v>161</v>
      </c>
      <c r="E261" s="160" t="s">
        <v>1</v>
      </c>
      <c r="F261" s="161" t="s">
        <v>199</v>
      </c>
      <c r="H261" s="162">
        <v>8.7850000000000001</v>
      </c>
      <c r="I261" s="163"/>
      <c r="L261" s="159"/>
      <c r="M261" s="164"/>
      <c r="T261" s="165"/>
      <c r="AT261" s="160" t="s">
        <v>161</v>
      </c>
      <c r="AU261" s="160" t="s">
        <v>159</v>
      </c>
      <c r="AV261" s="14" t="s">
        <v>158</v>
      </c>
      <c r="AW261" s="14" t="s">
        <v>34</v>
      </c>
      <c r="AX261" s="14" t="s">
        <v>87</v>
      </c>
      <c r="AY261" s="160" t="s">
        <v>149</v>
      </c>
    </row>
    <row r="262" spans="2:65" s="12" customFormat="1" ht="11.25">
      <c r="B262" s="145"/>
      <c r="D262" s="146" t="s">
        <v>161</v>
      </c>
      <c r="F262" s="148" t="s">
        <v>348</v>
      </c>
      <c r="H262" s="149">
        <v>17.57</v>
      </c>
      <c r="I262" s="150"/>
      <c r="L262" s="145"/>
      <c r="M262" s="151"/>
      <c r="T262" s="152"/>
      <c r="AT262" s="147" t="s">
        <v>161</v>
      </c>
      <c r="AU262" s="147" t="s">
        <v>159</v>
      </c>
      <c r="AV262" s="12" t="s">
        <v>89</v>
      </c>
      <c r="AW262" s="12" t="s">
        <v>4</v>
      </c>
      <c r="AX262" s="12" t="s">
        <v>87</v>
      </c>
      <c r="AY262" s="147" t="s">
        <v>149</v>
      </c>
    </row>
    <row r="263" spans="2:65" s="11" customFormat="1" ht="20.85" customHeight="1">
      <c r="B263" s="120"/>
      <c r="D263" s="121" t="s">
        <v>78</v>
      </c>
      <c r="E263" s="130" t="s">
        <v>349</v>
      </c>
      <c r="F263" s="130" t="s">
        <v>350</v>
      </c>
      <c r="I263" s="123"/>
      <c r="J263" s="131">
        <f>BK263</f>
        <v>0</v>
      </c>
      <c r="L263" s="120"/>
      <c r="M263" s="125"/>
      <c r="P263" s="126">
        <f>SUM(P264:P277)</f>
        <v>0</v>
      </c>
      <c r="R263" s="126">
        <f>SUM(R264:R277)</f>
        <v>0</v>
      </c>
      <c r="T263" s="127">
        <f>SUM(T264:T277)</f>
        <v>0</v>
      </c>
      <c r="AR263" s="121" t="s">
        <v>87</v>
      </c>
      <c r="AT263" s="128" t="s">
        <v>78</v>
      </c>
      <c r="AU263" s="128" t="s">
        <v>89</v>
      </c>
      <c r="AY263" s="121" t="s">
        <v>149</v>
      </c>
      <c r="BK263" s="129">
        <f>SUM(BK264:BK277)</f>
        <v>0</v>
      </c>
    </row>
    <row r="264" spans="2:65" s="1" customFormat="1" ht="24.2" customHeight="1">
      <c r="B264" s="32"/>
      <c r="C264" s="132" t="s">
        <v>351</v>
      </c>
      <c r="D264" s="132" t="s">
        <v>153</v>
      </c>
      <c r="E264" s="133" t="s">
        <v>352</v>
      </c>
      <c r="F264" s="134" t="s">
        <v>353</v>
      </c>
      <c r="G264" s="135" t="s">
        <v>156</v>
      </c>
      <c r="H264" s="136">
        <v>1213.52</v>
      </c>
      <c r="I264" s="137"/>
      <c r="J264" s="138">
        <f>ROUND(I264*H264,2)</f>
        <v>0</v>
      </c>
      <c r="K264" s="134" t="s">
        <v>157</v>
      </c>
      <c r="L264" s="32"/>
      <c r="M264" s="139" t="s">
        <v>1</v>
      </c>
      <c r="N264" s="140" t="s">
        <v>44</v>
      </c>
      <c r="P264" s="141">
        <f>O264*H264</f>
        <v>0</v>
      </c>
      <c r="Q264" s="141">
        <v>0</v>
      </c>
      <c r="R264" s="141">
        <f>Q264*H264</f>
        <v>0</v>
      </c>
      <c r="S264" s="141">
        <v>0</v>
      </c>
      <c r="T264" s="142">
        <f>S264*H264</f>
        <v>0</v>
      </c>
      <c r="AR264" s="143" t="s">
        <v>158</v>
      </c>
      <c r="AT264" s="143" t="s">
        <v>153</v>
      </c>
      <c r="AU264" s="143" t="s">
        <v>159</v>
      </c>
      <c r="AY264" s="17" t="s">
        <v>149</v>
      </c>
      <c r="BE264" s="144">
        <f>IF(N264="základní",J264,0)</f>
        <v>0</v>
      </c>
      <c r="BF264" s="144">
        <f>IF(N264="snížená",J264,0)</f>
        <v>0</v>
      </c>
      <c r="BG264" s="144">
        <f>IF(N264="zákl. přenesená",J264,0)</f>
        <v>0</v>
      </c>
      <c r="BH264" s="144">
        <f>IF(N264="sníž. přenesená",J264,0)</f>
        <v>0</v>
      </c>
      <c r="BI264" s="144">
        <f>IF(N264="nulová",J264,0)</f>
        <v>0</v>
      </c>
      <c r="BJ264" s="17" t="s">
        <v>87</v>
      </c>
      <c r="BK264" s="144">
        <f>ROUND(I264*H264,2)</f>
        <v>0</v>
      </c>
      <c r="BL264" s="17" t="s">
        <v>158</v>
      </c>
      <c r="BM264" s="143" t="s">
        <v>354</v>
      </c>
    </row>
    <row r="265" spans="2:65" s="12" customFormat="1" ht="11.25">
      <c r="B265" s="145"/>
      <c r="D265" s="146" t="s">
        <v>161</v>
      </c>
      <c r="E265" s="147" t="s">
        <v>1</v>
      </c>
      <c r="F265" s="148" t="s">
        <v>355</v>
      </c>
      <c r="H265" s="149">
        <v>1213.52</v>
      </c>
      <c r="I265" s="150"/>
      <c r="L265" s="145"/>
      <c r="M265" s="151"/>
      <c r="T265" s="152"/>
      <c r="AT265" s="147" t="s">
        <v>161</v>
      </c>
      <c r="AU265" s="147" t="s">
        <v>159</v>
      </c>
      <c r="AV265" s="12" t="s">
        <v>89</v>
      </c>
      <c r="AW265" s="12" t="s">
        <v>34</v>
      </c>
      <c r="AX265" s="12" t="s">
        <v>87</v>
      </c>
      <c r="AY265" s="147" t="s">
        <v>149</v>
      </c>
    </row>
    <row r="266" spans="2:65" s="1" customFormat="1" ht="24.2" customHeight="1">
      <c r="B266" s="32"/>
      <c r="C266" s="132" t="s">
        <v>356</v>
      </c>
      <c r="D266" s="132" t="s">
        <v>153</v>
      </c>
      <c r="E266" s="133" t="s">
        <v>357</v>
      </c>
      <c r="F266" s="134" t="s">
        <v>358</v>
      </c>
      <c r="G266" s="135" t="s">
        <v>191</v>
      </c>
      <c r="H266" s="136">
        <v>241.904</v>
      </c>
      <c r="I266" s="137"/>
      <c r="J266" s="138">
        <f>ROUND(I266*H266,2)</f>
        <v>0</v>
      </c>
      <c r="K266" s="134" t="s">
        <v>157</v>
      </c>
      <c r="L266" s="32"/>
      <c r="M266" s="139" t="s">
        <v>1</v>
      </c>
      <c r="N266" s="140" t="s">
        <v>44</v>
      </c>
      <c r="P266" s="141">
        <f>O266*H266</f>
        <v>0</v>
      </c>
      <c r="Q266" s="141">
        <v>0</v>
      </c>
      <c r="R266" s="141">
        <f>Q266*H266</f>
        <v>0</v>
      </c>
      <c r="S266" s="141">
        <v>0</v>
      </c>
      <c r="T266" s="142">
        <f>S266*H266</f>
        <v>0</v>
      </c>
      <c r="AR266" s="143" t="s">
        <v>158</v>
      </c>
      <c r="AT266" s="143" t="s">
        <v>153</v>
      </c>
      <c r="AU266" s="143" t="s">
        <v>159</v>
      </c>
      <c r="AY266" s="17" t="s">
        <v>149</v>
      </c>
      <c r="BE266" s="144">
        <f>IF(N266="základní",J266,0)</f>
        <v>0</v>
      </c>
      <c r="BF266" s="144">
        <f>IF(N266="snížená",J266,0)</f>
        <v>0</v>
      </c>
      <c r="BG266" s="144">
        <f>IF(N266="zákl. přenesená",J266,0)</f>
        <v>0</v>
      </c>
      <c r="BH266" s="144">
        <f>IF(N266="sníž. přenesená",J266,0)</f>
        <v>0</v>
      </c>
      <c r="BI266" s="144">
        <f>IF(N266="nulová",J266,0)</f>
        <v>0</v>
      </c>
      <c r="BJ266" s="17" t="s">
        <v>87</v>
      </c>
      <c r="BK266" s="144">
        <f>ROUND(I266*H266,2)</f>
        <v>0</v>
      </c>
      <c r="BL266" s="17" t="s">
        <v>158</v>
      </c>
      <c r="BM266" s="143" t="s">
        <v>359</v>
      </c>
    </row>
    <row r="267" spans="2:65" s="13" customFormat="1" ht="11.25">
      <c r="B267" s="153"/>
      <c r="D267" s="146" t="s">
        <v>161</v>
      </c>
      <c r="E267" s="154" t="s">
        <v>1</v>
      </c>
      <c r="F267" s="155" t="s">
        <v>360</v>
      </c>
      <c r="H267" s="154" t="s">
        <v>1</v>
      </c>
      <c r="I267" s="156"/>
      <c r="L267" s="153"/>
      <c r="M267" s="157"/>
      <c r="T267" s="158"/>
      <c r="AT267" s="154" t="s">
        <v>161</v>
      </c>
      <c r="AU267" s="154" t="s">
        <v>159</v>
      </c>
      <c r="AV267" s="13" t="s">
        <v>87</v>
      </c>
      <c r="AW267" s="13" t="s">
        <v>34</v>
      </c>
      <c r="AX267" s="13" t="s">
        <v>79</v>
      </c>
      <c r="AY267" s="154" t="s">
        <v>149</v>
      </c>
    </row>
    <row r="268" spans="2:65" s="13" customFormat="1" ht="11.25">
      <c r="B268" s="153"/>
      <c r="D268" s="146" t="s">
        <v>161</v>
      </c>
      <c r="E268" s="154" t="s">
        <v>1</v>
      </c>
      <c r="F268" s="155" t="s">
        <v>361</v>
      </c>
      <c r="H268" s="154" t="s">
        <v>1</v>
      </c>
      <c r="I268" s="156"/>
      <c r="L268" s="153"/>
      <c r="M268" s="157"/>
      <c r="T268" s="158"/>
      <c r="AT268" s="154" t="s">
        <v>161</v>
      </c>
      <c r="AU268" s="154" t="s">
        <v>159</v>
      </c>
      <c r="AV268" s="13" t="s">
        <v>87</v>
      </c>
      <c r="AW268" s="13" t="s">
        <v>34</v>
      </c>
      <c r="AX268" s="13" t="s">
        <v>79</v>
      </c>
      <c r="AY268" s="154" t="s">
        <v>149</v>
      </c>
    </row>
    <row r="269" spans="2:65" s="12" customFormat="1" ht="11.25">
      <c r="B269" s="145"/>
      <c r="D269" s="146" t="s">
        <v>161</v>
      </c>
      <c r="E269" s="147" t="s">
        <v>1</v>
      </c>
      <c r="F269" s="148" t="s">
        <v>362</v>
      </c>
      <c r="H269" s="149">
        <v>241.904</v>
      </c>
      <c r="I269" s="150"/>
      <c r="L269" s="145"/>
      <c r="M269" s="151"/>
      <c r="T269" s="152"/>
      <c r="AT269" s="147" t="s">
        <v>161</v>
      </c>
      <c r="AU269" s="147" t="s">
        <v>159</v>
      </c>
      <c r="AV269" s="12" t="s">
        <v>89</v>
      </c>
      <c r="AW269" s="12" t="s">
        <v>34</v>
      </c>
      <c r="AX269" s="12" t="s">
        <v>87</v>
      </c>
      <c r="AY269" s="147" t="s">
        <v>149</v>
      </c>
    </row>
    <row r="270" spans="2:65" s="1" customFormat="1" ht="37.9" customHeight="1">
      <c r="B270" s="32"/>
      <c r="C270" s="132" t="s">
        <v>363</v>
      </c>
      <c r="D270" s="132" t="s">
        <v>153</v>
      </c>
      <c r="E270" s="133" t="s">
        <v>364</v>
      </c>
      <c r="F270" s="134" t="s">
        <v>365</v>
      </c>
      <c r="G270" s="135" t="s">
        <v>156</v>
      </c>
      <c r="H270" s="136">
        <v>100</v>
      </c>
      <c r="I270" s="137"/>
      <c r="J270" s="138">
        <f>ROUND(I270*H270,2)</f>
        <v>0</v>
      </c>
      <c r="K270" s="134" t="s">
        <v>157</v>
      </c>
      <c r="L270" s="32"/>
      <c r="M270" s="139" t="s">
        <v>1</v>
      </c>
      <c r="N270" s="140" t="s">
        <v>44</v>
      </c>
      <c r="P270" s="141">
        <f>O270*H270</f>
        <v>0</v>
      </c>
      <c r="Q270" s="141">
        <v>0</v>
      </c>
      <c r="R270" s="141">
        <f>Q270*H270</f>
        <v>0</v>
      </c>
      <c r="S270" s="141">
        <v>0</v>
      </c>
      <c r="T270" s="142">
        <f>S270*H270</f>
        <v>0</v>
      </c>
      <c r="AR270" s="143" t="s">
        <v>158</v>
      </c>
      <c r="AT270" s="143" t="s">
        <v>153</v>
      </c>
      <c r="AU270" s="143" t="s">
        <v>159</v>
      </c>
      <c r="AY270" s="17" t="s">
        <v>149</v>
      </c>
      <c r="BE270" s="144">
        <f>IF(N270="základní",J270,0)</f>
        <v>0</v>
      </c>
      <c r="BF270" s="144">
        <f>IF(N270="snížená",J270,0)</f>
        <v>0</v>
      </c>
      <c r="BG270" s="144">
        <f>IF(N270="zákl. přenesená",J270,0)</f>
        <v>0</v>
      </c>
      <c r="BH270" s="144">
        <f>IF(N270="sníž. přenesená",J270,0)</f>
        <v>0</v>
      </c>
      <c r="BI270" s="144">
        <f>IF(N270="nulová",J270,0)</f>
        <v>0</v>
      </c>
      <c r="BJ270" s="17" t="s">
        <v>87</v>
      </c>
      <c r="BK270" s="144">
        <f>ROUND(I270*H270,2)</f>
        <v>0</v>
      </c>
      <c r="BL270" s="17" t="s">
        <v>158</v>
      </c>
      <c r="BM270" s="143" t="s">
        <v>366</v>
      </c>
    </row>
    <row r="271" spans="2:65" s="12" customFormat="1" ht="11.25">
      <c r="B271" s="145"/>
      <c r="D271" s="146" t="s">
        <v>161</v>
      </c>
      <c r="E271" s="147" t="s">
        <v>1</v>
      </c>
      <c r="F271" s="148" t="s">
        <v>367</v>
      </c>
      <c r="H271" s="149">
        <v>100</v>
      </c>
      <c r="I271" s="150"/>
      <c r="L271" s="145"/>
      <c r="M271" s="151"/>
      <c r="T271" s="152"/>
      <c r="AT271" s="147" t="s">
        <v>161</v>
      </c>
      <c r="AU271" s="147" t="s">
        <v>159</v>
      </c>
      <c r="AV271" s="12" t="s">
        <v>89</v>
      </c>
      <c r="AW271" s="12" t="s">
        <v>34</v>
      </c>
      <c r="AX271" s="12" t="s">
        <v>87</v>
      </c>
      <c r="AY271" s="147" t="s">
        <v>149</v>
      </c>
    </row>
    <row r="272" spans="2:65" s="1" customFormat="1" ht="24.2" customHeight="1">
      <c r="B272" s="32"/>
      <c r="C272" s="132" t="s">
        <v>368</v>
      </c>
      <c r="D272" s="132" t="s">
        <v>153</v>
      </c>
      <c r="E272" s="133" t="s">
        <v>369</v>
      </c>
      <c r="F272" s="134" t="s">
        <v>370</v>
      </c>
      <c r="G272" s="135" t="s">
        <v>165</v>
      </c>
      <c r="H272" s="136">
        <v>2</v>
      </c>
      <c r="I272" s="137"/>
      <c r="J272" s="138">
        <f t="shared" ref="J272:J277" si="0">ROUND(I272*H272,2)</f>
        <v>0</v>
      </c>
      <c r="K272" s="134" t="s">
        <v>157</v>
      </c>
      <c r="L272" s="32"/>
      <c r="M272" s="139" t="s">
        <v>1</v>
      </c>
      <c r="N272" s="140" t="s">
        <v>44</v>
      </c>
      <c r="P272" s="141">
        <f t="shared" ref="P272:P277" si="1">O272*H272</f>
        <v>0</v>
      </c>
      <c r="Q272" s="141">
        <v>0</v>
      </c>
      <c r="R272" s="141">
        <f t="shared" ref="R272:R277" si="2">Q272*H272</f>
        <v>0</v>
      </c>
      <c r="S272" s="141">
        <v>0</v>
      </c>
      <c r="T272" s="142">
        <f t="shared" ref="T272:T277" si="3">S272*H272</f>
        <v>0</v>
      </c>
      <c r="AR272" s="143" t="s">
        <v>158</v>
      </c>
      <c r="AT272" s="143" t="s">
        <v>153</v>
      </c>
      <c r="AU272" s="143" t="s">
        <v>159</v>
      </c>
      <c r="AY272" s="17" t="s">
        <v>149</v>
      </c>
      <c r="BE272" s="144">
        <f t="shared" ref="BE272:BE277" si="4">IF(N272="základní",J272,0)</f>
        <v>0</v>
      </c>
      <c r="BF272" s="144">
        <f t="shared" ref="BF272:BF277" si="5">IF(N272="snížená",J272,0)</f>
        <v>0</v>
      </c>
      <c r="BG272" s="144">
        <f t="shared" ref="BG272:BG277" si="6">IF(N272="zákl. přenesená",J272,0)</f>
        <v>0</v>
      </c>
      <c r="BH272" s="144">
        <f t="shared" ref="BH272:BH277" si="7">IF(N272="sníž. přenesená",J272,0)</f>
        <v>0</v>
      </c>
      <c r="BI272" s="144">
        <f t="shared" ref="BI272:BI277" si="8">IF(N272="nulová",J272,0)</f>
        <v>0</v>
      </c>
      <c r="BJ272" s="17" t="s">
        <v>87</v>
      </c>
      <c r="BK272" s="144">
        <f t="shared" ref="BK272:BK277" si="9">ROUND(I272*H272,2)</f>
        <v>0</v>
      </c>
      <c r="BL272" s="17" t="s">
        <v>158</v>
      </c>
      <c r="BM272" s="143" t="s">
        <v>371</v>
      </c>
    </row>
    <row r="273" spans="2:65" s="1" customFormat="1" ht="24.2" customHeight="1">
      <c r="B273" s="32"/>
      <c r="C273" s="132" t="s">
        <v>372</v>
      </c>
      <c r="D273" s="132" t="s">
        <v>153</v>
      </c>
      <c r="E273" s="133" t="s">
        <v>373</v>
      </c>
      <c r="F273" s="134" t="s">
        <v>374</v>
      </c>
      <c r="G273" s="135" t="s">
        <v>165</v>
      </c>
      <c r="H273" s="136">
        <v>1</v>
      </c>
      <c r="I273" s="137"/>
      <c r="J273" s="138">
        <f t="shared" si="0"/>
        <v>0</v>
      </c>
      <c r="K273" s="134" t="s">
        <v>157</v>
      </c>
      <c r="L273" s="32"/>
      <c r="M273" s="139" t="s">
        <v>1</v>
      </c>
      <c r="N273" s="140" t="s">
        <v>44</v>
      </c>
      <c r="P273" s="141">
        <f t="shared" si="1"/>
        <v>0</v>
      </c>
      <c r="Q273" s="141">
        <v>0</v>
      </c>
      <c r="R273" s="141">
        <f t="shared" si="2"/>
        <v>0</v>
      </c>
      <c r="S273" s="141">
        <v>0</v>
      </c>
      <c r="T273" s="142">
        <f t="shared" si="3"/>
        <v>0</v>
      </c>
      <c r="AR273" s="143" t="s">
        <v>158</v>
      </c>
      <c r="AT273" s="143" t="s">
        <v>153</v>
      </c>
      <c r="AU273" s="143" t="s">
        <v>159</v>
      </c>
      <c r="AY273" s="17" t="s">
        <v>149</v>
      </c>
      <c r="BE273" s="144">
        <f t="shared" si="4"/>
        <v>0</v>
      </c>
      <c r="BF273" s="144">
        <f t="shared" si="5"/>
        <v>0</v>
      </c>
      <c r="BG273" s="144">
        <f t="shared" si="6"/>
        <v>0</v>
      </c>
      <c r="BH273" s="144">
        <f t="shared" si="7"/>
        <v>0</v>
      </c>
      <c r="BI273" s="144">
        <f t="shared" si="8"/>
        <v>0</v>
      </c>
      <c r="BJ273" s="17" t="s">
        <v>87</v>
      </c>
      <c r="BK273" s="144">
        <f t="shared" si="9"/>
        <v>0</v>
      </c>
      <c r="BL273" s="17" t="s">
        <v>158</v>
      </c>
      <c r="BM273" s="143" t="s">
        <v>375</v>
      </c>
    </row>
    <row r="274" spans="2:65" s="1" customFormat="1" ht="21.75" customHeight="1">
      <c r="B274" s="32"/>
      <c r="C274" s="132" t="s">
        <v>376</v>
      </c>
      <c r="D274" s="132" t="s">
        <v>153</v>
      </c>
      <c r="E274" s="133" t="s">
        <v>377</v>
      </c>
      <c r="F274" s="134" t="s">
        <v>378</v>
      </c>
      <c r="G274" s="135" t="s">
        <v>165</v>
      </c>
      <c r="H274" s="136">
        <v>2</v>
      </c>
      <c r="I274" s="137"/>
      <c r="J274" s="138">
        <f t="shared" si="0"/>
        <v>0</v>
      </c>
      <c r="K274" s="134" t="s">
        <v>157</v>
      </c>
      <c r="L274" s="32"/>
      <c r="M274" s="139" t="s">
        <v>1</v>
      </c>
      <c r="N274" s="140" t="s">
        <v>44</v>
      </c>
      <c r="P274" s="141">
        <f t="shared" si="1"/>
        <v>0</v>
      </c>
      <c r="Q274" s="141">
        <v>0</v>
      </c>
      <c r="R274" s="141">
        <f t="shared" si="2"/>
        <v>0</v>
      </c>
      <c r="S274" s="141">
        <v>0</v>
      </c>
      <c r="T274" s="142">
        <f t="shared" si="3"/>
        <v>0</v>
      </c>
      <c r="AR274" s="143" t="s">
        <v>158</v>
      </c>
      <c r="AT274" s="143" t="s">
        <v>153</v>
      </c>
      <c r="AU274" s="143" t="s">
        <v>159</v>
      </c>
      <c r="AY274" s="17" t="s">
        <v>149</v>
      </c>
      <c r="BE274" s="144">
        <f t="shared" si="4"/>
        <v>0</v>
      </c>
      <c r="BF274" s="144">
        <f t="shared" si="5"/>
        <v>0</v>
      </c>
      <c r="BG274" s="144">
        <f t="shared" si="6"/>
        <v>0</v>
      </c>
      <c r="BH274" s="144">
        <f t="shared" si="7"/>
        <v>0</v>
      </c>
      <c r="BI274" s="144">
        <f t="shared" si="8"/>
        <v>0</v>
      </c>
      <c r="BJ274" s="17" t="s">
        <v>87</v>
      </c>
      <c r="BK274" s="144">
        <f t="shared" si="9"/>
        <v>0</v>
      </c>
      <c r="BL274" s="17" t="s">
        <v>158</v>
      </c>
      <c r="BM274" s="143" t="s">
        <v>379</v>
      </c>
    </row>
    <row r="275" spans="2:65" s="1" customFormat="1" ht="21.75" customHeight="1">
      <c r="B275" s="32"/>
      <c r="C275" s="132" t="s">
        <v>380</v>
      </c>
      <c r="D275" s="132" t="s">
        <v>153</v>
      </c>
      <c r="E275" s="133" t="s">
        <v>381</v>
      </c>
      <c r="F275" s="134" t="s">
        <v>382</v>
      </c>
      <c r="G275" s="135" t="s">
        <v>165</v>
      </c>
      <c r="H275" s="136">
        <v>1</v>
      </c>
      <c r="I275" s="137"/>
      <c r="J275" s="138">
        <f t="shared" si="0"/>
        <v>0</v>
      </c>
      <c r="K275" s="134" t="s">
        <v>157</v>
      </c>
      <c r="L275" s="32"/>
      <c r="M275" s="139" t="s">
        <v>1</v>
      </c>
      <c r="N275" s="140" t="s">
        <v>44</v>
      </c>
      <c r="P275" s="141">
        <f t="shared" si="1"/>
        <v>0</v>
      </c>
      <c r="Q275" s="141">
        <v>0</v>
      </c>
      <c r="R275" s="141">
        <f t="shared" si="2"/>
        <v>0</v>
      </c>
      <c r="S275" s="141">
        <v>0</v>
      </c>
      <c r="T275" s="142">
        <f t="shared" si="3"/>
        <v>0</v>
      </c>
      <c r="AR275" s="143" t="s">
        <v>158</v>
      </c>
      <c r="AT275" s="143" t="s">
        <v>153</v>
      </c>
      <c r="AU275" s="143" t="s">
        <v>159</v>
      </c>
      <c r="AY275" s="17" t="s">
        <v>149</v>
      </c>
      <c r="BE275" s="144">
        <f t="shared" si="4"/>
        <v>0</v>
      </c>
      <c r="BF275" s="144">
        <f t="shared" si="5"/>
        <v>0</v>
      </c>
      <c r="BG275" s="144">
        <f t="shared" si="6"/>
        <v>0</v>
      </c>
      <c r="BH275" s="144">
        <f t="shared" si="7"/>
        <v>0</v>
      </c>
      <c r="BI275" s="144">
        <f t="shared" si="8"/>
        <v>0</v>
      </c>
      <c r="BJ275" s="17" t="s">
        <v>87</v>
      </c>
      <c r="BK275" s="144">
        <f t="shared" si="9"/>
        <v>0</v>
      </c>
      <c r="BL275" s="17" t="s">
        <v>158</v>
      </c>
      <c r="BM275" s="143" t="s">
        <v>383</v>
      </c>
    </row>
    <row r="276" spans="2:65" s="1" customFormat="1" ht="21.75" customHeight="1">
      <c r="B276" s="32"/>
      <c r="C276" s="132" t="s">
        <v>384</v>
      </c>
      <c r="D276" s="132" t="s">
        <v>153</v>
      </c>
      <c r="E276" s="133" t="s">
        <v>385</v>
      </c>
      <c r="F276" s="134" t="s">
        <v>386</v>
      </c>
      <c r="G276" s="135" t="s">
        <v>165</v>
      </c>
      <c r="H276" s="136">
        <v>2</v>
      </c>
      <c r="I276" s="137"/>
      <c r="J276" s="138">
        <f t="shared" si="0"/>
        <v>0</v>
      </c>
      <c r="K276" s="134" t="s">
        <v>157</v>
      </c>
      <c r="L276" s="32"/>
      <c r="M276" s="139" t="s">
        <v>1</v>
      </c>
      <c r="N276" s="140" t="s">
        <v>44</v>
      </c>
      <c r="P276" s="141">
        <f t="shared" si="1"/>
        <v>0</v>
      </c>
      <c r="Q276" s="141">
        <v>0</v>
      </c>
      <c r="R276" s="141">
        <f t="shared" si="2"/>
        <v>0</v>
      </c>
      <c r="S276" s="141">
        <v>0</v>
      </c>
      <c r="T276" s="142">
        <f t="shared" si="3"/>
        <v>0</v>
      </c>
      <c r="AR276" s="143" t="s">
        <v>158</v>
      </c>
      <c r="AT276" s="143" t="s">
        <v>153</v>
      </c>
      <c r="AU276" s="143" t="s">
        <v>159</v>
      </c>
      <c r="AY276" s="17" t="s">
        <v>149</v>
      </c>
      <c r="BE276" s="144">
        <f t="shared" si="4"/>
        <v>0</v>
      </c>
      <c r="BF276" s="144">
        <f t="shared" si="5"/>
        <v>0</v>
      </c>
      <c r="BG276" s="144">
        <f t="shared" si="6"/>
        <v>0</v>
      </c>
      <c r="BH276" s="144">
        <f t="shared" si="7"/>
        <v>0</v>
      </c>
      <c r="BI276" s="144">
        <f t="shared" si="8"/>
        <v>0</v>
      </c>
      <c r="BJ276" s="17" t="s">
        <v>87</v>
      </c>
      <c r="BK276" s="144">
        <f t="shared" si="9"/>
        <v>0</v>
      </c>
      <c r="BL276" s="17" t="s">
        <v>158</v>
      </c>
      <c r="BM276" s="143" t="s">
        <v>387</v>
      </c>
    </row>
    <row r="277" spans="2:65" s="1" customFormat="1" ht="24.2" customHeight="1">
      <c r="B277" s="32"/>
      <c r="C277" s="132" t="s">
        <v>388</v>
      </c>
      <c r="D277" s="132" t="s">
        <v>153</v>
      </c>
      <c r="E277" s="133" t="s">
        <v>389</v>
      </c>
      <c r="F277" s="134" t="s">
        <v>390</v>
      </c>
      <c r="G277" s="135" t="s">
        <v>165</v>
      </c>
      <c r="H277" s="136">
        <v>1</v>
      </c>
      <c r="I277" s="137"/>
      <c r="J277" s="138">
        <f t="shared" si="0"/>
        <v>0</v>
      </c>
      <c r="K277" s="134" t="s">
        <v>157</v>
      </c>
      <c r="L277" s="32"/>
      <c r="M277" s="139" t="s">
        <v>1</v>
      </c>
      <c r="N277" s="140" t="s">
        <v>44</v>
      </c>
      <c r="P277" s="141">
        <f t="shared" si="1"/>
        <v>0</v>
      </c>
      <c r="Q277" s="141">
        <v>0</v>
      </c>
      <c r="R277" s="141">
        <f t="shared" si="2"/>
        <v>0</v>
      </c>
      <c r="S277" s="141">
        <v>0</v>
      </c>
      <c r="T277" s="142">
        <f t="shared" si="3"/>
        <v>0</v>
      </c>
      <c r="AR277" s="143" t="s">
        <v>158</v>
      </c>
      <c r="AT277" s="143" t="s">
        <v>153</v>
      </c>
      <c r="AU277" s="143" t="s">
        <v>159</v>
      </c>
      <c r="AY277" s="17" t="s">
        <v>149</v>
      </c>
      <c r="BE277" s="144">
        <f t="shared" si="4"/>
        <v>0</v>
      </c>
      <c r="BF277" s="144">
        <f t="shared" si="5"/>
        <v>0</v>
      </c>
      <c r="BG277" s="144">
        <f t="shared" si="6"/>
        <v>0</v>
      </c>
      <c r="BH277" s="144">
        <f t="shared" si="7"/>
        <v>0</v>
      </c>
      <c r="BI277" s="144">
        <f t="shared" si="8"/>
        <v>0</v>
      </c>
      <c r="BJ277" s="17" t="s">
        <v>87</v>
      </c>
      <c r="BK277" s="144">
        <f t="shared" si="9"/>
        <v>0</v>
      </c>
      <c r="BL277" s="17" t="s">
        <v>158</v>
      </c>
      <c r="BM277" s="143" t="s">
        <v>391</v>
      </c>
    </row>
    <row r="278" spans="2:65" s="11" customFormat="1" ht="20.85" customHeight="1">
      <c r="B278" s="120"/>
      <c r="D278" s="121" t="s">
        <v>78</v>
      </c>
      <c r="E278" s="130" t="s">
        <v>392</v>
      </c>
      <c r="F278" s="130" t="s">
        <v>393</v>
      </c>
      <c r="I278" s="123"/>
      <c r="J278" s="131">
        <f>BK278</f>
        <v>0</v>
      </c>
      <c r="L278" s="120"/>
      <c r="M278" s="125"/>
      <c r="P278" s="126">
        <f>SUM(P279:P301)</f>
        <v>0</v>
      </c>
      <c r="R278" s="126">
        <f>SUM(R279:R301)</f>
        <v>1.6758000000000002E-2</v>
      </c>
      <c r="T278" s="127">
        <f>SUM(T279:T301)</f>
        <v>0</v>
      </c>
      <c r="AR278" s="121" t="s">
        <v>87</v>
      </c>
      <c r="AT278" s="128" t="s">
        <v>78</v>
      </c>
      <c r="AU278" s="128" t="s">
        <v>89</v>
      </c>
      <c r="AY278" s="121" t="s">
        <v>149</v>
      </c>
      <c r="BK278" s="129">
        <f>SUM(BK279:BK301)</f>
        <v>0</v>
      </c>
    </row>
    <row r="279" spans="2:65" s="1" customFormat="1" ht="33" customHeight="1">
      <c r="B279" s="32"/>
      <c r="C279" s="132" t="s">
        <v>394</v>
      </c>
      <c r="D279" s="132" t="s">
        <v>153</v>
      </c>
      <c r="E279" s="133" t="s">
        <v>395</v>
      </c>
      <c r="F279" s="134" t="s">
        <v>396</v>
      </c>
      <c r="G279" s="135" t="s">
        <v>156</v>
      </c>
      <c r="H279" s="136">
        <v>250.56</v>
      </c>
      <c r="I279" s="137"/>
      <c r="J279" s="138">
        <f>ROUND(I279*H279,2)</f>
        <v>0</v>
      </c>
      <c r="K279" s="134" t="s">
        <v>157</v>
      </c>
      <c r="L279" s="32"/>
      <c r="M279" s="139" t="s">
        <v>1</v>
      </c>
      <c r="N279" s="140" t="s">
        <v>44</v>
      </c>
      <c r="P279" s="141">
        <f>O279*H279</f>
        <v>0</v>
      </c>
      <c r="Q279" s="141">
        <v>0</v>
      </c>
      <c r="R279" s="141">
        <f>Q279*H279</f>
        <v>0</v>
      </c>
      <c r="S279" s="141">
        <v>0</v>
      </c>
      <c r="T279" s="142">
        <f>S279*H279</f>
        <v>0</v>
      </c>
      <c r="AR279" s="143" t="s">
        <v>158</v>
      </c>
      <c r="AT279" s="143" t="s">
        <v>153</v>
      </c>
      <c r="AU279" s="143" t="s">
        <v>159</v>
      </c>
      <c r="AY279" s="17" t="s">
        <v>149</v>
      </c>
      <c r="BE279" s="144">
        <f>IF(N279="základní",J279,0)</f>
        <v>0</v>
      </c>
      <c r="BF279" s="144">
        <f>IF(N279="snížená",J279,0)</f>
        <v>0</v>
      </c>
      <c r="BG279" s="144">
        <f>IF(N279="zákl. přenesená",J279,0)</f>
        <v>0</v>
      </c>
      <c r="BH279" s="144">
        <f>IF(N279="sníž. přenesená",J279,0)</f>
        <v>0</v>
      </c>
      <c r="BI279" s="144">
        <f>IF(N279="nulová",J279,0)</f>
        <v>0</v>
      </c>
      <c r="BJ279" s="17" t="s">
        <v>87</v>
      </c>
      <c r="BK279" s="144">
        <f>ROUND(I279*H279,2)</f>
        <v>0</v>
      </c>
      <c r="BL279" s="17" t="s">
        <v>158</v>
      </c>
      <c r="BM279" s="143" t="s">
        <v>397</v>
      </c>
    </row>
    <row r="280" spans="2:65" s="12" customFormat="1" ht="11.25">
      <c r="B280" s="145"/>
      <c r="D280" s="146" t="s">
        <v>161</v>
      </c>
      <c r="E280" s="147" t="s">
        <v>1</v>
      </c>
      <c r="F280" s="148" t="s">
        <v>398</v>
      </c>
      <c r="H280" s="149">
        <v>250.56</v>
      </c>
      <c r="I280" s="150"/>
      <c r="L280" s="145"/>
      <c r="M280" s="151"/>
      <c r="T280" s="152"/>
      <c r="AT280" s="147" t="s">
        <v>161</v>
      </c>
      <c r="AU280" s="147" t="s">
        <v>159</v>
      </c>
      <c r="AV280" s="12" t="s">
        <v>89</v>
      </c>
      <c r="AW280" s="12" t="s">
        <v>34</v>
      </c>
      <c r="AX280" s="12" t="s">
        <v>87</v>
      </c>
      <c r="AY280" s="147" t="s">
        <v>149</v>
      </c>
    </row>
    <row r="281" spans="2:65" s="1" customFormat="1" ht="24.2" customHeight="1">
      <c r="B281" s="32"/>
      <c r="C281" s="132" t="s">
        <v>399</v>
      </c>
      <c r="D281" s="132" t="s">
        <v>153</v>
      </c>
      <c r="E281" s="133" t="s">
        <v>400</v>
      </c>
      <c r="F281" s="134" t="s">
        <v>401</v>
      </c>
      <c r="G281" s="135" t="s">
        <v>156</v>
      </c>
      <c r="H281" s="136">
        <v>250.56</v>
      </c>
      <c r="I281" s="137"/>
      <c r="J281" s="138">
        <f>ROUND(I281*H281,2)</f>
        <v>0</v>
      </c>
      <c r="K281" s="134" t="s">
        <v>157</v>
      </c>
      <c r="L281" s="32"/>
      <c r="M281" s="139" t="s">
        <v>1</v>
      </c>
      <c r="N281" s="140" t="s">
        <v>44</v>
      </c>
      <c r="P281" s="141">
        <f>O281*H281</f>
        <v>0</v>
      </c>
      <c r="Q281" s="141">
        <v>0</v>
      </c>
      <c r="R281" s="141">
        <f>Q281*H281</f>
        <v>0</v>
      </c>
      <c r="S281" s="141">
        <v>0</v>
      </c>
      <c r="T281" s="142">
        <f>S281*H281</f>
        <v>0</v>
      </c>
      <c r="AR281" s="143" t="s">
        <v>158</v>
      </c>
      <c r="AT281" s="143" t="s">
        <v>153</v>
      </c>
      <c r="AU281" s="143" t="s">
        <v>159</v>
      </c>
      <c r="AY281" s="17" t="s">
        <v>149</v>
      </c>
      <c r="BE281" s="144">
        <f>IF(N281="základní",J281,0)</f>
        <v>0</v>
      </c>
      <c r="BF281" s="144">
        <f>IF(N281="snížená",J281,0)</f>
        <v>0</v>
      </c>
      <c r="BG281" s="144">
        <f>IF(N281="zákl. přenesená",J281,0)</f>
        <v>0</v>
      </c>
      <c r="BH281" s="144">
        <f>IF(N281="sníž. přenesená",J281,0)</f>
        <v>0</v>
      </c>
      <c r="BI281" s="144">
        <f>IF(N281="nulová",J281,0)</f>
        <v>0</v>
      </c>
      <c r="BJ281" s="17" t="s">
        <v>87</v>
      </c>
      <c r="BK281" s="144">
        <f>ROUND(I281*H281,2)</f>
        <v>0</v>
      </c>
      <c r="BL281" s="17" t="s">
        <v>158</v>
      </c>
      <c r="BM281" s="143" t="s">
        <v>402</v>
      </c>
    </row>
    <row r="282" spans="2:65" s="1" customFormat="1" ht="24.2" customHeight="1">
      <c r="B282" s="32"/>
      <c r="C282" s="132" t="s">
        <v>403</v>
      </c>
      <c r="D282" s="132" t="s">
        <v>153</v>
      </c>
      <c r="E282" s="133" t="s">
        <v>404</v>
      </c>
      <c r="F282" s="134" t="s">
        <v>405</v>
      </c>
      <c r="G282" s="135" t="s">
        <v>156</v>
      </c>
      <c r="H282" s="136">
        <v>250.56</v>
      </c>
      <c r="I282" s="137"/>
      <c r="J282" s="138">
        <f>ROUND(I282*H282,2)</f>
        <v>0</v>
      </c>
      <c r="K282" s="134" t="s">
        <v>157</v>
      </c>
      <c r="L282" s="32"/>
      <c r="M282" s="139" t="s">
        <v>1</v>
      </c>
      <c r="N282" s="140" t="s">
        <v>44</v>
      </c>
      <c r="P282" s="141">
        <f>O282*H282</f>
        <v>0</v>
      </c>
      <c r="Q282" s="141">
        <v>0</v>
      </c>
      <c r="R282" s="141">
        <f>Q282*H282</f>
        <v>0</v>
      </c>
      <c r="S282" s="141">
        <v>0</v>
      </c>
      <c r="T282" s="142">
        <f>S282*H282</f>
        <v>0</v>
      </c>
      <c r="AR282" s="143" t="s">
        <v>158</v>
      </c>
      <c r="AT282" s="143" t="s">
        <v>153</v>
      </c>
      <c r="AU282" s="143" t="s">
        <v>159</v>
      </c>
      <c r="AY282" s="17" t="s">
        <v>149</v>
      </c>
      <c r="BE282" s="144">
        <f>IF(N282="základní",J282,0)</f>
        <v>0</v>
      </c>
      <c r="BF282" s="144">
        <f>IF(N282="snížená",J282,0)</f>
        <v>0</v>
      </c>
      <c r="BG282" s="144">
        <f>IF(N282="zákl. přenesená",J282,0)</f>
        <v>0</v>
      </c>
      <c r="BH282" s="144">
        <f>IF(N282="sníž. přenesená",J282,0)</f>
        <v>0</v>
      </c>
      <c r="BI282" s="144">
        <f>IF(N282="nulová",J282,0)</f>
        <v>0</v>
      </c>
      <c r="BJ282" s="17" t="s">
        <v>87</v>
      </c>
      <c r="BK282" s="144">
        <f>ROUND(I282*H282,2)</f>
        <v>0</v>
      </c>
      <c r="BL282" s="17" t="s">
        <v>158</v>
      </c>
      <c r="BM282" s="143" t="s">
        <v>406</v>
      </c>
    </row>
    <row r="283" spans="2:65" s="1" customFormat="1" ht="37.9" customHeight="1">
      <c r="B283" s="32"/>
      <c r="C283" s="132" t="s">
        <v>407</v>
      </c>
      <c r="D283" s="132" t="s">
        <v>153</v>
      </c>
      <c r="E283" s="133" t="s">
        <v>408</v>
      </c>
      <c r="F283" s="134" t="s">
        <v>409</v>
      </c>
      <c r="G283" s="135" t="s">
        <v>156</v>
      </c>
      <c r="H283" s="136">
        <v>250.56</v>
      </c>
      <c r="I283" s="137"/>
      <c r="J283" s="138">
        <f>ROUND(I283*H283,2)</f>
        <v>0</v>
      </c>
      <c r="K283" s="134" t="s">
        <v>157</v>
      </c>
      <c r="L283" s="32"/>
      <c r="M283" s="139" t="s">
        <v>1</v>
      </c>
      <c r="N283" s="140" t="s">
        <v>44</v>
      </c>
      <c r="P283" s="141">
        <f>O283*H283</f>
        <v>0</v>
      </c>
      <c r="Q283" s="141">
        <v>0</v>
      </c>
      <c r="R283" s="141">
        <f>Q283*H283</f>
        <v>0</v>
      </c>
      <c r="S283" s="141">
        <v>0</v>
      </c>
      <c r="T283" s="142">
        <f>S283*H283</f>
        <v>0</v>
      </c>
      <c r="AR283" s="143" t="s">
        <v>158</v>
      </c>
      <c r="AT283" s="143" t="s">
        <v>153</v>
      </c>
      <c r="AU283" s="143" t="s">
        <v>159</v>
      </c>
      <c r="AY283" s="17" t="s">
        <v>149</v>
      </c>
      <c r="BE283" s="144">
        <f>IF(N283="základní",J283,0)</f>
        <v>0</v>
      </c>
      <c r="BF283" s="144">
        <f>IF(N283="snížená",J283,0)</f>
        <v>0</v>
      </c>
      <c r="BG283" s="144">
        <f>IF(N283="zákl. přenesená",J283,0)</f>
        <v>0</v>
      </c>
      <c r="BH283" s="144">
        <f>IF(N283="sníž. přenesená",J283,0)</f>
        <v>0</v>
      </c>
      <c r="BI283" s="144">
        <f>IF(N283="nulová",J283,0)</f>
        <v>0</v>
      </c>
      <c r="BJ283" s="17" t="s">
        <v>87</v>
      </c>
      <c r="BK283" s="144">
        <f>ROUND(I283*H283,2)</f>
        <v>0</v>
      </c>
      <c r="BL283" s="17" t="s">
        <v>158</v>
      </c>
      <c r="BM283" s="143" t="s">
        <v>410</v>
      </c>
    </row>
    <row r="284" spans="2:65" s="1" customFormat="1" ht="24.2" customHeight="1">
      <c r="B284" s="32"/>
      <c r="C284" s="132" t="s">
        <v>411</v>
      </c>
      <c r="D284" s="132" t="s">
        <v>153</v>
      </c>
      <c r="E284" s="133" t="s">
        <v>412</v>
      </c>
      <c r="F284" s="134" t="s">
        <v>413</v>
      </c>
      <c r="G284" s="135" t="s">
        <v>156</v>
      </c>
      <c r="H284" s="136">
        <v>250.56</v>
      </c>
      <c r="I284" s="137"/>
      <c r="J284" s="138">
        <f>ROUND(I284*H284,2)</f>
        <v>0</v>
      </c>
      <c r="K284" s="134" t="s">
        <v>157</v>
      </c>
      <c r="L284" s="32"/>
      <c r="M284" s="139" t="s">
        <v>1</v>
      </c>
      <c r="N284" s="140" t="s">
        <v>44</v>
      </c>
      <c r="P284" s="141">
        <f>O284*H284</f>
        <v>0</v>
      </c>
      <c r="Q284" s="141">
        <v>0</v>
      </c>
      <c r="R284" s="141">
        <f>Q284*H284</f>
        <v>0</v>
      </c>
      <c r="S284" s="141">
        <v>0</v>
      </c>
      <c r="T284" s="142">
        <f>S284*H284</f>
        <v>0</v>
      </c>
      <c r="AR284" s="143" t="s">
        <v>158</v>
      </c>
      <c r="AT284" s="143" t="s">
        <v>153</v>
      </c>
      <c r="AU284" s="143" t="s">
        <v>159</v>
      </c>
      <c r="AY284" s="17" t="s">
        <v>149</v>
      </c>
      <c r="BE284" s="144">
        <f>IF(N284="základní",J284,0)</f>
        <v>0</v>
      </c>
      <c r="BF284" s="144">
        <f>IF(N284="snížená",J284,0)</f>
        <v>0</v>
      </c>
      <c r="BG284" s="144">
        <f>IF(N284="zákl. přenesená",J284,0)</f>
        <v>0</v>
      </c>
      <c r="BH284" s="144">
        <f>IF(N284="sníž. přenesená",J284,0)</f>
        <v>0</v>
      </c>
      <c r="BI284" s="144">
        <f>IF(N284="nulová",J284,0)</f>
        <v>0</v>
      </c>
      <c r="BJ284" s="17" t="s">
        <v>87</v>
      </c>
      <c r="BK284" s="144">
        <f>ROUND(I284*H284,2)</f>
        <v>0</v>
      </c>
      <c r="BL284" s="17" t="s">
        <v>158</v>
      </c>
      <c r="BM284" s="143" t="s">
        <v>414</v>
      </c>
    </row>
    <row r="285" spans="2:65" s="1" customFormat="1" ht="16.5" customHeight="1">
      <c r="B285" s="32"/>
      <c r="C285" s="173" t="s">
        <v>415</v>
      </c>
      <c r="D285" s="173" t="s">
        <v>333</v>
      </c>
      <c r="E285" s="174" t="s">
        <v>416</v>
      </c>
      <c r="F285" s="175" t="s">
        <v>417</v>
      </c>
      <c r="G285" s="176" t="s">
        <v>418</v>
      </c>
      <c r="H285" s="177">
        <v>3.758</v>
      </c>
      <c r="I285" s="178"/>
      <c r="J285" s="179">
        <f>ROUND(I285*H285,2)</f>
        <v>0</v>
      </c>
      <c r="K285" s="175" t="s">
        <v>157</v>
      </c>
      <c r="L285" s="180"/>
      <c r="M285" s="181" t="s">
        <v>1</v>
      </c>
      <c r="N285" s="182" t="s">
        <v>44</v>
      </c>
      <c r="P285" s="141">
        <f>O285*H285</f>
        <v>0</v>
      </c>
      <c r="Q285" s="141">
        <v>1E-3</v>
      </c>
      <c r="R285" s="141">
        <f>Q285*H285</f>
        <v>3.7580000000000001E-3</v>
      </c>
      <c r="S285" s="141">
        <v>0</v>
      </c>
      <c r="T285" s="142">
        <f>S285*H285</f>
        <v>0</v>
      </c>
      <c r="AR285" s="143" t="s">
        <v>188</v>
      </c>
      <c r="AT285" s="143" t="s">
        <v>333</v>
      </c>
      <c r="AU285" s="143" t="s">
        <v>159</v>
      </c>
      <c r="AY285" s="17" t="s">
        <v>149</v>
      </c>
      <c r="BE285" s="144">
        <f>IF(N285="základní",J285,0)</f>
        <v>0</v>
      </c>
      <c r="BF285" s="144">
        <f>IF(N285="snížená",J285,0)</f>
        <v>0</v>
      </c>
      <c r="BG285" s="144">
        <f>IF(N285="zákl. přenesená",J285,0)</f>
        <v>0</v>
      </c>
      <c r="BH285" s="144">
        <f>IF(N285="sníž. přenesená",J285,0)</f>
        <v>0</v>
      </c>
      <c r="BI285" s="144">
        <f>IF(N285="nulová",J285,0)</f>
        <v>0</v>
      </c>
      <c r="BJ285" s="17" t="s">
        <v>87</v>
      </c>
      <c r="BK285" s="144">
        <f>ROUND(I285*H285,2)</f>
        <v>0</v>
      </c>
      <c r="BL285" s="17" t="s">
        <v>158</v>
      </c>
      <c r="BM285" s="143" t="s">
        <v>419</v>
      </c>
    </row>
    <row r="286" spans="2:65" s="13" customFormat="1" ht="11.25">
      <c r="B286" s="153"/>
      <c r="D286" s="146" t="s">
        <v>161</v>
      </c>
      <c r="E286" s="154" t="s">
        <v>1</v>
      </c>
      <c r="F286" s="155" t="s">
        <v>420</v>
      </c>
      <c r="H286" s="154" t="s">
        <v>1</v>
      </c>
      <c r="I286" s="156"/>
      <c r="L286" s="153"/>
      <c r="M286" s="157"/>
      <c r="T286" s="158"/>
      <c r="AT286" s="154" t="s">
        <v>161</v>
      </c>
      <c r="AU286" s="154" t="s">
        <v>159</v>
      </c>
      <c r="AV286" s="13" t="s">
        <v>87</v>
      </c>
      <c r="AW286" s="13" t="s">
        <v>34</v>
      </c>
      <c r="AX286" s="13" t="s">
        <v>79</v>
      </c>
      <c r="AY286" s="154" t="s">
        <v>149</v>
      </c>
    </row>
    <row r="287" spans="2:65" s="12" customFormat="1" ht="11.25">
      <c r="B287" s="145"/>
      <c r="D287" s="146" t="s">
        <v>161</v>
      </c>
      <c r="E287" s="147" t="s">
        <v>1</v>
      </c>
      <c r="F287" s="148" t="s">
        <v>421</v>
      </c>
      <c r="H287" s="149">
        <v>3.758</v>
      </c>
      <c r="I287" s="150"/>
      <c r="L287" s="145"/>
      <c r="M287" s="151"/>
      <c r="T287" s="152"/>
      <c r="AT287" s="147" t="s">
        <v>161</v>
      </c>
      <c r="AU287" s="147" t="s">
        <v>159</v>
      </c>
      <c r="AV287" s="12" t="s">
        <v>89</v>
      </c>
      <c r="AW287" s="12" t="s">
        <v>34</v>
      </c>
      <c r="AX287" s="12" t="s">
        <v>87</v>
      </c>
      <c r="AY287" s="147" t="s">
        <v>149</v>
      </c>
    </row>
    <row r="288" spans="2:65" s="1" customFormat="1" ht="24.2" customHeight="1">
      <c r="B288" s="32"/>
      <c r="C288" s="132" t="s">
        <v>422</v>
      </c>
      <c r="D288" s="132" t="s">
        <v>153</v>
      </c>
      <c r="E288" s="133" t="s">
        <v>423</v>
      </c>
      <c r="F288" s="134" t="s">
        <v>424</v>
      </c>
      <c r="G288" s="135" t="s">
        <v>156</v>
      </c>
      <c r="H288" s="136">
        <v>250.56</v>
      </c>
      <c r="I288" s="137"/>
      <c r="J288" s="138">
        <f>ROUND(I288*H288,2)</f>
        <v>0</v>
      </c>
      <c r="K288" s="134" t="s">
        <v>157</v>
      </c>
      <c r="L288" s="32"/>
      <c r="M288" s="139" t="s">
        <v>1</v>
      </c>
      <c r="N288" s="140" t="s">
        <v>44</v>
      </c>
      <c r="P288" s="141">
        <f>O288*H288</f>
        <v>0</v>
      </c>
      <c r="Q288" s="141">
        <v>0</v>
      </c>
      <c r="R288" s="141">
        <f>Q288*H288</f>
        <v>0</v>
      </c>
      <c r="S288" s="141">
        <v>0</v>
      </c>
      <c r="T288" s="142">
        <f>S288*H288</f>
        <v>0</v>
      </c>
      <c r="AR288" s="143" t="s">
        <v>158</v>
      </c>
      <c r="AT288" s="143" t="s">
        <v>153</v>
      </c>
      <c r="AU288" s="143" t="s">
        <v>159</v>
      </c>
      <c r="AY288" s="17" t="s">
        <v>149</v>
      </c>
      <c r="BE288" s="144">
        <f>IF(N288="základní",J288,0)</f>
        <v>0</v>
      </c>
      <c r="BF288" s="144">
        <f>IF(N288="snížená",J288,0)</f>
        <v>0</v>
      </c>
      <c r="BG288" s="144">
        <f>IF(N288="zákl. přenesená",J288,0)</f>
        <v>0</v>
      </c>
      <c r="BH288" s="144">
        <f>IF(N288="sníž. přenesená",J288,0)</f>
        <v>0</v>
      </c>
      <c r="BI288" s="144">
        <f>IF(N288="nulová",J288,0)</f>
        <v>0</v>
      </c>
      <c r="BJ288" s="17" t="s">
        <v>87</v>
      </c>
      <c r="BK288" s="144">
        <f>ROUND(I288*H288,2)</f>
        <v>0</v>
      </c>
      <c r="BL288" s="17" t="s">
        <v>158</v>
      </c>
      <c r="BM288" s="143" t="s">
        <v>425</v>
      </c>
    </row>
    <row r="289" spans="2:65" s="1" customFormat="1" ht="24.2" customHeight="1">
      <c r="B289" s="32"/>
      <c r="C289" s="132" t="s">
        <v>426</v>
      </c>
      <c r="D289" s="132" t="s">
        <v>153</v>
      </c>
      <c r="E289" s="133" t="s">
        <v>427</v>
      </c>
      <c r="F289" s="134" t="s">
        <v>428</v>
      </c>
      <c r="G289" s="135" t="s">
        <v>156</v>
      </c>
      <c r="H289" s="136">
        <v>250.56</v>
      </c>
      <c r="I289" s="137"/>
      <c r="J289" s="138">
        <f>ROUND(I289*H289,2)</f>
        <v>0</v>
      </c>
      <c r="K289" s="134" t="s">
        <v>157</v>
      </c>
      <c r="L289" s="32"/>
      <c r="M289" s="139" t="s">
        <v>1</v>
      </c>
      <c r="N289" s="140" t="s">
        <v>44</v>
      </c>
      <c r="P289" s="141">
        <f>O289*H289</f>
        <v>0</v>
      </c>
      <c r="Q289" s="141">
        <v>0</v>
      </c>
      <c r="R289" s="141">
        <f>Q289*H289</f>
        <v>0</v>
      </c>
      <c r="S289" s="141">
        <v>0</v>
      </c>
      <c r="T289" s="142">
        <f>S289*H289</f>
        <v>0</v>
      </c>
      <c r="AR289" s="143" t="s">
        <v>158</v>
      </c>
      <c r="AT289" s="143" t="s">
        <v>153</v>
      </c>
      <c r="AU289" s="143" t="s">
        <v>159</v>
      </c>
      <c r="AY289" s="17" t="s">
        <v>149</v>
      </c>
      <c r="BE289" s="144">
        <f>IF(N289="základní",J289,0)</f>
        <v>0</v>
      </c>
      <c r="BF289" s="144">
        <f>IF(N289="snížená",J289,0)</f>
        <v>0</v>
      </c>
      <c r="BG289" s="144">
        <f>IF(N289="zákl. přenesená",J289,0)</f>
        <v>0</v>
      </c>
      <c r="BH289" s="144">
        <f>IF(N289="sníž. přenesená",J289,0)</f>
        <v>0</v>
      </c>
      <c r="BI289" s="144">
        <f>IF(N289="nulová",J289,0)</f>
        <v>0</v>
      </c>
      <c r="BJ289" s="17" t="s">
        <v>87</v>
      </c>
      <c r="BK289" s="144">
        <f>ROUND(I289*H289,2)</f>
        <v>0</v>
      </c>
      <c r="BL289" s="17" t="s">
        <v>158</v>
      </c>
      <c r="BM289" s="143" t="s">
        <v>429</v>
      </c>
    </row>
    <row r="290" spans="2:65" s="1" customFormat="1" ht="24.2" customHeight="1">
      <c r="B290" s="32"/>
      <c r="C290" s="132" t="s">
        <v>430</v>
      </c>
      <c r="D290" s="132" t="s">
        <v>153</v>
      </c>
      <c r="E290" s="133" t="s">
        <v>431</v>
      </c>
      <c r="F290" s="134" t="s">
        <v>432</v>
      </c>
      <c r="G290" s="135" t="s">
        <v>237</v>
      </c>
      <c r="H290" s="136">
        <v>1.2999999999999999E-2</v>
      </c>
      <c r="I290" s="137"/>
      <c r="J290" s="138">
        <f>ROUND(I290*H290,2)</f>
        <v>0</v>
      </c>
      <c r="K290" s="134" t="s">
        <v>157</v>
      </c>
      <c r="L290" s="32"/>
      <c r="M290" s="139" t="s">
        <v>1</v>
      </c>
      <c r="N290" s="140" t="s">
        <v>44</v>
      </c>
      <c r="P290" s="141">
        <f>O290*H290</f>
        <v>0</v>
      </c>
      <c r="Q290" s="141">
        <v>0</v>
      </c>
      <c r="R290" s="141">
        <f>Q290*H290</f>
        <v>0</v>
      </c>
      <c r="S290" s="141">
        <v>0</v>
      </c>
      <c r="T290" s="142">
        <f>S290*H290</f>
        <v>0</v>
      </c>
      <c r="AR290" s="143" t="s">
        <v>158</v>
      </c>
      <c r="AT290" s="143" t="s">
        <v>153</v>
      </c>
      <c r="AU290" s="143" t="s">
        <v>159</v>
      </c>
      <c r="AY290" s="17" t="s">
        <v>149</v>
      </c>
      <c r="BE290" s="144">
        <f>IF(N290="základní",J290,0)</f>
        <v>0</v>
      </c>
      <c r="BF290" s="144">
        <f>IF(N290="snížená",J290,0)</f>
        <v>0</v>
      </c>
      <c r="BG290" s="144">
        <f>IF(N290="zákl. přenesená",J290,0)</f>
        <v>0</v>
      </c>
      <c r="BH290" s="144">
        <f>IF(N290="sníž. přenesená",J290,0)</f>
        <v>0</v>
      </c>
      <c r="BI290" s="144">
        <f>IF(N290="nulová",J290,0)</f>
        <v>0</v>
      </c>
      <c r="BJ290" s="17" t="s">
        <v>87</v>
      </c>
      <c r="BK290" s="144">
        <f>ROUND(I290*H290,2)</f>
        <v>0</v>
      </c>
      <c r="BL290" s="17" t="s">
        <v>158</v>
      </c>
      <c r="BM290" s="143" t="s">
        <v>433</v>
      </c>
    </row>
    <row r="291" spans="2:65" s="13" customFormat="1" ht="11.25">
      <c r="B291" s="153"/>
      <c r="D291" s="146" t="s">
        <v>161</v>
      </c>
      <c r="E291" s="154" t="s">
        <v>1</v>
      </c>
      <c r="F291" s="155" t="s">
        <v>434</v>
      </c>
      <c r="H291" s="154" t="s">
        <v>1</v>
      </c>
      <c r="I291" s="156"/>
      <c r="L291" s="153"/>
      <c r="M291" s="157"/>
      <c r="T291" s="158"/>
      <c r="AT291" s="154" t="s">
        <v>161</v>
      </c>
      <c r="AU291" s="154" t="s">
        <v>159</v>
      </c>
      <c r="AV291" s="13" t="s">
        <v>87</v>
      </c>
      <c r="AW291" s="13" t="s">
        <v>34</v>
      </c>
      <c r="AX291" s="13" t="s">
        <v>79</v>
      </c>
      <c r="AY291" s="154" t="s">
        <v>149</v>
      </c>
    </row>
    <row r="292" spans="2:65" s="12" customFormat="1" ht="11.25">
      <c r="B292" s="145"/>
      <c r="D292" s="146" t="s">
        <v>161</v>
      </c>
      <c r="E292" s="147" t="s">
        <v>1</v>
      </c>
      <c r="F292" s="148" t="s">
        <v>435</v>
      </c>
      <c r="H292" s="149">
        <v>1.2999999999999999E-2</v>
      </c>
      <c r="I292" s="150"/>
      <c r="L292" s="145"/>
      <c r="M292" s="151"/>
      <c r="T292" s="152"/>
      <c r="AT292" s="147" t="s">
        <v>161</v>
      </c>
      <c r="AU292" s="147" t="s">
        <v>159</v>
      </c>
      <c r="AV292" s="12" t="s">
        <v>89</v>
      </c>
      <c r="AW292" s="12" t="s">
        <v>34</v>
      </c>
      <c r="AX292" s="12" t="s">
        <v>87</v>
      </c>
      <c r="AY292" s="147" t="s">
        <v>149</v>
      </c>
    </row>
    <row r="293" spans="2:65" s="1" customFormat="1" ht="16.5" customHeight="1">
      <c r="B293" s="32"/>
      <c r="C293" s="173" t="s">
        <v>436</v>
      </c>
      <c r="D293" s="173" t="s">
        <v>333</v>
      </c>
      <c r="E293" s="174" t="s">
        <v>437</v>
      </c>
      <c r="F293" s="175" t="s">
        <v>438</v>
      </c>
      <c r="G293" s="176" t="s">
        <v>418</v>
      </c>
      <c r="H293" s="177">
        <v>13</v>
      </c>
      <c r="I293" s="178"/>
      <c r="J293" s="179">
        <f>ROUND(I293*H293,2)</f>
        <v>0</v>
      </c>
      <c r="K293" s="175" t="s">
        <v>157</v>
      </c>
      <c r="L293" s="180"/>
      <c r="M293" s="181" t="s">
        <v>1</v>
      </c>
      <c r="N293" s="182" t="s">
        <v>44</v>
      </c>
      <c r="P293" s="141">
        <f>O293*H293</f>
        <v>0</v>
      </c>
      <c r="Q293" s="141">
        <v>1E-3</v>
      </c>
      <c r="R293" s="141">
        <f>Q293*H293</f>
        <v>1.3000000000000001E-2</v>
      </c>
      <c r="S293" s="141">
        <v>0</v>
      </c>
      <c r="T293" s="142">
        <f>S293*H293</f>
        <v>0</v>
      </c>
      <c r="AR293" s="143" t="s">
        <v>188</v>
      </c>
      <c r="AT293" s="143" t="s">
        <v>333</v>
      </c>
      <c r="AU293" s="143" t="s">
        <v>159</v>
      </c>
      <c r="AY293" s="17" t="s">
        <v>149</v>
      </c>
      <c r="BE293" s="144">
        <f>IF(N293="základní",J293,0)</f>
        <v>0</v>
      </c>
      <c r="BF293" s="144">
        <f>IF(N293="snížená",J293,0)</f>
        <v>0</v>
      </c>
      <c r="BG293" s="144">
        <f>IF(N293="zákl. přenesená",J293,0)</f>
        <v>0</v>
      </c>
      <c r="BH293" s="144">
        <f>IF(N293="sníž. přenesená",J293,0)</f>
        <v>0</v>
      </c>
      <c r="BI293" s="144">
        <f>IF(N293="nulová",J293,0)</f>
        <v>0</v>
      </c>
      <c r="BJ293" s="17" t="s">
        <v>87</v>
      </c>
      <c r="BK293" s="144">
        <f>ROUND(I293*H293,2)</f>
        <v>0</v>
      </c>
      <c r="BL293" s="17" t="s">
        <v>158</v>
      </c>
      <c r="BM293" s="143" t="s">
        <v>439</v>
      </c>
    </row>
    <row r="294" spans="2:65" s="12" customFormat="1" ht="11.25">
      <c r="B294" s="145"/>
      <c r="D294" s="146" t="s">
        <v>161</v>
      </c>
      <c r="F294" s="148" t="s">
        <v>440</v>
      </c>
      <c r="H294" s="149">
        <v>13</v>
      </c>
      <c r="I294" s="150"/>
      <c r="L294" s="145"/>
      <c r="M294" s="151"/>
      <c r="T294" s="152"/>
      <c r="AT294" s="147" t="s">
        <v>161</v>
      </c>
      <c r="AU294" s="147" t="s">
        <v>159</v>
      </c>
      <c r="AV294" s="12" t="s">
        <v>89</v>
      </c>
      <c r="AW294" s="12" t="s">
        <v>4</v>
      </c>
      <c r="AX294" s="12" t="s">
        <v>87</v>
      </c>
      <c r="AY294" s="147" t="s">
        <v>149</v>
      </c>
    </row>
    <row r="295" spans="2:65" s="1" customFormat="1" ht="16.5" customHeight="1">
      <c r="B295" s="32"/>
      <c r="C295" s="132" t="s">
        <v>441</v>
      </c>
      <c r="D295" s="132" t="s">
        <v>153</v>
      </c>
      <c r="E295" s="133" t="s">
        <v>442</v>
      </c>
      <c r="F295" s="134" t="s">
        <v>443</v>
      </c>
      <c r="G295" s="135" t="s">
        <v>191</v>
      </c>
      <c r="H295" s="136">
        <v>5.0110000000000001</v>
      </c>
      <c r="I295" s="137"/>
      <c r="J295" s="138">
        <f>ROUND(I295*H295,2)</f>
        <v>0</v>
      </c>
      <c r="K295" s="134" t="s">
        <v>157</v>
      </c>
      <c r="L295" s="32"/>
      <c r="M295" s="139" t="s">
        <v>1</v>
      </c>
      <c r="N295" s="140" t="s">
        <v>44</v>
      </c>
      <c r="P295" s="141">
        <f>O295*H295</f>
        <v>0</v>
      </c>
      <c r="Q295" s="141">
        <v>0</v>
      </c>
      <c r="R295" s="141">
        <f>Q295*H295</f>
        <v>0</v>
      </c>
      <c r="S295" s="141">
        <v>0</v>
      </c>
      <c r="T295" s="142">
        <f>S295*H295</f>
        <v>0</v>
      </c>
      <c r="AR295" s="143" t="s">
        <v>158</v>
      </c>
      <c r="AT295" s="143" t="s">
        <v>153</v>
      </c>
      <c r="AU295" s="143" t="s">
        <v>159</v>
      </c>
      <c r="AY295" s="17" t="s">
        <v>149</v>
      </c>
      <c r="BE295" s="144">
        <f>IF(N295="základní",J295,0)</f>
        <v>0</v>
      </c>
      <c r="BF295" s="144">
        <f>IF(N295="snížená",J295,0)</f>
        <v>0</v>
      </c>
      <c r="BG295" s="144">
        <f>IF(N295="zákl. přenesená",J295,0)</f>
        <v>0</v>
      </c>
      <c r="BH295" s="144">
        <f>IF(N295="sníž. přenesená",J295,0)</f>
        <v>0</v>
      </c>
      <c r="BI295" s="144">
        <f>IF(N295="nulová",J295,0)</f>
        <v>0</v>
      </c>
      <c r="BJ295" s="17" t="s">
        <v>87</v>
      </c>
      <c r="BK295" s="144">
        <f>ROUND(I295*H295,2)</f>
        <v>0</v>
      </c>
      <c r="BL295" s="17" t="s">
        <v>158</v>
      </c>
      <c r="BM295" s="143" t="s">
        <v>444</v>
      </c>
    </row>
    <row r="296" spans="2:65" s="12" customFormat="1" ht="11.25">
      <c r="B296" s="145"/>
      <c r="D296" s="146" t="s">
        <v>161</v>
      </c>
      <c r="E296" s="147" t="s">
        <v>1</v>
      </c>
      <c r="F296" s="148" t="s">
        <v>445</v>
      </c>
      <c r="H296" s="149">
        <v>250.56</v>
      </c>
      <c r="I296" s="150"/>
      <c r="L296" s="145"/>
      <c r="M296" s="151"/>
      <c r="T296" s="152"/>
      <c r="AT296" s="147" t="s">
        <v>161</v>
      </c>
      <c r="AU296" s="147" t="s">
        <v>159</v>
      </c>
      <c r="AV296" s="12" t="s">
        <v>89</v>
      </c>
      <c r="AW296" s="12" t="s">
        <v>34</v>
      </c>
      <c r="AX296" s="12" t="s">
        <v>87</v>
      </c>
      <c r="AY296" s="147" t="s">
        <v>149</v>
      </c>
    </row>
    <row r="297" spans="2:65" s="12" customFormat="1" ht="11.25">
      <c r="B297" s="145"/>
      <c r="D297" s="146" t="s">
        <v>161</v>
      </c>
      <c r="F297" s="148" t="s">
        <v>446</v>
      </c>
      <c r="H297" s="149">
        <v>5.0110000000000001</v>
      </c>
      <c r="I297" s="150"/>
      <c r="L297" s="145"/>
      <c r="M297" s="151"/>
      <c r="T297" s="152"/>
      <c r="AT297" s="147" t="s">
        <v>161</v>
      </c>
      <c r="AU297" s="147" t="s">
        <v>159</v>
      </c>
      <c r="AV297" s="12" t="s">
        <v>89</v>
      </c>
      <c r="AW297" s="12" t="s">
        <v>4</v>
      </c>
      <c r="AX297" s="12" t="s">
        <v>87</v>
      </c>
      <c r="AY297" s="147" t="s">
        <v>149</v>
      </c>
    </row>
    <row r="298" spans="2:65" s="1" customFormat="1" ht="21.75" customHeight="1">
      <c r="B298" s="32"/>
      <c r="C298" s="132" t="s">
        <v>447</v>
      </c>
      <c r="D298" s="132" t="s">
        <v>153</v>
      </c>
      <c r="E298" s="133" t="s">
        <v>448</v>
      </c>
      <c r="F298" s="134" t="s">
        <v>449</v>
      </c>
      <c r="G298" s="135" t="s">
        <v>191</v>
      </c>
      <c r="H298" s="136">
        <v>5.0110000000000001</v>
      </c>
      <c r="I298" s="137"/>
      <c r="J298" s="138">
        <f>ROUND(I298*H298,2)</f>
        <v>0</v>
      </c>
      <c r="K298" s="134" t="s">
        <v>157</v>
      </c>
      <c r="L298" s="32"/>
      <c r="M298" s="139" t="s">
        <v>1</v>
      </c>
      <c r="N298" s="140" t="s">
        <v>44</v>
      </c>
      <c r="P298" s="141">
        <f>O298*H298</f>
        <v>0</v>
      </c>
      <c r="Q298" s="141">
        <v>0</v>
      </c>
      <c r="R298" s="141">
        <f>Q298*H298</f>
        <v>0</v>
      </c>
      <c r="S298" s="141">
        <v>0</v>
      </c>
      <c r="T298" s="142">
        <f>S298*H298</f>
        <v>0</v>
      </c>
      <c r="AR298" s="143" t="s">
        <v>158</v>
      </c>
      <c r="AT298" s="143" t="s">
        <v>153</v>
      </c>
      <c r="AU298" s="143" t="s">
        <v>159</v>
      </c>
      <c r="AY298" s="17" t="s">
        <v>149</v>
      </c>
      <c r="BE298" s="144">
        <f>IF(N298="základní",J298,0)</f>
        <v>0</v>
      </c>
      <c r="BF298" s="144">
        <f>IF(N298="snížená",J298,0)</f>
        <v>0</v>
      </c>
      <c r="BG298" s="144">
        <f>IF(N298="zákl. přenesená",J298,0)</f>
        <v>0</v>
      </c>
      <c r="BH298" s="144">
        <f>IF(N298="sníž. přenesená",J298,0)</f>
        <v>0</v>
      </c>
      <c r="BI298" s="144">
        <f>IF(N298="nulová",J298,0)</f>
        <v>0</v>
      </c>
      <c r="BJ298" s="17" t="s">
        <v>87</v>
      </c>
      <c r="BK298" s="144">
        <f>ROUND(I298*H298,2)</f>
        <v>0</v>
      </c>
      <c r="BL298" s="17" t="s">
        <v>158</v>
      </c>
      <c r="BM298" s="143" t="s">
        <v>450</v>
      </c>
    </row>
    <row r="299" spans="2:65" s="12" customFormat="1" ht="11.25">
      <c r="B299" s="145"/>
      <c r="D299" s="146" t="s">
        <v>161</v>
      </c>
      <c r="F299" s="148" t="s">
        <v>446</v>
      </c>
      <c r="H299" s="149">
        <v>5.0110000000000001</v>
      </c>
      <c r="I299" s="150"/>
      <c r="L299" s="145"/>
      <c r="M299" s="151"/>
      <c r="T299" s="152"/>
      <c r="AT299" s="147" t="s">
        <v>161</v>
      </c>
      <c r="AU299" s="147" t="s">
        <v>159</v>
      </c>
      <c r="AV299" s="12" t="s">
        <v>89</v>
      </c>
      <c r="AW299" s="12" t="s">
        <v>4</v>
      </c>
      <c r="AX299" s="12" t="s">
        <v>87</v>
      </c>
      <c r="AY299" s="147" t="s">
        <v>149</v>
      </c>
    </row>
    <row r="300" spans="2:65" s="1" customFormat="1" ht="24.2" customHeight="1">
      <c r="B300" s="32"/>
      <c r="C300" s="132" t="s">
        <v>451</v>
      </c>
      <c r="D300" s="132" t="s">
        <v>153</v>
      </c>
      <c r="E300" s="133" t="s">
        <v>452</v>
      </c>
      <c r="F300" s="134" t="s">
        <v>453</v>
      </c>
      <c r="G300" s="135" t="s">
        <v>191</v>
      </c>
      <c r="H300" s="136">
        <v>5.0110000000000001</v>
      </c>
      <c r="I300" s="137"/>
      <c r="J300" s="138">
        <f>ROUND(I300*H300,2)</f>
        <v>0</v>
      </c>
      <c r="K300" s="134" t="s">
        <v>157</v>
      </c>
      <c r="L300" s="32"/>
      <c r="M300" s="139" t="s">
        <v>1</v>
      </c>
      <c r="N300" s="140" t="s">
        <v>44</v>
      </c>
      <c r="P300" s="141">
        <f>O300*H300</f>
        <v>0</v>
      </c>
      <c r="Q300" s="141">
        <v>0</v>
      </c>
      <c r="R300" s="141">
        <f>Q300*H300</f>
        <v>0</v>
      </c>
      <c r="S300" s="141">
        <v>0</v>
      </c>
      <c r="T300" s="142">
        <f>S300*H300</f>
        <v>0</v>
      </c>
      <c r="AR300" s="143" t="s">
        <v>158</v>
      </c>
      <c r="AT300" s="143" t="s">
        <v>153</v>
      </c>
      <c r="AU300" s="143" t="s">
        <v>159</v>
      </c>
      <c r="AY300" s="17" t="s">
        <v>149</v>
      </c>
      <c r="BE300" s="144">
        <f>IF(N300="základní",J300,0)</f>
        <v>0</v>
      </c>
      <c r="BF300" s="144">
        <f>IF(N300="snížená",J300,0)</f>
        <v>0</v>
      </c>
      <c r="BG300" s="144">
        <f>IF(N300="zákl. přenesená",J300,0)</f>
        <v>0</v>
      </c>
      <c r="BH300" s="144">
        <f>IF(N300="sníž. přenesená",J300,0)</f>
        <v>0</v>
      </c>
      <c r="BI300" s="144">
        <f>IF(N300="nulová",J300,0)</f>
        <v>0</v>
      </c>
      <c r="BJ300" s="17" t="s">
        <v>87</v>
      </c>
      <c r="BK300" s="144">
        <f>ROUND(I300*H300,2)</f>
        <v>0</v>
      </c>
      <c r="BL300" s="17" t="s">
        <v>158</v>
      </c>
      <c r="BM300" s="143" t="s">
        <v>454</v>
      </c>
    </row>
    <row r="301" spans="2:65" s="12" customFormat="1" ht="11.25">
      <c r="B301" s="145"/>
      <c r="D301" s="146" t="s">
        <v>161</v>
      </c>
      <c r="E301" s="147" t="s">
        <v>1</v>
      </c>
      <c r="F301" s="148" t="s">
        <v>455</v>
      </c>
      <c r="H301" s="149">
        <v>5.0110000000000001</v>
      </c>
      <c r="I301" s="150"/>
      <c r="L301" s="145"/>
      <c r="M301" s="151"/>
      <c r="T301" s="152"/>
      <c r="AT301" s="147" t="s">
        <v>161</v>
      </c>
      <c r="AU301" s="147" t="s">
        <v>159</v>
      </c>
      <c r="AV301" s="12" t="s">
        <v>89</v>
      </c>
      <c r="AW301" s="12" t="s">
        <v>34</v>
      </c>
      <c r="AX301" s="12" t="s">
        <v>87</v>
      </c>
      <c r="AY301" s="147" t="s">
        <v>149</v>
      </c>
    </row>
    <row r="302" spans="2:65" s="11" customFormat="1" ht="20.85" customHeight="1">
      <c r="B302" s="120"/>
      <c r="D302" s="121" t="s">
        <v>78</v>
      </c>
      <c r="E302" s="130" t="s">
        <v>456</v>
      </c>
      <c r="F302" s="130" t="s">
        <v>457</v>
      </c>
      <c r="I302" s="123"/>
      <c r="J302" s="131">
        <f>BK302</f>
        <v>0</v>
      </c>
      <c r="L302" s="120"/>
      <c r="M302" s="125"/>
      <c r="P302" s="126">
        <f>SUM(P303:P322)</f>
        <v>0</v>
      </c>
      <c r="R302" s="126">
        <f>SUM(R303:R322)</f>
        <v>2.1378810000000001</v>
      </c>
      <c r="T302" s="127">
        <f>SUM(T303:T322)</f>
        <v>0</v>
      </c>
      <c r="AR302" s="121" t="s">
        <v>87</v>
      </c>
      <c r="AT302" s="128" t="s">
        <v>78</v>
      </c>
      <c r="AU302" s="128" t="s">
        <v>89</v>
      </c>
      <c r="AY302" s="121" t="s">
        <v>149</v>
      </c>
      <c r="BK302" s="129">
        <f>SUM(BK303:BK322)</f>
        <v>0</v>
      </c>
    </row>
    <row r="303" spans="2:65" s="1" customFormat="1" ht="37.9" customHeight="1">
      <c r="B303" s="32"/>
      <c r="C303" s="132" t="s">
        <v>458</v>
      </c>
      <c r="D303" s="132" t="s">
        <v>153</v>
      </c>
      <c r="E303" s="133" t="s">
        <v>459</v>
      </c>
      <c r="F303" s="134" t="s">
        <v>460</v>
      </c>
      <c r="G303" s="135" t="s">
        <v>165</v>
      </c>
      <c r="H303" s="136">
        <v>5</v>
      </c>
      <c r="I303" s="137"/>
      <c r="J303" s="138">
        <f t="shared" ref="J303:J311" si="10">ROUND(I303*H303,2)</f>
        <v>0</v>
      </c>
      <c r="K303" s="134" t="s">
        <v>157</v>
      </c>
      <c r="L303" s="32"/>
      <c r="M303" s="139" t="s">
        <v>1</v>
      </c>
      <c r="N303" s="140" t="s">
        <v>44</v>
      </c>
      <c r="P303" s="141">
        <f t="shared" ref="P303:P311" si="11">O303*H303</f>
        <v>0</v>
      </c>
      <c r="Q303" s="141">
        <v>0</v>
      </c>
      <c r="R303" s="141">
        <f t="shared" ref="R303:R311" si="12">Q303*H303</f>
        <v>0</v>
      </c>
      <c r="S303" s="141">
        <v>0</v>
      </c>
      <c r="T303" s="142">
        <f t="shared" ref="T303:T311" si="13">S303*H303</f>
        <v>0</v>
      </c>
      <c r="AR303" s="143" t="s">
        <v>158</v>
      </c>
      <c r="AT303" s="143" t="s">
        <v>153</v>
      </c>
      <c r="AU303" s="143" t="s">
        <v>159</v>
      </c>
      <c r="AY303" s="17" t="s">
        <v>149</v>
      </c>
      <c r="BE303" s="144">
        <f t="shared" ref="BE303:BE311" si="14">IF(N303="základní",J303,0)</f>
        <v>0</v>
      </c>
      <c r="BF303" s="144">
        <f t="shared" ref="BF303:BF311" si="15">IF(N303="snížená",J303,0)</f>
        <v>0</v>
      </c>
      <c r="BG303" s="144">
        <f t="shared" ref="BG303:BG311" si="16">IF(N303="zákl. přenesená",J303,0)</f>
        <v>0</v>
      </c>
      <c r="BH303" s="144">
        <f t="shared" ref="BH303:BH311" si="17">IF(N303="sníž. přenesená",J303,0)</f>
        <v>0</v>
      </c>
      <c r="BI303" s="144">
        <f t="shared" ref="BI303:BI311" si="18">IF(N303="nulová",J303,0)</f>
        <v>0</v>
      </c>
      <c r="BJ303" s="17" t="s">
        <v>87</v>
      </c>
      <c r="BK303" s="144">
        <f t="shared" ref="BK303:BK311" si="19">ROUND(I303*H303,2)</f>
        <v>0</v>
      </c>
      <c r="BL303" s="17" t="s">
        <v>158</v>
      </c>
      <c r="BM303" s="143" t="s">
        <v>461</v>
      </c>
    </row>
    <row r="304" spans="2:65" s="1" customFormat="1" ht="24.2" customHeight="1">
      <c r="B304" s="32"/>
      <c r="C304" s="132" t="s">
        <v>462</v>
      </c>
      <c r="D304" s="132" t="s">
        <v>153</v>
      </c>
      <c r="E304" s="133" t="s">
        <v>463</v>
      </c>
      <c r="F304" s="134" t="s">
        <v>464</v>
      </c>
      <c r="G304" s="135" t="s">
        <v>165</v>
      </c>
      <c r="H304" s="136">
        <v>5</v>
      </c>
      <c r="I304" s="137"/>
      <c r="J304" s="138">
        <f t="shared" si="10"/>
        <v>0</v>
      </c>
      <c r="K304" s="134" t="s">
        <v>157</v>
      </c>
      <c r="L304" s="32"/>
      <c r="M304" s="139" t="s">
        <v>1</v>
      </c>
      <c r="N304" s="140" t="s">
        <v>44</v>
      </c>
      <c r="P304" s="141">
        <f t="shared" si="11"/>
        <v>0</v>
      </c>
      <c r="Q304" s="141">
        <v>0</v>
      </c>
      <c r="R304" s="141">
        <f t="shared" si="12"/>
        <v>0</v>
      </c>
      <c r="S304" s="141">
        <v>0</v>
      </c>
      <c r="T304" s="142">
        <f t="shared" si="13"/>
        <v>0</v>
      </c>
      <c r="AR304" s="143" t="s">
        <v>158</v>
      </c>
      <c r="AT304" s="143" t="s">
        <v>153</v>
      </c>
      <c r="AU304" s="143" t="s">
        <v>159</v>
      </c>
      <c r="AY304" s="17" t="s">
        <v>149</v>
      </c>
      <c r="BE304" s="144">
        <f t="shared" si="14"/>
        <v>0</v>
      </c>
      <c r="BF304" s="144">
        <f t="shared" si="15"/>
        <v>0</v>
      </c>
      <c r="BG304" s="144">
        <f t="shared" si="16"/>
        <v>0</v>
      </c>
      <c r="BH304" s="144">
        <f t="shared" si="17"/>
        <v>0</v>
      </c>
      <c r="BI304" s="144">
        <f t="shared" si="18"/>
        <v>0</v>
      </c>
      <c r="BJ304" s="17" t="s">
        <v>87</v>
      </c>
      <c r="BK304" s="144">
        <f t="shared" si="19"/>
        <v>0</v>
      </c>
      <c r="BL304" s="17" t="s">
        <v>158</v>
      </c>
      <c r="BM304" s="143" t="s">
        <v>465</v>
      </c>
    </row>
    <row r="305" spans="2:65" s="1" customFormat="1" ht="37.9" customHeight="1">
      <c r="B305" s="32"/>
      <c r="C305" s="173" t="s">
        <v>466</v>
      </c>
      <c r="D305" s="173" t="s">
        <v>333</v>
      </c>
      <c r="E305" s="174" t="s">
        <v>467</v>
      </c>
      <c r="F305" s="175" t="s">
        <v>468</v>
      </c>
      <c r="G305" s="176" t="s">
        <v>165</v>
      </c>
      <c r="H305" s="177">
        <v>5</v>
      </c>
      <c r="I305" s="178"/>
      <c r="J305" s="179">
        <f t="shared" si="10"/>
        <v>0</v>
      </c>
      <c r="K305" s="175" t="s">
        <v>1</v>
      </c>
      <c r="L305" s="180"/>
      <c r="M305" s="181" t="s">
        <v>1</v>
      </c>
      <c r="N305" s="182" t="s">
        <v>44</v>
      </c>
      <c r="P305" s="141">
        <f t="shared" si="11"/>
        <v>0</v>
      </c>
      <c r="Q305" s="141">
        <v>6.3E-2</v>
      </c>
      <c r="R305" s="141">
        <f t="shared" si="12"/>
        <v>0.315</v>
      </c>
      <c r="S305" s="141">
        <v>0</v>
      </c>
      <c r="T305" s="142">
        <f t="shared" si="13"/>
        <v>0</v>
      </c>
      <c r="AR305" s="143" t="s">
        <v>188</v>
      </c>
      <c r="AT305" s="143" t="s">
        <v>333</v>
      </c>
      <c r="AU305" s="143" t="s">
        <v>159</v>
      </c>
      <c r="AY305" s="17" t="s">
        <v>149</v>
      </c>
      <c r="BE305" s="144">
        <f t="shared" si="14"/>
        <v>0</v>
      </c>
      <c r="BF305" s="144">
        <f t="shared" si="15"/>
        <v>0</v>
      </c>
      <c r="BG305" s="144">
        <f t="shared" si="16"/>
        <v>0</v>
      </c>
      <c r="BH305" s="144">
        <f t="shared" si="17"/>
        <v>0</v>
      </c>
      <c r="BI305" s="144">
        <f t="shared" si="18"/>
        <v>0</v>
      </c>
      <c r="BJ305" s="17" t="s">
        <v>87</v>
      </c>
      <c r="BK305" s="144">
        <f t="shared" si="19"/>
        <v>0</v>
      </c>
      <c r="BL305" s="17" t="s">
        <v>158</v>
      </c>
      <c r="BM305" s="143" t="s">
        <v>469</v>
      </c>
    </row>
    <row r="306" spans="2:65" s="1" customFormat="1" ht="33" customHeight="1">
      <c r="B306" s="32"/>
      <c r="C306" s="132" t="s">
        <v>470</v>
      </c>
      <c r="D306" s="132" t="s">
        <v>153</v>
      </c>
      <c r="E306" s="133" t="s">
        <v>471</v>
      </c>
      <c r="F306" s="134" t="s">
        <v>472</v>
      </c>
      <c r="G306" s="135" t="s">
        <v>165</v>
      </c>
      <c r="H306" s="136">
        <v>5</v>
      </c>
      <c r="I306" s="137"/>
      <c r="J306" s="138">
        <f t="shared" si="10"/>
        <v>0</v>
      </c>
      <c r="K306" s="134" t="s">
        <v>157</v>
      </c>
      <c r="L306" s="32"/>
      <c r="M306" s="139" t="s">
        <v>1</v>
      </c>
      <c r="N306" s="140" t="s">
        <v>44</v>
      </c>
      <c r="P306" s="141">
        <f t="shared" si="11"/>
        <v>0</v>
      </c>
      <c r="Q306" s="141">
        <v>6.0000000000000002E-5</v>
      </c>
      <c r="R306" s="141">
        <f t="shared" si="12"/>
        <v>3.0000000000000003E-4</v>
      </c>
      <c r="S306" s="141">
        <v>0</v>
      </c>
      <c r="T306" s="142">
        <f t="shared" si="13"/>
        <v>0</v>
      </c>
      <c r="AR306" s="143" t="s">
        <v>158</v>
      </c>
      <c r="AT306" s="143" t="s">
        <v>153</v>
      </c>
      <c r="AU306" s="143" t="s">
        <v>159</v>
      </c>
      <c r="AY306" s="17" t="s">
        <v>149</v>
      </c>
      <c r="BE306" s="144">
        <f t="shared" si="14"/>
        <v>0</v>
      </c>
      <c r="BF306" s="144">
        <f t="shared" si="15"/>
        <v>0</v>
      </c>
      <c r="BG306" s="144">
        <f t="shared" si="16"/>
        <v>0</v>
      </c>
      <c r="BH306" s="144">
        <f t="shared" si="17"/>
        <v>0</v>
      </c>
      <c r="BI306" s="144">
        <f t="shared" si="18"/>
        <v>0</v>
      </c>
      <c r="BJ306" s="17" t="s">
        <v>87</v>
      </c>
      <c r="BK306" s="144">
        <f t="shared" si="19"/>
        <v>0</v>
      </c>
      <c r="BL306" s="17" t="s">
        <v>158</v>
      </c>
      <c r="BM306" s="143" t="s">
        <v>473</v>
      </c>
    </row>
    <row r="307" spans="2:65" s="1" customFormat="1" ht="16.5" customHeight="1">
      <c r="B307" s="32"/>
      <c r="C307" s="173" t="s">
        <v>474</v>
      </c>
      <c r="D307" s="173" t="s">
        <v>333</v>
      </c>
      <c r="E307" s="174" t="s">
        <v>475</v>
      </c>
      <c r="F307" s="175" t="s">
        <v>476</v>
      </c>
      <c r="G307" s="176" t="s">
        <v>165</v>
      </c>
      <c r="H307" s="177">
        <v>15</v>
      </c>
      <c r="I307" s="178"/>
      <c r="J307" s="179">
        <f t="shared" si="10"/>
        <v>0</v>
      </c>
      <c r="K307" s="175" t="s">
        <v>1</v>
      </c>
      <c r="L307" s="180"/>
      <c r="M307" s="181" t="s">
        <v>1</v>
      </c>
      <c r="N307" s="182" t="s">
        <v>44</v>
      </c>
      <c r="P307" s="141">
        <f t="shared" si="11"/>
        <v>0</v>
      </c>
      <c r="Q307" s="141">
        <v>3.7999999999999999E-2</v>
      </c>
      <c r="R307" s="141">
        <f t="shared" si="12"/>
        <v>0.56999999999999995</v>
      </c>
      <c r="S307" s="141">
        <v>0</v>
      </c>
      <c r="T307" s="142">
        <f t="shared" si="13"/>
        <v>0</v>
      </c>
      <c r="AR307" s="143" t="s">
        <v>188</v>
      </c>
      <c r="AT307" s="143" t="s">
        <v>333</v>
      </c>
      <c r="AU307" s="143" t="s">
        <v>159</v>
      </c>
      <c r="AY307" s="17" t="s">
        <v>149</v>
      </c>
      <c r="BE307" s="144">
        <f t="shared" si="14"/>
        <v>0</v>
      </c>
      <c r="BF307" s="144">
        <f t="shared" si="15"/>
        <v>0</v>
      </c>
      <c r="BG307" s="144">
        <f t="shared" si="16"/>
        <v>0</v>
      </c>
      <c r="BH307" s="144">
        <f t="shared" si="17"/>
        <v>0</v>
      </c>
      <c r="BI307" s="144">
        <f t="shared" si="18"/>
        <v>0</v>
      </c>
      <c r="BJ307" s="17" t="s">
        <v>87</v>
      </c>
      <c r="BK307" s="144">
        <f t="shared" si="19"/>
        <v>0</v>
      </c>
      <c r="BL307" s="17" t="s">
        <v>158</v>
      </c>
      <c r="BM307" s="143" t="s">
        <v>477</v>
      </c>
    </row>
    <row r="308" spans="2:65" s="1" customFormat="1" ht="16.5" customHeight="1">
      <c r="B308" s="32"/>
      <c r="C308" s="173" t="s">
        <v>478</v>
      </c>
      <c r="D308" s="173" t="s">
        <v>333</v>
      </c>
      <c r="E308" s="174" t="s">
        <v>479</v>
      </c>
      <c r="F308" s="175" t="s">
        <v>480</v>
      </c>
      <c r="G308" s="176" t="s">
        <v>165</v>
      </c>
      <c r="H308" s="177">
        <v>15</v>
      </c>
      <c r="I308" s="178"/>
      <c r="J308" s="179">
        <f t="shared" si="10"/>
        <v>0</v>
      </c>
      <c r="K308" s="175" t="s">
        <v>1</v>
      </c>
      <c r="L308" s="180"/>
      <c r="M308" s="181" t="s">
        <v>1</v>
      </c>
      <c r="N308" s="182" t="s">
        <v>44</v>
      </c>
      <c r="P308" s="141">
        <f t="shared" si="11"/>
        <v>0</v>
      </c>
      <c r="Q308" s="141">
        <v>3.7999999999999999E-2</v>
      </c>
      <c r="R308" s="141">
        <f t="shared" si="12"/>
        <v>0.56999999999999995</v>
      </c>
      <c r="S308" s="141">
        <v>0</v>
      </c>
      <c r="T308" s="142">
        <f t="shared" si="13"/>
        <v>0</v>
      </c>
      <c r="AR308" s="143" t="s">
        <v>188</v>
      </c>
      <c r="AT308" s="143" t="s">
        <v>333</v>
      </c>
      <c r="AU308" s="143" t="s">
        <v>159</v>
      </c>
      <c r="AY308" s="17" t="s">
        <v>149</v>
      </c>
      <c r="BE308" s="144">
        <f t="shared" si="14"/>
        <v>0</v>
      </c>
      <c r="BF308" s="144">
        <f t="shared" si="15"/>
        <v>0</v>
      </c>
      <c r="BG308" s="144">
        <f t="shared" si="16"/>
        <v>0</v>
      </c>
      <c r="BH308" s="144">
        <f t="shared" si="17"/>
        <v>0</v>
      </c>
      <c r="BI308" s="144">
        <f t="shared" si="18"/>
        <v>0</v>
      </c>
      <c r="BJ308" s="17" t="s">
        <v>87</v>
      </c>
      <c r="BK308" s="144">
        <f t="shared" si="19"/>
        <v>0</v>
      </c>
      <c r="BL308" s="17" t="s">
        <v>158</v>
      </c>
      <c r="BM308" s="143" t="s">
        <v>481</v>
      </c>
    </row>
    <row r="309" spans="2:65" s="1" customFormat="1" ht="16.5" customHeight="1">
      <c r="B309" s="32"/>
      <c r="C309" s="173" t="s">
        <v>482</v>
      </c>
      <c r="D309" s="173" t="s">
        <v>333</v>
      </c>
      <c r="E309" s="174" t="s">
        <v>483</v>
      </c>
      <c r="F309" s="175" t="s">
        <v>484</v>
      </c>
      <c r="G309" s="176" t="s">
        <v>165</v>
      </c>
      <c r="H309" s="177">
        <v>15</v>
      </c>
      <c r="I309" s="178"/>
      <c r="J309" s="179">
        <f t="shared" si="10"/>
        <v>0</v>
      </c>
      <c r="K309" s="175" t="s">
        <v>1</v>
      </c>
      <c r="L309" s="180"/>
      <c r="M309" s="181" t="s">
        <v>1</v>
      </c>
      <c r="N309" s="182" t="s">
        <v>44</v>
      </c>
      <c r="P309" s="141">
        <f t="shared" si="11"/>
        <v>0</v>
      </c>
      <c r="Q309" s="141">
        <v>3.7999999999999999E-2</v>
      </c>
      <c r="R309" s="141">
        <f t="shared" si="12"/>
        <v>0.56999999999999995</v>
      </c>
      <c r="S309" s="141">
        <v>0</v>
      </c>
      <c r="T309" s="142">
        <f t="shared" si="13"/>
        <v>0</v>
      </c>
      <c r="AR309" s="143" t="s">
        <v>188</v>
      </c>
      <c r="AT309" s="143" t="s">
        <v>333</v>
      </c>
      <c r="AU309" s="143" t="s">
        <v>159</v>
      </c>
      <c r="AY309" s="17" t="s">
        <v>149</v>
      </c>
      <c r="BE309" s="144">
        <f t="shared" si="14"/>
        <v>0</v>
      </c>
      <c r="BF309" s="144">
        <f t="shared" si="15"/>
        <v>0</v>
      </c>
      <c r="BG309" s="144">
        <f t="shared" si="16"/>
        <v>0</v>
      </c>
      <c r="BH309" s="144">
        <f t="shared" si="17"/>
        <v>0</v>
      </c>
      <c r="BI309" s="144">
        <f t="shared" si="18"/>
        <v>0</v>
      </c>
      <c r="BJ309" s="17" t="s">
        <v>87</v>
      </c>
      <c r="BK309" s="144">
        <f t="shared" si="19"/>
        <v>0</v>
      </c>
      <c r="BL309" s="17" t="s">
        <v>158</v>
      </c>
      <c r="BM309" s="143" t="s">
        <v>485</v>
      </c>
    </row>
    <row r="310" spans="2:65" s="1" customFormat="1" ht="24.2" customHeight="1">
      <c r="B310" s="32"/>
      <c r="C310" s="132" t="s">
        <v>486</v>
      </c>
      <c r="D310" s="132" t="s">
        <v>153</v>
      </c>
      <c r="E310" s="133" t="s">
        <v>487</v>
      </c>
      <c r="F310" s="134" t="s">
        <v>488</v>
      </c>
      <c r="G310" s="135" t="s">
        <v>165</v>
      </c>
      <c r="H310" s="136">
        <v>5</v>
      </c>
      <c r="I310" s="137"/>
      <c r="J310" s="138">
        <f t="shared" si="10"/>
        <v>0</v>
      </c>
      <c r="K310" s="134" t="s">
        <v>157</v>
      </c>
      <c r="L310" s="32"/>
      <c r="M310" s="139" t="s">
        <v>1</v>
      </c>
      <c r="N310" s="140" t="s">
        <v>44</v>
      </c>
      <c r="P310" s="141">
        <f t="shared" si="11"/>
        <v>0</v>
      </c>
      <c r="Q310" s="141">
        <v>0</v>
      </c>
      <c r="R310" s="141">
        <f t="shared" si="12"/>
        <v>0</v>
      </c>
      <c r="S310" s="141">
        <v>0</v>
      </c>
      <c r="T310" s="142">
        <f t="shared" si="13"/>
        <v>0</v>
      </c>
      <c r="AR310" s="143" t="s">
        <v>158</v>
      </c>
      <c r="AT310" s="143" t="s">
        <v>153</v>
      </c>
      <c r="AU310" s="143" t="s">
        <v>159</v>
      </c>
      <c r="AY310" s="17" t="s">
        <v>149</v>
      </c>
      <c r="BE310" s="144">
        <f t="shared" si="14"/>
        <v>0</v>
      </c>
      <c r="BF310" s="144">
        <f t="shared" si="15"/>
        <v>0</v>
      </c>
      <c r="BG310" s="144">
        <f t="shared" si="16"/>
        <v>0</v>
      </c>
      <c r="BH310" s="144">
        <f t="shared" si="17"/>
        <v>0</v>
      </c>
      <c r="BI310" s="144">
        <f t="shared" si="18"/>
        <v>0</v>
      </c>
      <c r="BJ310" s="17" t="s">
        <v>87</v>
      </c>
      <c r="BK310" s="144">
        <f t="shared" si="19"/>
        <v>0</v>
      </c>
      <c r="BL310" s="17" t="s">
        <v>158</v>
      </c>
      <c r="BM310" s="143" t="s">
        <v>489</v>
      </c>
    </row>
    <row r="311" spans="2:65" s="1" customFormat="1" ht="21.75" customHeight="1">
      <c r="B311" s="32"/>
      <c r="C311" s="173" t="s">
        <v>490</v>
      </c>
      <c r="D311" s="173" t="s">
        <v>333</v>
      </c>
      <c r="E311" s="174" t="s">
        <v>491</v>
      </c>
      <c r="F311" s="175" t="s">
        <v>492</v>
      </c>
      <c r="G311" s="176" t="s">
        <v>418</v>
      </c>
      <c r="H311" s="177">
        <v>1.5</v>
      </c>
      <c r="I311" s="178"/>
      <c r="J311" s="179">
        <f t="shared" si="10"/>
        <v>0</v>
      </c>
      <c r="K311" s="175" t="s">
        <v>1</v>
      </c>
      <c r="L311" s="180"/>
      <c r="M311" s="181" t="s">
        <v>1</v>
      </c>
      <c r="N311" s="182" t="s">
        <v>44</v>
      </c>
      <c r="P311" s="141">
        <f t="shared" si="11"/>
        <v>0</v>
      </c>
      <c r="Q311" s="141">
        <v>1E-3</v>
      </c>
      <c r="R311" s="141">
        <f t="shared" si="12"/>
        <v>1.5E-3</v>
      </c>
      <c r="S311" s="141">
        <v>0</v>
      </c>
      <c r="T311" s="142">
        <f t="shared" si="13"/>
        <v>0</v>
      </c>
      <c r="AR311" s="143" t="s">
        <v>188</v>
      </c>
      <c r="AT311" s="143" t="s">
        <v>333</v>
      </c>
      <c r="AU311" s="143" t="s">
        <v>159</v>
      </c>
      <c r="AY311" s="17" t="s">
        <v>149</v>
      </c>
      <c r="BE311" s="144">
        <f t="shared" si="14"/>
        <v>0</v>
      </c>
      <c r="BF311" s="144">
        <f t="shared" si="15"/>
        <v>0</v>
      </c>
      <c r="BG311" s="144">
        <f t="shared" si="16"/>
        <v>0</v>
      </c>
      <c r="BH311" s="144">
        <f t="shared" si="17"/>
        <v>0</v>
      </c>
      <c r="BI311" s="144">
        <f t="shared" si="18"/>
        <v>0</v>
      </c>
      <c r="BJ311" s="17" t="s">
        <v>87</v>
      </c>
      <c r="BK311" s="144">
        <f t="shared" si="19"/>
        <v>0</v>
      </c>
      <c r="BL311" s="17" t="s">
        <v>158</v>
      </c>
      <c r="BM311" s="143" t="s">
        <v>493</v>
      </c>
    </row>
    <row r="312" spans="2:65" s="12" customFormat="1" ht="11.25">
      <c r="B312" s="145"/>
      <c r="D312" s="146" t="s">
        <v>161</v>
      </c>
      <c r="E312" s="147" t="s">
        <v>1</v>
      </c>
      <c r="F312" s="148" t="s">
        <v>494</v>
      </c>
      <c r="H312" s="149">
        <v>1.5</v>
      </c>
      <c r="I312" s="150"/>
      <c r="L312" s="145"/>
      <c r="M312" s="151"/>
      <c r="T312" s="152"/>
      <c r="AT312" s="147" t="s">
        <v>161</v>
      </c>
      <c r="AU312" s="147" t="s">
        <v>159</v>
      </c>
      <c r="AV312" s="12" t="s">
        <v>89</v>
      </c>
      <c r="AW312" s="12" t="s">
        <v>34</v>
      </c>
      <c r="AX312" s="12" t="s">
        <v>87</v>
      </c>
      <c r="AY312" s="147" t="s">
        <v>149</v>
      </c>
    </row>
    <row r="313" spans="2:65" s="1" customFormat="1" ht="24.2" customHeight="1">
      <c r="B313" s="32"/>
      <c r="C313" s="132" t="s">
        <v>495</v>
      </c>
      <c r="D313" s="132" t="s">
        <v>153</v>
      </c>
      <c r="E313" s="133" t="s">
        <v>496</v>
      </c>
      <c r="F313" s="134" t="s">
        <v>497</v>
      </c>
      <c r="G313" s="135" t="s">
        <v>156</v>
      </c>
      <c r="H313" s="136">
        <v>2.7</v>
      </c>
      <c r="I313" s="137"/>
      <c r="J313" s="138">
        <f>ROUND(I313*H313,2)</f>
        <v>0</v>
      </c>
      <c r="K313" s="134" t="s">
        <v>157</v>
      </c>
      <c r="L313" s="32"/>
      <c r="M313" s="139" t="s">
        <v>1</v>
      </c>
      <c r="N313" s="140" t="s">
        <v>44</v>
      </c>
      <c r="P313" s="141">
        <f>O313*H313</f>
        <v>0</v>
      </c>
      <c r="Q313" s="141">
        <v>3.0000000000000001E-5</v>
      </c>
      <c r="R313" s="141">
        <f>Q313*H313</f>
        <v>8.1000000000000004E-5</v>
      </c>
      <c r="S313" s="141">
        <v>0</v>
      </c>
      <c r="T313" s="142">
        <f>S313*H313</f>
        <v>0</v>
      </c>
      <c r="AR313" s="143" t="s">
        <v>158</v>
      </c>
      <c r="AT313" s="143" t="s">
        <v>153</v>
      </c>
      <c r="AU313" s="143" t="s">
        <v>159</v>
      </c>
      <c r="AY313" s="17" t="s">
        <v>149</v>
      </c>
      <c r="BE313" s="144">
        <f>IF(N313="základní",J313,0)</f>
        <v>0</v>
      </c>
      <c r="BF313" s="144">
        <f>IF(N313="snížená",J313,0)</f>
        <v>0</v>
      </c>
      <c r="BG313" s="144">
        <f>IF(N313="zákl. přenesená",J313,0)</f>
        <v>0</v>
      </c>
      <c r="BH313" s="144">
        <f>IF(N313="sníž. přenesená",J313,0)</f>
        <v>0</v>
      </c>
      <c r="BI313" s="144">
        <f>IF(N313="nulová",J313,0)</f>
        <v>0</v>
      </c>
      <c r="BJ313" s="17" t="s">
        <v>87</v>
      </c>
      <c r="BK313" s="144">
        <f>ROUND(I313*H313,2)</f>
        <v>0</v>
      </c>
      <c r="BL313" s="17" t="s">
        <v>158</v>
      </c>
      <c r="BM313" s="143" t="s">
        <v>498</v>
      </c>
    </row>
    <row r="314" spans="2:65" s="12" customFormat="1" ht="11.25">
      <c r="B314" s="145"/>
      <c r="D314" s="146" t="s">
        <v>161</v>
      </c>
      <c r="E314" s="147" t="s">
        <v>1</v>
      </c>
      <c r="F314" s="148" t="s">
        <v>499</v>
      </c>
      <c r="H314" s="149">
        <v>2.7</v>
      </c>
      <c r="I314" s="150"/>
      <c r="L314" s="145"/>
      <c r="M314" s="151"/>
      <c r="T314" s="152"/>
      <c r="AT314" s="147" t="s">
        <v>161</v>
      </c>
      <c r="AU314" s="147" t="s">
        <v>159</v>
      </c>
      <c r="AV314" s="12" t="s">
        <v>89</v>
      </c>
      <c r="AW314" s="12" t="s">
        <v>34</v>
      </c>
      <c r="AX314" s="12" t="s">
        <v>87</v>
      </c>
      <c r="AY314" s="147" t="s">
        <v>149</v>
      </c>
    </row>
    <row r="315" spans="2:65" s="1" customFormat="1" ht="16.5" customHeight="1">
      <c r="B315" s="32"/>
      <c r="C315" s="173" t="s">
        <v>500</v>
      </c>
      <c r="D315" s="173" t="s">
        <v>333</v>
      </c>
      <c r="E315" s="174" t="s">
        <v>501</v>
      </c>
      <c r="F315" s="175" t="s">
        <v>502</v>
      </c>
      <c r="G315" s="176" t="s">
        <v>503</v>
      </c>
      <c r="H315" s="177">
        <v>1.5</v>
      </c>
      <c r="I315" s="178"/>
      <c r="J315" s="179">
        <f>ROUND(I315*H315,2)</f>
        <v>0</v>
      </c>
      <c r="K315" s="175" t="s">
        <v>1</v>
      </c>
      <c r="L315" s="180"/>
      <c r="M315" s="181" t="s">
        <v>1</v>
      </c>
      <c r="N315" s="182" t="s">
        <v>44</v>
      </c>
      <c r="P315" s="141">
        <f>O315*H315</f>
        <v>0</v>
      </c>
      <c r="Q315" s="141">
        <v>4.0000000000000002E-4</v>
      </c>
      <c r="R315" s="141">
        <f>Q315*H315</f>
        <v>6.0000000000000006E-4</v>
      </c>
      <c r="S315" s="141">
        <v>0</v>
      </c>
      <c r="T315" s="142">
        <f>S315*H315</f>
        <v>0</v>
      </c>
      <c r="AR315" s="143" t="s">
        <v>188</v>
      </c>
      <c r="AT315" s="143" t="s">
        <v>333</v>
      </c>
      <c r="AU315" s="143" t="s">
        <v>159</v>
      </c>
      <c r="AY315" s="17" t="s">
        <v>149</v>
      </c>
      <c r="BE315" s="144">
        <f>IF(N315="základní",J315,0)</f>
        <v>0</v>
      </c>
      <c r="BF315" s="144">
        <f>IF(N315="snížená",J315,0)</f>
        <v>0</v>
      </c>
      <c r="BG315" s="144">
        <f>IF(N315="zákl. přenesená",J315,0)</f>
        <v>0</v>
      </c>
      <c r="BH315" s="144">
        <f>IF(N315="sníž. přenesená",J315,0)</f>
        <v>0</v>
      </c>
      <c r="BI315" s="144">
        <f>IF(N315="nulová",J315,0)</f>
        <v>0</v>
      </c>
      <c r="BJ315" s="17" t="s">
        <v>87</v>
      </c>
      <c r="BK315" s="144">
        <f>ROUND(I315*H315,2)</f>
        <v>0</v>
      </c>
      <c r="BL315" s="17" t="s">
        <v>158</v>
      </c>
      <c r="BM315" s="143" t="s">
        <v>504</v>
      </c>
    </row>
    <row r="316" spans="2:65" s="12" customFormat="1" ht="11.25">
      <c r="B316" s="145"/>
      <c r="D316" s="146" t="s">
        <v>161</v>
      </c>
      <c r="E316" s="147" t="s">
        <v>1</v>
      </c>
      <c r="F316" s="148" t="s">
        <v>505</v>
      </c>
      <c r="H316" s="149">
        <v>1.5</v>
      </c>
      <c r="I316" s="150"/>
      <c r="L316" s="145"/>
      <c r="M316" s="151"/>
      <c r="T316" s="152"/>
      <c r="AT316" s="147" t="s">
        <v>161</v>
      </c>
      <c r="AU316" s="147" t="s">
        <v>159</v>
      </c>
      <c r="AV316" s="12" t="s">
        <v>89</v>
      </c>
      <c r="AW316" s="12" t="s">
        <v>34</v>
      </c>
      <c r="AX316" s="12" t="s">
        <v>87</v>
      </c>
      <c r="AY316" s="147" t="s">
        <v>149</v>
      </c>
    </row>
    <row r="317" spans="2:65" s="1" customFormat="1" ht="16.5" customHeight="1">
      <c r="B317" s="32"/>
      <c r="C317" s="132" t="s">
        <v>506</v>
      </c>
      <c r="D317" s="132" t="s">
        <v>153</v>
      </c>
      <c r="E317" s="133" t="s">
        <v>507</v>
      </c>
      <c r="F317" s="134" t="s">
        <v>508</v>
      </c>
      <c r="G317" s="135" t="s">
        <v>165</v>
      </c>
      <c r="H317" s="136">
        <v>5</v>
      </c>
      <c r="I317" s="137"/>
      <c r="J317" s="138">
        <f>ROUND(I317*H317,2)</f>
        <v>0</v>
      </c>
      <c r="K317" s="134" t="s">
        <v>1</v>
      </c>
      <c r="L317" s="32"/>
      <c r="M317" s="139" t="s">
        <v>1</v>
      </c>
      <c r="N317" s="140" t="s">
        <v>44</v>
      </c>
      <c r="P317" s="141">
        <f>O317*H317</f>
        <v>0</v>
      </c>
      <c r="Q317" s="141">
        <v>0</v>
      </c>
      <c r="R317" s="141">
        <f>Q317*H317</f>
        <v>0</v>
      </c>
      <c r="S317" s="141">
        <v>0</v>
      </c>
      <c r="T317" s="142">
        <f>S317*H317</f>
        <v>0</v>
      </c>
      <c r="AR317" s="143" t="s">
        <v>158</v>
      </c>
      <c r="AT317" s="143" t="s">
        <v>153</v>
      </c>
      <c r="AU317" s="143" t="s">
        <v>159</v>
      </c>
      <c r="AY317" s="17" t="s">
        <v>149</v>
      </c>
      <c r="BE317" s="144">
        <f>IF(N317="základní",J317,0)</f>
        <v>0</v>
      </c>
      <c r="BF317" s="144">
        <f>IF(N317="snížená",J317,0)</f>
        <v>0</v>
      </c>
      <c r="BG317" s="144">
        <f>IF(N317="zákl. přenesená",J317,0)</f>
        <v>0</v>
      </c>
      <c r="BH317" s="144">
        <f>IF(N317="sníž. přenesená",J317,0)</f>
        <v>0</v>
      </c>
      <c r="BI317" s="144">
        <f>IF(N317="nulová",J317,0)</f>
        <v>0</v>
      </c>
      <c r="BJ317" s="17" t="s">
        <v>87</v>
      </c>
      <c r="BK317" s="144">
        <f>ROUND(I317*H317,2)</f>
        <v>0</v>
      </c>
      <c r="BL317" s="17" t="s">
        <v>158</v>
      </c>
      <c r="BM317" s="143" t="s">
        <v>509</v>
      </c>
    </row>
    <row r="318" spans="2:65" s="1" customFormat="1" ht="24.2" customHeight="1">
      <c r="B318" s="32"/>
      <c r="C318" s="132" t="s">
        <v>510</v>
      </c>
      <c r="D318" s="132" t="s">
        <v>153</v>
      </c>
      <c r="E318" s="133" t="s">
        <v>511</v>
      </c>
      <c r="F318" s="134" t="s">
        <v>512</v>
      </c>
      <c r="G318" s="135" t="s">
        <v>165</v>
      </c>
      <c r="H318" s="136">
        <v>5</v>
      </c>
      <c r="I318" s="137"/>
      <c r="J318" s="138">
        <f>ROUND(I318*H318,2)</f>
        <v>0</v>
      </c>
      <c r="K318" s="134" t="s">
        <v>157</v>
      </c>
      <c r="L318" s="32"/>
      <c r="M318" s="139" t="s">
        <v>1</v>
      </c>
      <c r="N318" s="140" t="s">
        <v>44</v>
      </c>
      <c r="P318" s="141">
        <f>O318*H318</f>
        <v>0</v>
      </c>
      <c r="Q318" s="141">
        <v>2.0799999999999998E-3</v>
      </c>
      <c r="R318" s="141">
        <f>Q318*H318</f>
        <v>1.04E-2</v>
      </c>
      <c r="S318" s="141">
        <v>0</v>
      </c>
      <c r="T318" s="142">
        <f>S318*H318</f>
        <v>0</v>
      </c>
      <c r="AR318" s="143" t="s">
        <v>158</v>
      </c>
      <c r="AT318" s="143" t="s">
        <v>153</v>
      </c>
      <c r="AU318" s="143" t="s">
        <v>159</v>
      </c>
      <c r="AY318" s="17" t="s">
        <v>149</v>
      </c>
      <c r="BE318" s="144">
        <f>IF(N318="základní",J318,0)</f>
        <v>0</v>
      </c>
      <c r="BF318" s="144">
        <f>IF(N318="snížená",J318,0)</f>
        <v>0</v>
      </c>
      <c r="BG318" s="144">
        <f>IF(N318="zákl. přenesená",J318,0)</f>
        <v>0</v>
      </c>
      <c r="BH318" s="144">
        <f>IF(N318="sníž. přenesená",J318,0)</f>
        <v>0</v>
      </c>
      <c r="BI318" s="144">
        <f>IF(N318="nulová",J318,0)</f>
        <v>0</v>
      </c>
      <c r="BJ318" s="17" t="s">
        <v>87</v>
      </c>
      <c r="BK318" s="144">
        <f>ROUND(I318*H318,2)</f>
        <v>0</v>
      </c>
      <c r="BL318" s="17" t="s">
        <v>158</v>
      </c>
      <c r="BM318" s="143" t="s">
        <v>513</v>
      </c>
    </row>
    <row r="319" spans="2:65" s="1" customFormat="1" ht="16.5" customHeight="1">
      <c r="B319" s="32"/>
      <c r="C319" s="132" t="s">
        <v>514</v>
      </c>
      <c r="D319" s="132" t="s">
        <v>153</v>
      </c>
      <c r="E319" s="133" t="s">
        <v>515</v>
      </c>
      <c r="F319" s="134" t="s">
        <v>516</v>
      </c>
      <c r="G319" s="135" t="s">
        <v>165</v>
      </c>
      <c r="H319" s="136">
        <v>5</v>
      </c>
      <c r="I319" s="137"/>
      <c r="J319" s="138">
        <f>ROUND(I319*H319,2)</f>
        <v>0</v>
      </c>
      <c r="K319" s="134" t="s">
        <v>1</v>
      </c>
      <c r="L319" s="32"/>
      <c r="M319" s="139" t="s">
        <v>1</v>
      </c>
      <c r="N319" s="140" t="s">
        <v>44</v>
      </c>
      <c r="P319" s="141">
        <f>O319*H319</f>
        <v>0</v>
      </c>
      <c r="Q319" s="141">
        <v>0</v>
      </c>
      <c r="R319" s="141">
        <f>Q319*H319</f>
        <v>0</v>
      </c>
      <c r="S319" s="141">
        <v>0</v>
      </c>
      <c r="T319" s="142">
        <f>S319*H319</f>
        <v>0</v>
      </c>
      <c r="AR319" s="143" t="s">
        <v>158</v>
      </c>
      <c r="AT319" s="143" t="s">
        <v>153</v>
      </c>
      <c r="AU319" s="143" t="s">
        <v>159</v>
      </c>
      <c r="AY319" s="17" t="s">
        <v>149</v>
      </c>
      <c r="BE319" s="144">
        <f>IF(N319="základní",J319,0)</f>
        <v>0</v>
      </c>
      <c r="BF319" s="144">
        <f>IF(N319="snížená",J319,0)</f>
        <v>0</v>
      </c>
      <c r="BG319" s="144">
        <f>IF(N319="zákl. přenesená",J319,0)</f>
        <v>0</v>
      </c>
      <c r="BH319" s="144">
        <f>IF(N319="sníž. přenesená",J319,0)</f>
        <v>0</v>
      </c>
      <c r="BI319" s="144">
        <f>IF(N319="nulová",J319,0)</f>
        <v>0</v>
      </c>
      <c r="BJ319" s="17" t="s">
        <v>87</v>
      </c>
      <c r="BK319" s="144">
        <f>ROUND(I319*H319,2)</f>
        <v>0</v>
      </c>
      <c r="BL319" s="17" t="s">
        <v>158</v>
      </c>
      <c r="BM319" s="143" t="s">
        <v>517</v>
      </c>
    </row>
    <row r="320" spans="2:65" s="1" customFormat="1" ht="21.75" customHeight="1">
      <c r="B320" s="32"/>
      <c r="C320" s="132" t="s">
        <v>518</v>
      </c>
      <c r="D320" s="132" t="s">
        <v>153</v>
      </c>
      <c r="E320" s="133" t="s">
        <v>448</v>
      </c>
      <c r="F320" s="134" t="s">
        <v>449</v>
      </c>
      <c r="G320" s="135" t="s">
        <v>191</v>
      </c>
      <c r="H320" s="136">
        <v>0.1</v>
      </c>
      <c r="I320" s="137"/>
      <c r="J320" s="138">
        <f>ROUND(I320*H320,2)</f>
        <v>0</v>
      </c>
      <c r="K320" s="134" t="s">
        <v>157</v>
      </c>
      <c r="L320" s="32"/>
      <c r="M320" s="139" t="s">
        <v>1</v>
      </c>
      <c r="N320" s="140" t="s">
        <v>44</v>
      </c>
      <c r="P320" s="141">
        <f>O320*H320</f>
        <v>0</v>
      </c>
      <c r="Q320" s="141">
        <v>0</v>
      </c>
      <c r="R320" s="141">
        <f>Q320*H320</f>
        <v>0</v>
      </c>
      <c r="S320" s="141">
        <v>0</v>
      </c>
      <c r="T320" s="142">
        <f>S320*H320</f>
        <v>0</v>
      </c>
      <c r="AR320" s="143" t="s">
        <v>158</v>
      </c>
      <c r="AT320" s="143" t="s">
        <v>153</v>
      </c>
      <c r="AU320" s="143" t="s">
        <v>159</v>
      </c>
      <c r="AY320" s="17" t="s">
        <v>149</v>
      </c>
      <c r="BE320" s="144">
        <f>IF(N320="základní",J320,0)</f>
        <v>0</v>
      </c>
      <c r="BF320" s="144">
        <f>IF(N320="snížená",J320,0)</f>
        <v>0</v>
      </c>
      <c r="BG320" s="144">
        <f>IF(N320="zákl. přenesená",J320,0)</f>
        <v>0</v>
      </c>
      <c r="BH320" s="144">
        <f>IF(N320="sníž. přenesená",J320,0)</f>
        <v>0</v>
      </c>
      <c r="BI320" s="144">
        <f>IF(N320="nulová",J320,0)</f>
        <v>0</v>
      </c>
      <c r="BJ320" s="17" t="s">
        <v>87</v>
      </c>
      <c r="BK320" s="144">
        <f>ROUND(I320*H320,2)</f>
        <v>0</v>
      </c>
      <c r="BL320" s="17" t="s">
        <v>158</v>
      </c>
      <c r="BM320" s="143" t="s">
        <v>519</v>
      </c>
    </row>
    <row r="321" spans="2:65" s="12" customFormat="1" ht="11.25">
      <c r="B321" s="145"/>
      <c r="D321" s="146" t="s">
        <v>161</v>
      </c>
      <c r="E321" s="147" t="s">
        <v>1</v>
      </c>
      <c r="F321" s="148" t="s">
        <v>520</v>
      </c>
      <c r="H321" s="149">
        <v>0.1</v>
      </c>
      <c r="I321" s="150"/>
      <c r="L321" s="145"/>
      <c r="M321" s="151"/>
      <c r="T321" s="152"/>
      <c r="AT321" s="147" t="s">
        <v>161</v>
      </c>
      <c r="AU321" s="147" t="s">
        <v>159</v>
      </c>
      <c r="AV321" s="12" t="s">
        <v>89</v>
      </c>
      <c r="AW321" s="12" t="s">
        <v>34</v>
      </c>
      <c r="AX321" s="12" t="s">
        <v>87</v>
      </c>
      <c r="AY321" s="147" t="s">
        <v>149</v>
      </c>
    </row>
    <row r="322" spans="2:65" s="1" customFormat="1" ht="16.5" customHeight="1">
      <c r="B322" s="32"/>
      <c r="C322" s="173" t="s">
        <v>521</v>
      </c>
      <c r="D322" s="173" t="s">
        <v>333</v>
      </c>
      <c r="E322" s="174" t="s">
        <v>522</v>
      </c>
      <c r="F322" s="175" t="s">
        <v>523</v>
      </c>
      <c r="G322" s="176" t="s">
        <v>191</v>
      </c>
      <c r="H322" s="177">
        <v>0.1</v>
      </c>
      <c r="I322" s="178"/>
      <c r="J322" s="179">
        <f>ROUND(I322*H322,2)</f>
        <v>0</v>
      </c>
      <c r="K322" s="175" t="s">
        <v>157</v>
      </c>
      <c r="L322" s="180"/>
      <c r="M322" s="181" t="s">
        <v>1</v>
      </c>
      <c r="N322" s="182" t="s">
        <v>44</v>
      </c>
      <c r="P322" s="141">
        <f>O322*H322</f>
        <v>0</v>
      </c>
      <c r="Q322" s="141">
        <v>1</v>
      </c>
      <c r="R322" s="141">
        <f>Q322*H322</f>
        <v>0.1</v>
      </c>
      <c r="S322" s="141">
        <v>0</v>
      </c>
      <c r="T322" s="142">
        <f>S322*H322</f>
        <v>0</v>
      </c>
      <c r="AR322" s="143" t="s">
        <v>188</v>
      </c>
      <c r="AT322" s="143" t="s">
        <v>333</v>
      </c>
      <c r="AU322" s="143" t="s">
        <v>159</v>
      </c>
      <c r="AY322" s="17" t="s">
        <v>149</v>
      </c>
      <c r="BE322" s="144">
        <f>IF(N322="základní",J322,0)</f>
        <v>0</v>
      </c>
      <c r="BF322" s="144">
        <f>IF(N322="snížená",J322,0)</f>
        <v>0</v>
      </c>
      <c r="BG322" s="144">
        <f>IF(N322="zákl. přenesená",J322,0)</f>
        <v>0</v>
      </c>
      <c r="BH322" s="144">
        <f>IF(N322="sníž. přenesená",J322,0)</f>
        <v>0</v>
      </c>
      <c r="BI322" s="144">
        <f>IF(N322="nulová",J322,0)</f>
        <v>0</v>
      </c>
      <c r="BJ322" s="17" t="s">
        <v>87</v>
      </c>
      <c r="BK322" s="144">
        <f>ROUND(I322*H322,2)</f>
        <v>0</v>
      </c>
      <c r="BL322" s="17" t="s">
        <v>158</v>
      </c>
      <c r="BM322" s="143" t="s">
        <v>524</v>
      </c>
    </row>
    <row r="323" spans="2:65" s="11" customFormat="1" ht="22.9" customHeight="1">
      <c r="B323" s="120"/>
      <c r="D323" s="121" t="s">
        <v>78</v>
      </c>
      <c r="E323" s="130" t="s">
        <v>89</v>
      </c>
      <c r="F323" s="130" t="s">
        <v>525</v>
      </c>
      <c r="I323" s="123"/>
      <c r="J323" s="131">
        <f>BK323</f>
        <v>0</v>
      </c>
      <c r="L323" s="120"/>
      <c r="M323" s="125"/>
      <c r="P323" s="126">
        <f>P324+P334</f>
        <v>0</v>
      </c>
      <c r="R323" s="126">
        <f>R324+R334</f>
        <v>26.219802000000001</v>
      </c>
      <c r="T323" s="127">
        <f>T324+T334</f>
        <v>0</v>
      </c>
      <c r="AR323" s="121" t="s">
        <v>87</v>
      </c>
      <c r="AT323" s="128" t="s">
        <v>78</v>
      </c>
      <c r="AU323" s="128" t="s">
        <v>87</v>
      </c>
      <c r="AY323" s="121" t="s">
        <v>149</v>
      </c>
      <c r="BK323" s="129">
        <f>BK324+BK334</f>
        <v>0</v>
      </c>
    </row>
    <row r="324" spans="2:65" s="11" customFormat="1" ht="20.85" customHeight="1">
      <c r="B324" s="120"/>
      <c r="D324" s="121" t="s">
        <v>78</v>
      </c>
      <c r="E324" s="130" t="s">
        <v>526</v>
      </c>
      <c r="F324" s="130" t="s">
        <v>527</v>
      </c>
      <c r="I324" s="123"/>
      <c r="J324" s="131">
        <f>BK324</f>
        <v>0</v>
      </c>
      <c r="L324" s="120"/>
      <c r="M324" s="125"/>
      <c r="P324" s="126">
        <f>SUM(P325:P333)</f>
        <v>0</v>
      </c>
      <c r="R324" s="126">
        <f>SUM(R325:R333)</f>
        <v>24.182802000000002</v>
      </c>
      <c r="T324" s="127">
        <f>SUM(T325:T333)</f>
        <v>0</v>
      </c>
      <c r="AR324" s="121" t="s">
        <v>87</v>
      </c>
      <c r="AT324" s="128" t="s">
        <v>78</v>
      </c>
      <c r="AU324" s="128" t="s">
        <v>89</v>
      </c>
      <c r="AY324" s="121" t="s">
        <v>149</v>
      </c>
      <c r="BK324" s="129">
        <f>SUM(BK325:BK333)</f>
        <v>0</v>
      </c>
    </row>
    <row r="325" spans="2:65" s="1" customFormat="1" ht="33" customHeight="1">
      <c r="B325" s="32"/>
      <c r="C325" s="132" t="s">
        <v>528</v>
      </c>
      <c r="D325" s="132" t="s">
        <v>153</v>
      </c>
      <c r="E325" s="133" t="s">
        <v>529</v>
      </c>
      <c r="F325" s="134" t="s">
        <v>530</v>
      </c>
      <c r="G325" s="135" t="s">
        <v>503</v>
      </c>
      <c r="H325" s="136">
        <v>98</v>
      </c>
      <c r="I325" s="137"/>
      <c r="J325" s="138">
        <f>ROUND(I325*H325,2)</f>
        <v>0</v>
      </c>
      <c r="K325" s="134" t="s">
        <v>157</v>
      </c>
      <c r="L325" s="32"/>
      <c r="M325" s="139" t="s">
        <v>1</v>
      </c>
      <c r="N325" s="140" t="s">
        <v>44</v>
      </c>
      <c r="P325" s="141">
        <f>O325*H325</f>
        <v>0</v>
      </c>
      <c r="Q325" s="141">
        <v>0.22563</v>
      </c>
      <c r="R325" s="141">
        <f>Q325*H325</f>
        <v>22.111740000000001</v>
      </c>
      <c r="S325" s="141">
        <v>0</v>
      </c>
      <c r="T325" s="142">
        <f>S325*H325</f>
        <v>0</v>
      </c>
      <c r="AR325" s="143" t="s">
        <v>158</v>
      </c>
      <c r="AT325" s="143" t="s">
        <v>153</v>
      </c>
      <c r="AU325" s="143" t="s">
        <v>159</v>
      </c>
      <c r="AY325" s="17" t="s">
        <v>149</v>
      </c>
      <c r="BE325" s="144">
        <f>IF(N325="základní",J325,0)</f>
        <v>0</v>
      </c>
      <c r="BF325" s="144">
        <f>IF(N325="snížená",J325,0)</f>
        <v>0</v>
      </c>
      <c r="BG325" s="144">
        <f>IF(N325="zákl. přenesená",J325,0)</f>
        <v>0</v>
      </c>
      <c r="BH325" s="144">
        <f>IF(N325="sníž. přenesená",J325,0)</f>
        <v>0</v>
      </c>
      <c r="BI325" s="144">
        <f>IF(N325="nulová",J325,0)</f>
        <v>0</v>
      </c>
      <c r="BJ325" s="17" t="s">
        <v>87</v>
      </c>
      <c r="BK325" s="144">
        <f>ROUND(I325*H325,2)</f>
        <v>0</v>
      </c>
      <c r="BL325" s="17" t="s">
        <v>158</v>
      </c>
      <c r="BM325" s="143" t="s">
        <v>531</v>
      </c>
    </row>
    <row r="326" spans="2:65" s="12" customFormat="1" ht="11.25">
      <c r="B326" s="145"/>
      <c r="D326" s="146" t="s">
        <v>161</v>
      </c>
      <c r="E326" s="147" t="s">
        <v>1</v>
      </c>
      <c r="F326" s="148" t="s">
        <v>532</v>
      </c>
      <c r="H326" s="149">
        <v>98</v>
      </c>
      <c r="I326" s="150"/>
      <c r="L326" s="145"/>
      <c r="M326" s="151"/>
      <c r="T326" s="152"/>
      <c r="AT326" s="147" t="s">
        <v>161</v>
      </c>
      <c r="AU326" s="147" t="s">
        <v>159</v>
      </c>
      <c r="AV326" s="12" t="s">
        <v>89</v>
      </c>
      <c r="AW326" s="12" t="s">
        <v>34</v>
      </c>
      <c r="AX326" s="12" t="s">
        <v>87</v>
      </c>
      <c r="AY326" s="147" t="s">
        <v>149</v>
      </c>
    </row>
    <row r="327" spans="2:65" s="1" customFormat="1" ht="24.2" customHeight="1">
      <c r="B327" s="32"/>
      <c r="C327" s="173" t="s">
        <v>533</v>
      </c>
      <c r="D327" s="173" t="s">
        <v>333</v>
      </c>
      <c r="E327" s="174" t="s">
        <v>534</v>
      </c>
      <c r="F327" s="175" t="s">
        <v>535</v>
      </c>
      <c r="G327" s="176" t="s">
        <v>503</v>
      </c>
      <c r="H327" s="177">
        <v>102.9</v>
      </c>
      <c r="I327" s="178"/>
      <c r="J327" s="179">
        <f>ROUND(I327*H327,2)</f>
        <v>0</v>
      </c>
      <c r="K327" s="175" t="s">
        <v>157</v>
      </c>
      <c r="L327" s="180"/>
      <c r="M327" s="181" t="s">
        <v>1</v>
      </c>
      <c r="N327" s="182" t="s">
        <v>44</v>
      </c>
      <c r="P327" s="141">
        <f>O327*H327</f>
        <v>0</v>
      </c>
      <c r="Q327" s="141">
        <v>7.7999999999999999E-4</v>
      </c>
      <c r="R327" s="141">
        <f>Q327*H327</f>
        <v>8.0262E-2</v>
      </c>
      <c r="S327" s="141">
        <v>0</v>
      </c>
      <c r="T327" s="142">
        <f>S327*H327</f>
        <v>0</v>
      </c>
      <c r="AR327" s="143" t="s">
        <v>188</v>
      </c>
      <c r="AT327" s="143" t="s">
        <v>333</v>
      </c>
      <c r="AU327" s="143" t="s">
        <v>159</v>
      </c>
      <c r="AY327" s="17" t="s">
        <v>149</v>
      </c>
      <c r="BE327" s="144">
        <f>IF(N327="základní",J327,0)</f>
        <v>0</v>
      </c>
      <c r="BF327" s="144">
        <f>IF(N327="snížená",J327,0)</f>
        <v>0</v>
      </c>
      <c r="BG327" s="144">
        <f>IF(N327="zákl. přenesená",J327,0)</f>
        <v>0</v>
      </c>
      <c r="BH327" s="144">
        <f>IF(N327="sníž. přenesená",J327,0)</f>
        <v>0</v>
      </c>
      <c r="BI327" s="144">
        <f>IF(N327="nulová",J327,0)</f>
        <v>0</v>
      </c>
      <c r="BJ327" s="17" t="s">
        <v>87</v>
      </c>
      <c r="BK327" s="144">
        <f>ROUND(I327*H327,2)</f>
        <v>0</v>
      </c>
      <c r="BL327" s="17" t="s">
        <v>158</v>
      </c>
      <c r="BM327" s="143" t="s">
        <v>536</v>
      </c>
    </row>
    <row r="328" spans="2:65" s="12" customFormat="1" ht="11.25">
      <c r="B328" s="145"/>
      <c r="D328" s="146" t="s">
        <v>161</v>
      </c>
      <c r="E328" s="147" t="s">
        <v>1</v>
      </c>
      <c r="F328" s="148" t="s">
        <v>532</v>
      </c>
      <c r="H328" s="149">
        <v>98</v>
      </c>
      <c r="I328" s="150"/>
      <c r="L328" s="145"/>
      <c r="M328" s="151"/>
      <c r="T328" s="152"/>
      <c r="AT328" s="147" t="s">
        <v>161</v>
      </c>
      <c r="AU328" s="147" t="s">
        <v>159</v>
      </c>
      <c r="AV328" s="12" t="s">
        <v>89</v>
      </c>
      <c r="AW328" s="12" t="s">
        <v>34</v>
      </c>
      <c r="AX328" s="12" t="s">
        <v>87</v>
      </c>
      <c r="AY328" s="147" t="s">
        <v>149</v>
      </c>
    </row>
    <row r="329" spans="2:65" s="12" customFormat="1" ht="11.25">
      <c r="B329" s="145"/>
      <c r="D329" s="146" t="s">
        <v>161</v>
      </c>
      <c r="F329" s="148" t="s">
        <v>537</v>
      </c>
      <c r="H329" s="149">
        <v>102.9</v>
      </c>
      <c r="I329" s="150"/>
      <c r="L329" s="145"/>
      <c r="M329" s="151"/>
      <c r="T329" s="152"/>
      <c r="AT329" s="147" t="s">
        <v>161</v>
      </c>
      <c r="AU329" s="147" t="s">
        <v>159</v>
      </c>
      <c r="AV329" s="12" t="s">
        <v>89</v>
      </c>
      <c r="AW329" s="12" t="s">
        <v>4</v>
      </c>
      <c r="AX329" s="12" t="s">
        <v>87</v>
      </c>
      <c r="AY329" s="147" t="s">
        <v>149</v>
      </c>
    </row>
    <row r="330" spans="2:65" s="1" customFormat="1" ht="24.2" customHeight="1">
      <c r="B330" s="32"/>
      <c r="C330" s="132" t="s">
        <v>538</v>
      </c>
      <c r="D330" s="132" t="s">
        <v>153</v>
      </c>
      <c r="E330" s="133" t="s">
        <v>539</v>
      </c>
      <c r="F330" s="134" t="s">
        <v>540</v>
      </c>
      <c r="G330" s="135" t="s">
        <v>503</v>
      </c>
      <c r="H330" s="136">
        <v>45</v>
      </c>
      <c r="I330" s="137"/>
      <c r="J330" s="138">
        <f>ROUND(I330*H330,2)</f>
        <v>0</v>
      </c>
      <c r="K330" s="134" t="s">
        <v>1</v>
      </c>
      <c r="L330" s="32"/>
      <c r="M330" s="139" t="s">
        <v>1</v>
      </c>
      <c r="N330" s="140" t="s">
        <v>44</v>
      </c>
      <c r="P330" s="141">
        <f>O330*H330</f>
        <v>0</v>
      </c>
      <c r="Q330" s="141">
        <v>8.1200000000000005E-3</v>
      </c>
      <c r="R330" s="141">
        <f>Q330*H330</f>
        <v>0.3654</v>
      </c>
      <c r="S330" s="141">
        <v>0</v>
      </c>
      <c r="T330" s="142">
        <f>S330*H330</f>
        <v>0</v>
      </c>
      <c r="AR330" s="143" t="s">
        <v>490</v>
      </c>
      <c r="AT330" s="143" t="s">
        <v>153</v>
      </c>
      <c r="AU330" s="143" t="s">
        <v>159</v>
      </c>
      <c r="AY330" s="17" t="s">
        <v>149</v>
      </c>
      <c r="BE330" s="144">
        <f>IF(N330="základní",J330,0)</f>
        <v>0</v>
      </c>
      <c r="BF330" s="144">
        <f>IF(N330="snížená",J330,0)</f>
        <v>0</v>
      </c>
      <c r="BG330" s="144">
        <f>IF(N330="zákl. přenesená",J330,0)</f>
        <v>0</v>
      </c>
      <c r="BH330" s="144">
        <f>IF(N330="sníž. přenesená",J330,0)</f>
        <v>0</v>
      </c>
      <c r="BI330" s="144">
        <f>IF(N330="nulová",J330,0)</f>
        <v>0</v>
      </c>
      <c r="BJ330" s="17" t="s">
        <v>87</v>
      </c>
      <c r="BK330" s="144">
        <f>ROUND(I330*H330,2)</f>
        <v>0</v>
      </c>
      <c r="BL330" s="17" t="s">
        <v>490</v>
      </c>
      <c r="BM330" s="143" t="s">
        <v>541</v>
      </c>
    </row>
    <row r="331" spans="2:65" s="12" customFormat="1" ht="11.25">
      <c r="B331" s="145"/>
      <c r="D331" s="146" t="s">
        <v>161</v>
      </c>
      <c r="E331" s="147" t="s">
        <v>1</v>
      </c>
      <c r="F331" s="148" t="s">
        <v>542</v>
      </c>
      <c r="H331" s="149">
        <v>45</v>
      </c>
      <c r="I331" s="150"/>
      <c r="L331" s="145"/>
      <c r="M331" s="151"/>
      <c r="T331" s="152"/>
      <c r="AT331" s="147" t="s">
        <v>161</v>
      </c>
      <c r="AU331" s="147" t="s">
        <v>159</v>
      </c>
      <c r="AV331" s="12" t="s">
        <v>89</v>
      </c>
      <c r="AW331" s="12" t="s">
        <v>34</v>
      </c>
      <c r="AX331" s="12" t="s">
        <v>87</v>
      </c>
      <c r="AY331" s="147" t="s">
        <v>149</v>
      </c>
    </row>
    <row r="332" spans="2:65" s="1" customFormat="1" ht="24.2" customHeight="1">
      <c r="B332" s="32"/>
      <c r="C332" s="173" t="s">
        <v>543</v>
      </c>
      <c r="D332" s="173" t="s">
        <v>333</v>
      </c>
      <c r="E332" s="174" t="s">
        <v>544</v>
      </c>
      <c r="F332" s="175" t="s">
        <v>545</v>
      </c>
      <c r="G332" s="176" t="s">
        <v>503</v>
      </c>
      <c r="H332" s="177">
        <v>45</v>
      </c>
      <c r="I332" s="178"/>
      <c r="J332" s="179">
        <f>ROUND(I332*H332,2)</f>
        <v>0</v>
      </c>
      <c r="K332" s="175" t="s">
        <v>1</v>
      </c>
      <c r="L332" s="180"/>
      <c r="M332" s="181" t="s">
        <v>1</v>
      </c>
      <c r="N332" s="182" t="s">
        <v>44</v>
      </c>
      <c r="P332" s="141">
        <f>O332*H332</f>
        <v>0</v>
      </c>
      <c r="Q332" s="141">
        <v>3.6119999999999999E-2</v>
      </c>
      <c r="R332" s="141">
        <f>Q332*H332</f>
        <v>1.6254</v>
      </c>
      <c r="S332" s="141">
        <v>0</v>
      </c>
      <c r="T332" s="142">
        <f>S332*H332</f>
        <v>0</v>
      </c>
      <c r="AR332" s="143" t="s">
        <v>546</v>
      </c>
      <c r="AT332" s="143" t="s">
        <v>333</v>
      </c>
      <c r="AU332" s="143" t="s">
        <v>159</v>
      </c>
      <c r="AY332" s="17" t="s">
        <v>149</v>
      </c>
      <c r="BE332" s="144">
        <f>IF(N332="základní",J332,0)</f>
        <v>0</v>
      </c>
      <c r="BF332" s="144">
        <f>IF(N332="snížená",J332,0)</f>
        <v>0</v>
      </c>
      <c r="BG332" s="144">
        <f>IF(N332="zákl. přenesená",J332,0)</f>
        <v>0</v>
      </c>
      <c r="BH332" s="144">
        <f>IF(N332="sníž. přenesená",J332,0)</f>
        <v>0</v>
      </c>
      <c r="BI332" s="144">
        <f>IF(N332="nulová",J332,0)</f>
        <v>0</v>
      </c>
      <c r="BJ332" s="17" t="s">
        <v>87</v>
      </c>
      <c r="BK332" s="144">
        <f>ROUND(I332*H332,2)</f>
        <v>0</v>
      </c>
      <c r="BL332" s="17" t="s">
        <v>490</v>
      </c>
      <c r="BM332" s="143" t="s">
        <v>547</v>
      </c>
    </row>
    <row r="333" spans="2:65" s="12" customFormat="1" ht="11.25">
      <c r="B333" s="145"/>
      <c r="D333" s="146" t="s">
        <v>161</v>
      </c>
      <c r="E333" s="147" t="s">
        <v>1</v>
      </c>
      <c r="F333" s="148" t="s">
        <v>542</v>
      </c>
      <c r="H333" s="149">
        <v>45</v>
      </c>
      <c r="I333" s="150"/>
      <c r="L333" s="145"/>
      <c r="M333" s="151"/>
      <c r="T333" s="152"/>
      <c r="AT333" s="147" t="s">
        <v>161</v>
      </c>
      <c r="AU333" s="147" t="s">
        <v>159</v>
      </c>
      <c r="AV333" s="12" t="s">
        <v>89</v>
      </c>
      <c r="AW333" s="12" t="s">
        <v>34</v>
      </c>
      <c r="AX333" s="12" t="s">
        <v>87</v>
      </c>
      <c r="AY333" s="147" t="s">
        <v>149</v>
      </c>
    </row>
    <row r="334" spans="2:65" s="11" customFormat="1" ht="20.85" customHeight="1">
      <c r="B334" s="120"/>
      <c r="D334" s="121" t="s">
        <v>78</v>
      </c>
      <c r="E334" s="130" t="s">
        <v>548</v>
      </c>
      <c r="F334" s="130" t="s">
        <v>549</v>
      </c>
      <c r="I334" s="123"/>
      <c r="J334" s="131">
        <f>BK334</f>
        <v>0</v>
      </c>
      <c r="L334" s="120"/>
      <c r="M334" s="125"/>
      <c r="P334" s="126">
        <f>SUM(P335:P338)</f>
        <v>0</v>
      </c>
      <c r="R334" s="126">
        <f>SUM(R335:R338)</f>
        <v>2.0369999999999999</v>
      </c>
      <c r="T334" s="127">
        <f>SUM(T335:T338)</f>
        <v>0</v>
      </c>
      <c r="AR334" s="121" t="s">
        <v>87</v>
      </c>
      <c r="AT334" s="128" t="s">
        <v>78</v>
      </c>
      <c r="AU334" s="128" t="s">
        <v>89</v>
      </c>
      <c r="AY334" s="121" t="s">
        <v>149</v>
      </c>
      <c r="BK334" s="129">
        <f>SUM(BK335:BK338)</f>
        <v>0</v>
      </c>
    </row>
    <row r="335" spans="2:65" s="1" customFormat="1" ht="24.2" customHeight="1">
      <c r="B335" s="32"/>
      <c r="C335" s="132" t="s">
        <v>550</v>
      </c>
      <c r="D335" s="132" t="s">
        <v>153</v>
      </c>
      <c r="E335" s="133" t="s">
        <v>551</v>
      </c>
      <c r="F335" s="134" t="s">
        <v>552</v>
      </c>
      <c r="G335" s="135" t="s">
        <v>165</v>
      </c>
      <c r="H335" s="136">
        <v>1</v>
      </c>
      <c r="I335" s="137"/>
      <c r="J335" s="138">
        <f>ROUND(I335*H335,2)</f>
        <v>0</v>
      </c>
      <c r="K335" s="134" t="s">
        <v>157</v>
      </c>
      <c r="L335" s="32"/>
      <c r="M335" s="139" t="s">
        <v>1</v>
      </c>
      <c r="N335" s="140" t="s">
        <v>44</v>
      </c>
      <c r="P335" s="141">
        <f>O335*H335</f>
        <v>0</v>
      </c>
      <c r="Q335" s="141">
        <v>0</v>
      </c>
      <c r="R335" s="141">
        <f>Q335*H335</f>
        <v>0</v>
      </c>
      <c r="S335" s="141">
        <v>0</v>
      </c>
      <c r="T335" s="142">
        <f>S335*H335</f>
        <v>0</v>
      </c>
      <c r="AR335" s="143" t="s">
        <v>158</v>
      </c>
      <c r="AT335" s="143" t="s">
        <v>153</v>
      </c>
      <c r="AU335" s="143" t="s">
        <v>159</v>
      </c>
      <c r="AY335" s="17" t="s">
        <v>149</v>
      </c>
      <c r="BE335" s="144">
        <f>IF(N335="základní",J335,0)</f>
        <v>0</v>
      </c>
      <c r="BF335" s="144">
        <f>IF(N335="snížená",J335,0)</f>
        <v>0</v>
      </c>
      <c r="BG335" s="144">
        <f>IF(N335="zákl. přenesená",J335,0)</f>
        <v>0</v>
      </c>
      <c r="BH335" s="144">
        <f>IF(N335="sníž. přenesená",J335,0)</f>
        <v>0</v>
      </c>
      <c r="BI335" s="144">
        <f>IF(N335="nulová",J335,0)</f>
        <v>0</v>
      </c>
      <c r="BJ335" s="17" t="s">
        <v>87</v>
      </c>
      <c r="BK335" s="144">
        <f>ROUND(I335*H335,2)</f>
        <v>0</v>
      </c>
      <c r="BL335" s="17" t="s">
        <v>158</v>
      </c>
      <c r="BM335" s="143" t="s">
        <v>553</v>
      </c>
    </row>
    <row r="336" spans="2:65" s="1" customFormat="1" ht="16.5" customHeight="1">
      <c r="B336" s="32"/>
      <c r="C336" s="173" t="s">
        <v>554</v>
      </c>
      <c r="D336" s="173" t="s">
        <v>333</v>
      </c>
      <c r="E336" s="174" t="s">
        <v>555</v>
      </c>
      <c r="F336" s="175" t="s">
        <v>556</v>
      </c>
      <c r="G336" s="176" t="s">
        <v>165</v>
      </c>
      <c r="H336" s="177">
        <v>1</v>
      </c>
      <c r="I336" s="178"/>
      <c r="J336" s="179">
        <f>ROUND(I336*H336,2)</f>
        <v>0</v>
      </c>
      <c r="K336" s="175" t="s">
        <v>1</v>
      </c>
      <c r="L336" s="180"/>
      <c r="M336" s="181" t="s">
        <v>1</v>
      </c>
      <c r="N336" s="182" t="s">
        <v>44</v>
      </c>
      <c r="P336" s="141">
        <f>O336*H336</f>
        <v>0</v>
      </c>
      <c r="Q336" s="141">
        <v>1.8819999999999999</v>
      </c>
      <c r="R336" s="141">
        <f>Q336*H336</f>
        <v>1.8819999999999999</v>
      </c>
      <c r="S336" s="141">
        <v>0</v>
      </c>
      <c r="T336" s="142">
        <f>S336*H336</f>
        <v>0</v>
      </c>
      <c r="AR336" s="143" t="s">
        <v>188</v>
      </c>
      <c r="AT336" s="143" t="s">
        <v>333</v>
      </c>
      <c r="AU336" s="143" t="s">
        <v>159</v>
      </c>
      <c r="AY336" s="17" t="s">
        <v>149</v>
      </c>
      <c r="BE336" s="144">
        <f>IF(N336="základní",J336,0)</f>
        <v>0</v>
      </c>
      <c r="BF336" s="144">
        <f>IF(N336="snížená",J336,0)</f>
        <v>0</v>
      </c>
      <c r="BG336" s="144">
        <f>IF(N336="zákl. přenesená",J336,0)</f>
        <v>0</v>
      </c>
      <c r="BH336" s="144">
        <f>IF(N336="sníž. přenesená",J336,0)</f>
        <v>0</v>
      </c>
      <c r="BI336" s="144">
        <f>IF(N336="nulová",J336,0)</f>
        <v>0</v>
      </c>
      <c r="BJ336" s="17" t="s">
        <v>87</v>
      </c>
      <c r="BK336" s="144">
        <f>ROUND(I336*H336,2)</f>
        <v>0</v>
      </c>
      <c r="BL336" s="17" t="s">
        <v>158</v>
      </c>
      <c r="BM336" s="143" t="s">
        <v>557</v>
      </c>
    </row>
    <row r="337" spans="2:65" s="1" customFormat="1" ht="37.9" customHeight="1">
      <c r="B337" s="32"/>
      <c r="C337" s="132" t="s">
        <v>558</v>
      </c>
      <c r="D337" s="132" t="s">
        <v>153</v>
      </c>
      <c r="E337" s="133" t="s">
        <v>559</v>
      </c>
      <c r="F337" s="134" t="s">
        <v>560</v>
      </c>
      <c r="G337" s="135" t="s">
        <v>165</v>
      </c>
      <c r="H337" s="136">
        <v>1</v>
      </c>
      <c r="I337" s="137"/>
      <c r="J337" s="138">
        <f>ROUND(I337*H337,2)</f>
        <v>0</v>
      </c>
      <c r="K337" s="134" t="s">
        <v>157</v>
      </c>
      <c r="L337" s="32"/>
      <c r="M337" s="139" t="s">
        <v>1</v>
      </c>
      <c r="N337" s="140" t="s">
        <v>44</v>
      </c>
      <c r="P337" s="141">
        <f>O337*H337</f>
        <v>0</v>
      </c>
      <c r="Q337" s="141">
        <v>0.09</v>
      </c>
      <c r="R337" s="141">
        <f>Q337*H337</f>
        <v>0.09</v>
      </c>
      <c r="S337" s="141">
        <v>0</v>
      </c>
      <c r="T337" s="142">
        <f>S337*H337</f>
        <v>0</v>
      </c>
      <c r="AR337" s="143" t="s">
        <v>158</v>
      </c>
      <c r="AT337" s="143" t="s">
        <v>153</v>
      </c>
      <c r="AU337" s="143" t="s">
        <v>159</v>
      </c>
      <c r="AY337" s="17" t="s">
        <v>149</v>
      </c>
      <c r="BE337" s="144">
        <f>IF(N337="základní",J337,0)</f>
        <v>0</v>
      </c>
      <c r="BF337" s="144">
        <f>IF(N337="snížená",J337,0)</f>
        <v>0</v>
      </c>
      <c r="BG337" s="144">
        <f>IF(N337="zákl. přenesená",J337,0)</f>
        <v>0</v>
      </c>
      <c r="BH337" s="144">
        <f>IF(N337="sníž. přenesená",J337,0)</f>
        <v>0</v>
      </c>
      <c r="BI337" s="144">
        <f>IF(N337="nulová",J337,0)</f>
        <v>0</v>
      </c>
      <c r="BJ337" s="17" t="s">
        <v>87</v>
      </c>
      <c r="BK337" s="144">
        <f>ROUND(I337*H337,2)</f>
        <v>0</v>
      </c>
      <c r="BL337" s="17" t="s">
        <v>158</v>
      </c>
      <c r="BM337" s="143" t="s">
        <v>561</v>
      </c>
    </row>
    <row r="338" spans="2:65" s="1" customFormat="1" ht="24.2" customHeight="1">
      <c r="B338" s="32"/>
      <c r="C338" s="173" t="s">
        <v>562</v>
      </c>
      <c r="D338" s="173" t="s">
        <v>333</v>
      </c>
      <c r="E338" s="174" t="s">
        <v>563</v>
      </c>
      <c r="F338" s="175" t="s">
        <v>564</v>
      </c>
      <c r="G338" s="176" t="s">
        <v>165</v>
      </c>
      <c r="H338" s="177">
        <v>1</v>
      </c>
      <c r="I338" s="178"/>
      <c r="J338" s="179">
        <f>ROUND(I338*H338,2)</f>
        <v>0</v>
      </c>
      <c r="K338" s="175" t="s">
        <v>1</v>
      </c>
      <c r="L338" s="180"/>
      <c r="M338" s="181" t="s">
        <v>1</v>
      </c>
      <c r="N338" s="182" t="s">
        <v>44</v>
      </c>
      <c r="P338" s="141">
        <f>O338*H338</f>
        <v>0</v>
      </c>
      <c r="Q338" s="141">
        <v>6.5000000000000002E-2</v>
      </c>
      <c r="R338" s="141">
        <f>Q338*H338</f>
        <v>6.5000000000000002E-2</v>
      </c>
      <c r="S338" s="141">
        <v>0</v>
      </c>
      <c r="T338" s="142">
        <f>S338*H338</f>
        <v>0</v>
      </c>
      <c r="AR338" s="143" t="s">
        <v>188</v>
      </c>
      <c r="AT338" s="143" t="s">
        <v>333</v>
      </c>
      <c r="AU338" s="143" t="s">
        <v>159</v>
      </c>
      <c r="AY338" s="17" t="s">
        <v>149</v>
      </c>
      <c r="BE338" s="144">
        <f>IF(N338="základní",J338,0)</f>
        <v>0</v>
      </c>
      <c r="BF338" s="144">
        <f>IF(N338="snížená",J338,0)</f>
        <v>0</v>
      </c>
      <c r="BG338" s="144">
        <f>IF(N338="zákl. přenesená",J338,0)</f>
        <v>0</v>
      </c>
      <c r="BH338" s="144">
        <f>IF(N338="sníž. přenesená",J338,0)</f>
        <v>0</v>
      </c>
      <c r="BI338" s="144">
        <f>IF(N338="nulová",J338,0)</f>
        <v>0</v>
      </c>
      <c r="BJ338" s="17" t="s">
        <v>87</v>
      </c>
      <c r="BK338" s="144">
        <f>ROUND(I338*H338,2)</f>
        <v>0</v>
      </c>
      <c r="BL338" s="17" t="s">
        <v>158</v>
      </c>
      <c r="BM338" s="143" t="s">
        <v>565</v>
      </c>
    </row>
    <row r="339" spans="2:65" s="11" customFormat="1" ht="22.9" customHeight="1">
      <c r="B339" s="120"/>
      <c r="D339" s="121" t="s">
        <v>78</v>
      </c>
      <c r="E339" s="130" t="s">
        <v>174</v>
      </c>
      <c r="F339" s="130" t="s">
        <v>566</v>
      </c>
      <c r="I339" s="123"/>
      <c r="J339" s="131">
        <f>BK339</f>
        <v>0</v>
      </c>
      <c r="L339" s="120"/>
      <c r="M339" s="125"/>
      <c r="P339" s="126">
        <f>P340+P382+P391+P394+P415</f>
        <v>0</v>
      </c>
      <c r="R339" s="126">
        <f>R340+R382+R391+R394+R415</f>
        <v>180.9195856</v>
      </c>
      <c r="T339" s="127">
        <f>T340+T382+T391+T394+T415</f>
        <v>0</v>
      </c>
      <c r="AR339" s="121" t="s">
        <v>87</v>
      </c>
      <c r="AT339" s="128" t="s">
        <v>78</v>
      </c>
      <c r="AU339" s="128" t="s">
        <v>87</v>
      </c>
      <c r="AY339" s="121" t="s">
        <v>149</v>
      </c>
      <c r="BK339" s="129">
        <f>BK340+BK382+BK391+BK394+BK415</f>
        <v>0</v>
      </c>
    </row>
    <row r="340" spans="2:65" s="11" customFormat="1" ht="20.85" customHeight="1">
      <c r="B340" s="120"/>
      <c r="D340" s="121" t="s">
        <v>78</v>
      </c>
      <c r="E340" s="130" t="s">
        <v>567</v>
      </c>
      <c r="F340" s="130" t="s">
        <v>568</v>
      </c>
      <c r="I340" s="123"/>
      <c r="J340" s="131">
        <f>BK340</f>
        <v>0</v>
      </c>
      <c r="L340" s="120"/>
      <c r="M340" s="125"/>
      <c r="P340" s="126">
        <f>SUM(P341:P381)</f>
        <v>0</v>
      </c>
      <c r="R340" s="126">
        <f>SUM(R341:R381)</f>
        <v>54.339708600000009</v>
      </c>
      <c r="T340" s="127">
        <f>SUM(T341:T381)</f>
        <v>0</v>
      </c>
      <c r="AR340" s="121" t="s">
        <v>87</v>
      </c>
      <c r="AT340" s="128" t="s">
        <v>78</v>
      </c>
      <c r="AU340" s="128" t="s">
        <v>89</v>
      </c>
      <c r="AY340" s="121" t="s">
        <v>149</v>
      </c>
      <c r="BK340" s="129">
        <f>SUM(BK341:BK381)</f>
        <v>0</v>
      </c>
    </row>
    <row r="341" spans="2:65" s="1" customFormat="1" ht="24.2" customHeight="1">
      <c r="B341" s="32"/>
      <c r="C341" s="132" t="s">
        <v>569</v>
      </c>
      <c r="D341" s="132" t="s">
        <v>153</v>
      </c>
      <c r="E341" s="133" t="s">
        <v>570</v>
      </c>
      <c r="F341" s="134" t="s">
        <v>571</v>
      </c>
      <c r="G341" s="135" t="s">
        <v>156</v>
      </c>
      <c r="H341" s="136">
        <v>1413</v>
      </c>
      <c r="I341" s="137"/>
      <c r="J341" s="138">
        <f>ROUND(I341*H341,2)</f>
        <v>0</v>
      </c>
      <c r="K341" s="134" t="s">
        <v>157</v>
      </c>
      <c r="L341" s="32"/>
      <c r="M341" s="139" t="s">
        <v>1</v>
      </c>
      <c r="N341" s="140" t="s">
        <v>44</v>
      </c>
      <c r="P341" s="141">
        <f>O341*H341</f>
        <v>0</v>
      </c>
      <c r="Q341" s="141">
        <v>0</v>
      </c>
      <c r="R341" s="141">
        <f>Q341*H341</f>
        <v>0</v>
      </c>
      <c r="S341" s="141">
        <v>0</v>
      </c>
      <c r="T341" s="142">
        <f>S341*H341</f>
        <v>0</v>
      </c>
      <c r="AR341" s="143" t="s">
        <v>158</v>
      </c>
      <c r="AT341" s="143" t="s">
        <v>153</v>
      </c>
      <c r="AU341" s="143" t="s">
        <v>159</v>
      </c>
      <c r="AY341" s="17" t="s">
        <v>149</v>
      </c>
      <c r="BE341" s="144">
        <f>IF(N341="základní",J341,0)</f>
        <v>0</v>
      </c>
      <c r="BF341" s="144">
        <f>IF(N341="snížená",J341,0)</f>
        <v>0</v>
      </c>
      <c r="BG341" s="144">
        <f>IF(N341="zákl. přenesená",J341,0)</f>
        <v>0</v>
      </c>
      <c r="BH341" s="144">
        <f>IF(N341="sníž. přenesená",J341,0)</f>
        <v>0</v>
      </c>
      <c r="BI341" s="144">
        <f>IF(N341="nulová",J341,0)</f>
        <v>0</v>
      </c>
      <c r="BJ341" s="17" t="s">
        <v>87</v>
      </c>
      <c r="BK341" s="144">
        <f>ROUND(I341*H341,2)</f>
        <v>0</v>
      </c>
      <c r="BL341" s="17" t="s">
        <v>158</v>
      </c>
      <c r="BM341" s="143" t="s">
        <v>572</v>
      </c>
    </row>
    <row r="342" spans="2:65" s="13" customFormat="1" ht="11.25">
      <c r="B342" s="153"/>
      <c r="D342" s="146" t="s">
        <v>161</v>
      </c>
      <c r="E342" s="154" t="s">
        <v>1</v>
      </c>
      <c r="F342" s="155" t="s">
        <v>573</v>
      </c>
      <c r="H342" s="154" t="s">
        <v>1</v>
      </c>
      <c r="I342" s="156"/>
      <c r="L342" s="153"/>
      <c r="M342" s="157"/>
      <c r="T342" s="158"/>
      <c r="AT342" s="154" t="s">
        <v>161</v>
      </c>
      <c r="AU342" s="154" t="s">
        <v>159</v>
      </c>
      <c r="AV342" s="13" t="s">
        <v>87</v>
      </c>
      <c r="AW342" s="13" t="s">
        <v>34</v>
      </c>
      <c r="AX342" s="13" t="s">
        <v>79</v>
      </c>
      <c r="AY342" s="154" t="s">
        <v>149</v>
      </c>
    </row>
    <row r="343" spans="2:65" s="12" customFormat="1" ht="11.25">
      <c r="B343" s="145"/>
      <c r="D343" s="146" t="s">
        <v>161</v>
      </c>
      <c r="E343" s="147" t="s">
        <v>1</v>
      </c>
      <c r="F343" s="148" t="s">
        <v>574</v>
      </c>
      <c r="H343" s="149">
        <v>1347.54</v>
      </c>
      <c r="I343" s="150"/>
      <c r="L343" s="145"/>
      <c r="M343" s="151"/>
      <c r="T343" s="152"/>
      <c r="AT343" s="147" t="s">
        <v>161</v>
      </c>
      <c r="AU343" s="147" t="s">
        <v>159</v>
      </c>
      <c r="AV343" s="12" t="s">
        <v>89</v>
      </c>
      <c r="AW343" s="12" t="s">
        <v>34</v>
      </c>
      <c r="AX343" s="12" t="s">
        <v>79</v>
      </c>
      <c r="AY343" s="147" t="s">
        <v>149</v>
      </c>
    </row>
    <row r="344" spans="2:65" s="12" customFormat="1" ht="11.25">
      <c r="B344" s="145"/>
      <c r="D344" s="146" t="s">
        <v>161</v>
      </c>
      <c r="E344" s="147" t="s">
        <v>1</v>
      </c>
      <c r="F344" s="148" t="s">
        <v>575</v>
      </c>
      <c r="H344" s="149">
        <v>6.66</v>
      </c>
      <c r="I344" s="150"/>
      <c r="L344" s="145"/>
      <c r="M344" s="151"/>
      <c r="T344" s="152"/>
      <c r="AT344" s="147" t="s">
        <v>161</v>
      </c>
      <c r="AU344" s="147" t="s">
        <v>159</v>
      </c>
      <c r="AV344" s="12" t="s">
        <v>89</v>
      </c>
      <c r="AW344" s="12" t="s">
        <v>34</v>
      </c>
      <c r="AX344" s="12" t="s">
        <v>79</v>
      </c>
      <c r="AY344" s="147" t="s">
        <v>149</v>
      </c>
    </row>
    <row r="345" spans="2:65" s="12" customFormat="1" ht="11.25">
      <c r="B345" s="145"/>
      <c r="D345" s="146" t="s">
        <v>161</v>
      </c>
      <c r="E345" s="147" t="s">
        <v>1</v>
      </c>
      <c r="F345" s="148" t="s">
        <v>254</v>
      </c>
      <c r="H345" s="149">
        <v>58.8</v>
      </c>
      <c r="I345" s="150"/>
      <c r="L345" s="145"/>
      <c r="M345" s="151"/>
      <c r="T345" s="152"/>
      <c r="AT345" s="147" t="s">
        <v>161</v>
      </c>
      <c r="AU345" s="147" t="s">
        <v>159</v>
      </c>
      <c r="AV345" s="12" t="s">
        <v>89</v>
      </c>
      <c r="AW345" s="12" t="s">
        <v>34</v>
      </c>
      <c r="AX345" s="12" t="s">
        <v>79</v>
      </c>
      <c r="AY345" s="147" t="s">
        <v>149</v>
      </c>
    </row>
    <row r="346" spans="2:65" s="14" customFormat="1" ht="11.25">
      <c r="B346" s="159"/>
      <c r="D346" s="146" t="s">
        <v>161</v>
      </c>
      <c r="E346" s="160" t="s">
        <v>1</v>
      </c>
      <c r="F346" s="161" t="s">
        <v>199</v>
      </c>
      <c r="H346" s="162">
        <v>1413</v>
      </c>
      <c r="I346" s="163"/>
      <c r="L346" s="159"/>
      <c r="M346" s="164"/>
      <c r="T346" s="165"/>
      <c r="AT346" s="160" t="s">
        <v>161</v>
      </c>
      <c r="AU346" s="160" t="s">
        <v>159</v>
      </c>
      <c r="AV346" s="14" t="s">
        <v>158</v>
      </c>
      <c r="AW346" s="14" t="s">
        <v>34</v>
      </c>
      <c r="AX346" s="14" t="s">
        <v>87</v>
      </c>
      <c r="AY346" s="160" t="s">
        <v>149</v>
      </c>
    </row>
    <row r="347" spans="2:65" s="1" customFormat="1" ht="24.2" customHeight="1">
      <c r="B347" s="32"/>
      <c r="C347" s="132" t="s">
        <v>576</v>
      </c>
      <c r="D347" s="132" t="s">
        <v>153</v>
      </c>
      <c r="E347" s="133" t="s">
        <v>577</v>
      </c>
      <c r="F347" s="134" t="s">
        <v>578</v>
      </c>
      <c r="G347" s="135" t="s">
        <v>156</v>
      </c>
      <c r="H347" s="136">
        <v>486.15</v>
      </c>
      <c r="I347" s="137"/>
      <c r="J347" s="138">
        <f>ROUND(I347*H347,2)</f>
        <v>0</v>
      </c>
      <c r="K347" s="134" t="s">
        <v>157</v>
      </c>
      <c r="L347" s="32"/>
      <c r="M347" s="139" t="s">
        <v>1</v>
      </c>
      <c r="N347" s="140" t="s">
        <v>44</v>
      </c>
      <c r="P347" s="141">
        <f>O347*H347</f>
        <v>0</v>
      </c>
      <c r="Q347" s="141">
        <v>0</v>
      </c>
      <c r="R347" s="141">
        <f>Q347*H347</f>
        <v>0</v>
      </c>
      <c r="S347" s="141">
        <v>0</v>
      </c>
      <c r="T347" s="142">
        <f>S347*H347</f>
        <v>0</v>
      </c>
      <c r="AR347" s="143" t="s">
        <v>158</v>
      </c>
      <c r="AT347" s="143" t="s">
        <v>153</v>
      </c>
      <c r="AU347" s="143" t="s">
        <v>159</v>
      </c>
      <c r="AY347" s="17" t="s">
        <v>149</v>
      </c>
      <c r="BE347" s="144">
        <f>IF(N347="základní",J347,0)</f>
        <v>0</v>
      </c>
      <c r="BF347" s="144">
        <f>IF(N347="snížená",J347,0)</f>
        <v>0</v>
      </c>
      <c r="BG347" s="144">
        <f>IF(N347="zákl. přenesená",J347,0)</f>
        <v>0</v>
      </c>
      <c r="BH347" s="144">
        <f>IF(N347="sníž. přenesená",J347,0)</f>
        <v>0</v>
      </c>
      <c r="BI347" s="144">
        <f>IF(N347="nulová",J347,0)</f>
        <v>0</v>
      </c>
      <c r="BJ347" s="17" t="s">
        <v>87</v>
      </c>
      <c r="BK347" s="144">
        <f>ROUND(I347*H347,2)</f>
        <v>0</v>
      </c>
      <c r="BL347" s="17" t="s">
        <v>158</v>
      </c>
      <c r="BM347" s="143" t="s">
        <v>579</v>
      </c>
    </row>
    <row r="348" spans="2:65" s="13" customFormat="1" ht="11.25">
      <c r="B348" s="153"/>
      <c r="D348" s="146" t="s">
        <v>161</v>
      </c>
      <c r="E348" s="154" t="s">
        <v>1</v>
      </c>
      <c r="F348" s="155" t="s">
        <v>573</v>
      </c>
      <c r="H348" s="154" t="s">
        <v>1</v>
      </c>
      <c r="I348" s="156"/>
      <c r="L348" s="153"/>
      <c r="M348" s="157"/>
      <c r="T348" s="158"/>
      <c r="AT348" s="154" t="s">
        <v>161</v>
      </c>
      <c r="AU348" s="154" t="s">
        <v>159</v>
      </c>
      <c r="AV348" s="13" t="s">
        <v>87</v>
      </c>
      <c r="AW348" s="13" t="s">
        <v>34</v>
      </c>
      <c r="AX348" s="13" t="s">
        <v>79</v>
      </c>
      <c r="AY348" s="154" t="s">
        <v>149</v>
      </c>
    </row>
    <row r="349" spans="2:65" s="12" customFormat="1" ht="11.25">
      <c r="B349" s="145"/>
      <c r="D349" s="146" t="s">
        <v>161</v>
      </c>
      <c r="E349" s="147" t="s">
        <v>1</v>
      </c>
      <c r="F349" s="148" t="s">
        <v>580</v>
      </c>
      <c r="H349" s="149">
        <v>27.3</v>
      </c>
      <c r="I349" s="150"/>
      <c r="L349" s="145"/>
      <c r="M349" s="151"/>
      <c r="T349" s="152"/>
      <c r="AT349" s="147" t="s">
        <v>161</v>
      </c>
      <c r="AU349" s="147" t="s">
        <v>159</v>
      </c>
      <c r="AV349" s="12" t="s">
        <v>89</v>
      </c>
      <c r="AW349" s="12" t="s">
        <v>34</v>
      </c>
      <c r="AX349" s="12" t="s">
        <v>79</v>
      </c>
      <c r="AY349" s="147" t="s">
        <v>149</v>
      </c>
    </row>
    <row r="350" spans="2:65" s="12" customFormat="1" ht="11.25">
      <c r="B350" s="145"/>
      <c r="D350" s="146" t="s">
        <v>161</v>
      </c>
      <c r="E350" s="147" t="s">
        <v>1</v>
      </c>
      <c r="F350" s="148" t="s">
        <v>581</v>
      </c>
      <c r="H350" s="149">
        <v>458.85</v>
      </c>
      <c r="I350" s="150"/>
      <c r="L350" s="145"/>
      <c r="M350" s="151"/>
      <c r="T350" s="152"/>
      <c r="AT350" s="147" t="s">
        <v>161</v>
      </c>
      <c r="AU350" s="147" t="s">
        <v>159</v>
      </c>
      <c r="AV350" s="12" t="s">
        <v>89</v>
      </c>
      <c r="AW350" s="12" t="s">
        <v>34</v>
      </c>
      <c r="AX350" s="12" t="s">
        <v>79</v>
      </c>
      <c r="AY350" s="147" t="s">
        <v>149</v>
      </c>
    </row>
    <row r="351" spans="2:65" s="14" customFormat="1" ht="11.25">
      <c r="B351" s="159"/>
      <c r="D351" s="146" t="s">
        <v>161</v>
      </c>
      <c r="E351" s="160" t="s">
        <v>1</v>
      </c>
      <c r="F351" s="161" t="s">
        <v>199</v>
      </c>
      <c r="H351" s="162">
        <v>486.15</v>
      </c>
      <c r="I351" s="163"/>
      <c r="L351" s="159"/>
      <c r="M351" s="164"/>
      <c r="T351" s="165"/>
      <c r="AT351" s="160" t="s">
        <v>161</v>
      </c>
      <c r="AU351" s="160" t="s">
        <v>159</v>
      </c>
      <c r="AV351" s="14" t="s">
        <v>158</v>
      </c>
      <c r="AW351" s="14" t="s">
        <v>34</v>
      </c>
      <c r="AX351" s="14" t="s">
        <v>87</v>
      </c>
      <c r="AY351" s="160" t="s">
        <v>149</v>
      </c>
    </row>
    <row r="352" spans="2:65" s="1" customFormat="1" ht="37.9" customHeight="1">
      <c r="B352" s="32"/>
      <c r="C352" s="132" t="s">
        <v>582</v>
      </c>
      <c r="D352" s="132" t="s">
        <v>153</v>
      </c>
      <c r="E352" s="133" t="s">
        <v>583</v>
      </c>
      <c r="F352" s="134" t="s">
        <v>584</v>
      </c>
      <c r="G352" s="135" t="s">
        <v>156</v>
      </c>
      <c r="H352" s="136">
        <v>1131.6199999999999</v>
      </c>
      <c r="I352" s="137"/>
      <c r="J352" s="138">
        <f>ROUND(I352*H352,2)</f>
        <v>0</v>
      </c>
      <c r="K352" s="134" t="s">
        <v>157</v>
      </c>
      <c r="L352" s="32"/>
      <c r="M352" s="139" t="s">
        <v>1</v>
      </c>
      <c r="N352" s="140" t="s">
        <v>44</v>
      </c>
      <c r="P352" s="141">
        <f>O352*H352</f>
        <v>0</v>
      </c>
      <c r="Q352" s="141">
        <v>0</v>
      </c>
      <c r="R352" s="141">
        <f>Q352*H352</f>
        <v>0</v>
      </c>
      <c r="S352" s="141">
        <v>0</v>
      </c>
      <c r="T352" s="142">
        <f>S352*H352</f>
        <v>0</v>
      </c>
      <c r="AR352" s="143" t="s">
        <v>158</v>
      </c>
      <c r="AT352" s="143" t="s">
        <v>153</v>
      </c>
      <c r="AU352" s="143" t="s">
        <v>159</v>
      </c>
      <c r="AY352" s="17" t="s">
        <v>149</v>
      </c>
      <c r="BE352" s="144">
        <f>IF(N352="základní",J352,0)</f>
        <v>0</v>
      </c>
      <c r="BF352" s="144">
        <f>IF(N352="snížená",J352,0)</f>
        <v>0</v>
      </c>
      <c r="BG352" s="144">
        <f>IF(N352="zákl. přenesená",J352,0)</f>
        <v>0</v>
      </c>
      <c r="BH352" s="144">
        <f>IF(N352="sníž. přenesená",J352,0)</f>
        <v>0</v>
      </c>
      <c r="BI352" s="144">
        <f>IF(N352="nulová",J352,0)</f>
        <v>0</v>
      </c>
      <c r="BJ352" s="17" t="s">
        <v>87</v>
      </c>
      <c r="BK352" s="144">
        <f>ROUND(I352*H352,2)</f>
        <v>0</v>
      </c>
      <c r="BL352" s="17" t="s">
        <v>158</v>
      </c>
      <c r="BM352" s="143" t="s">
        <v>585</v>
      </c>
    </row>
    <row r="353" spans="2:65" s="12" customFormat="1" ht="22.5">
      <c r="B353" s="145"/>
      <c r="D353" s="146" t="s">
        <v>161</v>
      </c>
      <c r="E353" s="147" t="s">
        <v>1</v>
      </c>
      <c r="F353" s="148" t="s">
        <v>586</v>
      </c>
      <c r="H353" s="149">
        <v>585.28</v>
      </c>
      <c r="I353" s="150"/>
      <c r="L353" s="145"/>
      <c r="M353" s="151"/>
      <c r="T353" s="152"/>
      <c r="AT353" s="147" t="s">
        <v>161</v>
      </c>
      <c r="AU353" s="147" t="s">
        <v>159</v>
      </c>
      <c r="AV353" s="12" t="s">
        <v>89</v>
      </c>
      <c r="AW353" s="12" t="s">
        <v>34</v>
      </c>
      <c r="AX353" s="12" t="s">
        <v>79</v>
      </c>
      <c r="AY353" s="147" t="s">
        <v>149</v>
      </c>
    </row>
    <row r="354" spans="2:65" s="12" customFormat="1" ht="11.25">
      <c r="B354" s="145"/>
      <c r="D354" s="146" t="s">
        <v>161</v>
      </c>
      <c r="E354" s="147" t="s">
        <v>1</v>
      </c>
      <c r="F354" s="148" t="s">
        <v>251</v>
      </c>
      <c r="H354" s="149">
        <v>30.68</v>
      </c>
      <c r="I354" s="150"/>
      <c r="L354" s="145"/>
      <c r="M354" s="151"/>
      <c r="T354" s="152"/>
      <c r="AT354" s="147" t="s">
        <v>161</v>
      </c>
      <c r="AU354" s="147" t="s">
        <v>159</v>
      </c>
      <c r="AV354" s="12" t="s">
        <v>89</v>
      </c>
      <c r="AW354" s="12" t="s">
        <v>34</v>
      </c>
      <c r="AX354" s="12" t="s">
        <v>79</v>
      </c>
      <c r="AY354" s="147" t="s">
        <v>149</v>
      </c>
    </row>
    <row r="355" spans="2:65" s="12" customFormat="1" ht="11.25">
      <c r="B355" s="145"/>
      <c r="D355" s="146" t="s">
        <v>161</v>
      </c>
      <c r="E355" s="147" t="s">
        <v>1</v>
      </c>
      <c r="F355" s="148" t="s">
        <v>252</v>
      </c>
      <c r="H355" s="149">
        <v>515.66</v>
      </c>
      <c r="I355" s="150"/>
      <c r="L355" s="145"/>
      <c r="M355" s="151"/>
      <c r="T355" s="152"/>
      <c r="AT355" s="147" t="s">
        <v>161</v>
      </c>
      <c r="AU355" s="147" t="s">
        <v>159</v>
      </c>
      <c r="AV355" s="12" t="s">
        <v>89</v>
      </c>
      <c r="AW355" s="12" t="s">
        <v>34</v>
      </c>
      <c r="AX355" s="12" t="s">
        <v>79</v>
      </c>
      <c r="AY355" s="147" t="s">
        <v>149</v>
      </c>
    </row>
    <row r="356" spans="2:65" s="14" customFormat="1" ht="11.25">
      <c r="B356" s="159"/>
      <c r="D356" s="146" t="s">
        <v>161</v>
      </c>
      <c r="E356" s="160" t="s">
        <v>1</v>
      </c>
      <c r="F356" s="161" t="s">
        <v>199</v>
      </c>
      <c r="H356" s="162">
        <v>1131.6199999999999</v>
      </c>
      <c r="I356" s="163"/>
      <c r="L356" s="159"/>
      <c r="M356" s="164"/>
      <c r="T356" s="165"/>
      <c r="AT356" s="160" t="s">
        <v>161</v>
      </c>
      <c r="AU356" s="160" t="s">
        <v>159</v>
      </c>
      <c r="AV356" s="14" t="s">
        <v>158</v>
      </c>
      <c r="AW356" s="14" t="s">
        <v>34</v>
      </c>
      <c r="AX356" s="14" t="s">
        <v>87</v>
      </c>
      <c r="AY356" s="160" t="s">
        <v>149</v>
      </c>
    </row>
    <row r="357" spans="2:65" s="1" customFormat="1" ht="16.5" customHeight="1">
      <c r="B357" s="32"/>
      <c r="C357" s="173" t="s">
        <v>587</v>
      </c>
      <c r="D357" s="173" t="s">
        <v>333</v>
      </c>
      <c r="E357" s="174" t="s">
        <v>588</v>
      </c>
      <c r="F357" s="175" t="s">
        <v>589</v>
      </c>
      <c r="G357" s="176" t="s">
        <v>237</v>
      </c>
      <c r="H357" s="177">
        <v>35.646000000000001</v>
      </c>
      <c r="I357" s="178"/>
      <c r="J357" s="179">
        <f>ROUND(I357*H357,2)</f>
        <v>0</v>
      </c>
      <c r="K357" s="175" t="s">
        <v>157</v>
      </c>
      <c r="L357" s="180"/>
      <c r="M357" s="181" t="s">
        <v>1</v>
      </c>
      <c r="N357" s="182" t="s">
        <v>44</v>
      </c>
      <c r="P357" s="141">
        <f>O357*H357</f>
        <v>0</v>
      </c>
      <c r="Q357" s="141">
        <v>1</v>
      </c>
      <c r="R357" s="141">
        <f>Q357*H357</f>
        <v>35.646000000000001</v>
      </c>
      <c r="S357" s="141">
        <v>0</v>
      </c>
      <c r="T357" s="142">
        <f>S357*H357</f>
        <v>0</v>
      </c>
      <c r="AR357" s="143" t="s">
        <v>188</v>
      </c>
      <c r="AT357" s="143" t="s">
        <v>333</v>
      </c>
      <c r="AU357" s="143" t="s">
        <v>159</v>
      </c>
      <c r="AY357" s="17" t="s">
        <v>149</v>
      </c>
      <c r="BE357" s="144">
        <f>IF(N357="základní",J357,0)</f>
        <v>0</v>
      </c>
      <c r="BF357" s="144">
        <f>IF(N357="snížená",J357,0)</f>
        <v>0</v>
      </c>
      <c r="BG357" s="144">
        <f>IF(N357="zákl. přenesená",J357,0)</f>
        <v>0</v>
      </c>
      <c r="BH357" s="144">
        <f>IF(N357="sníž. přenesená",J357,0)</f>
        <v>0</v>
      </c>
      <c r="BI357" s="144">
        <f>IF(N357="nulová",J357,0)</f>
        <v>0</v>
      </c>
      <c r="BJ357" s="17" t="s">
        <v>87</v>
      </c>
      <c r="BK357" s="144">
        <f>ROUND(I357*H357,2)</f>
        <v>0</v>
      </c>
      <c r="BL357" s="17" t="s">
        <v>158</v>
      </c>
      <c r="BM357" s="143" t="s">
        <v>590</v>
      </c>
    </row>
    <row r="358" spans="2:65" s="13" customFormat="1" ht="11.25">
      <c r="B358" s="153"/>
      <c r="D358" s="146" t="s">
        <v>161</v>
      </c>
      <c r="E358" s="154" t="s">
        <v>1</v>
      </c>
      <c r="F358" s="155" t="s">
        <v>591</v>
      </c>
      <c r="H358" s="154" t="s">
        <v>1</v>
      </c>
      <c r="I358" s="156"/>
      <c r="L358" s="153"/>
      <c r="M358" s="157"/>
      <c r="T358" s="158"/>
      <c r="AT358" s="154" t="s">
        <v>161</v>
      </c>
      <c r="AU358" s="154" t="s">
        <v>159</v>
      </c>
      <c r="AV358" s="13" t="s">
        <v>87</v>
      </c>
      <c r="AW358" s="13" t="s">
        <v>34</v>
      </c>
      <c r="AX358" s="13" t="s">
        <v>79</v>
      </c>
      <c r="AY358" s="154" t="s">
        <v>149</v>
      </c>
    </row>
    <row r="359" spans="2:65" s="12" customFormat="1" ht="11.25">
      <c r="B359" s="145"/>
      <c r="D359" s="146" t="s">
        <v>161</v>
      </c>
      <c r="E359" s="147" t="s">
        <v>1</v>
      </c>
      <c r="F359" s="148" t="s">
        <v>592</v>
      </c>
      <c r="H359" s="149">
        <v>35.646000000000001</v>
      </c>
      <c r="I359" s="150"/>
      <c r="L359" s="145"/>
      <c r="M359" s="151"/>
      <c r="T359" s="152"/>
      <c r="AT359" s="147" t="s">
        <v>161</v>
      </c>
      <c r="AU359" s="147" t="s">
        <v>159</v>
      </c>
      <c r="AV359" s="12" t="s">
        <v>89</v>
      </c>
      <c r="AW359" s="12" t="s">
        <v>34</v>
      </c>
      <c r="AX359" s="12" t="s">
        <v>87</v>
      </c>
      <c r="AY359" s="147" t="s">
        <v>149</v>
      </c>
    </row>
    <row r="360" spans="2:65" s="1" customFormat="1" ht="21.75" customHeight="1">
      <c r="B360" s="32"/>
      <c r="C360" s="173" t="s">
        <v>593</v>
      </c>
      <c r="D360" s="173" t="s">
        <v>333</v>
      </c>
      <c r="E360" s="174" t="s">
        <v>594</v>
      </c>
      <c r="F360" s="175" t="s">
        <v>595</v>
      </c>
      <c r="G360" s="176" t="s">
        <v>237</v>
      </c>
      <c r="H360" s="177">
        <v>17.823</v>
      </c>
      <c r="I360" s="178"/>
      <c r="J360" s="179">
        <f>ROUND(I360*H360,2)</f>
        <v>0</v>
      </c>
      <c r="K360" s="175" t="s">
        <v>157</v>
      </c>
      <c r="L360" s="180"/>
      <c r="M360" s="181" t="s">
        <v>1</v>
      </c>
      <c r="N360" s="182" t="s">
        <v>44</v>
      </c>
      <c r="P360" s="141">
        <f>O360*H360</f>
        <v>0</v>
      </c>
      <c r="Q360" s="141">
        <v>1</v>
      </c>
      <c r="R360" s="141">
        <f>Q360*H360</f>
        <v>17.823</v>
      </c>
      <c r="S360" s="141">
        <v>0</v>
      </c>
      <c r="T360" s="142">
        <f>S360*H360</f>
        <v>0</v>
      </c>
      <c r="AR360" s="143" t="s">
        <v>188</v>
      </c>
      <c r="AT360" s="143" t="s">
        <v>333</v>
      </c>
      <c r="AU360" s="143" t="s">
        <v>159</v>
      </c>
      <c r="AY360" s="17" t="s">
        <v>149</v>
      </c>
      <c r="BE360" s="144">
        <f>IF(N360="základní",J360,0)</f>
        <v>0</v>
      </c>
      <c r="BF360" s="144">
        <f>IF(N360="snížená",J360,0)</f>
        <v>0</v>
      </c>
      <c r="BG360" s="144">
        <f>IF(N360="zákl. přenesená",J360,0)</f>
        <v>0</v>
      </c>
      <c r="BH360" s="144">
        <f>IF(N360="sníž. přenesená",J360,0)</f>
        <v>0</v>
      </c>
      <c r="BI360" s="144">
        <f>IF(N360="nulová",J360,0)</f>
        <v>0</v>
      </c>
      <c r="BJ360" s="17" t="s">
        <v>87</v>
      </c>
      <c r="BK360" s="144">
        <f>ROUND(I360*H360,2)</f>
        <v>0</v>
      </c>
      <c r="BL360" s="17" t="s">
        <v>158</v>
      </c>
      <c r="BM360" s="143" t="s">
        <v>596</v>
      </c>
    </row>
    <row r="361" spans="2:65" s="13" customFormat="1" ht="11.25">
      <c r="B361" s="153"/>
      <c r="D361" s="146" t="s">
        <v>161</v>
      </c>
      <c r="E361" s="154" t="s">
        <v>1</v>
      </c>
      <c r="F361" s="155" t="s">
        <v>597</v>
      </c>
      <c r="H361" s="154" t="s">
        <v>1</v>
      </c>
      <c r="I361" s="156"/>
      <c r="L361" s="153"/>
      <c r="M361" s="157"/>
      <c r="T361" s="158"/>
      <c r="AT361" s="154" t="s">
        <v>161</v>
      </c>
      <c r="AU361" s="154" t="s">
        <v>159</v>
      </c>
      <c r="AV361" s="13" t="s">
        <v>87</v>
      </c>
      <c r="AW361" s="13" t="s">
        <v>34</v>
      </c>
      <c r="AX361" s="13" t="s">
        <v>79</v>
      </c>
      <c r="AY361" s="154" t="s">
        <v>149</v>
      </c>
    </row>
    <row r="362" spans="2:65" s="12" customFormat="1" ht="11.25">
      <c r="B362" s="145"/>
      <c r="D362" s="146" t="s">
        <v>161</v>
      </c>
      <c r="E362" s="147" t="s">
        <v>1</v>
      </c>
      <c r="F362" s="148" t="s">
        <v>598</v>
      </c>
      <c r="H362" s="149">
        <v>17.823</v>
      </c>
      <c r="I362" s="150"/>
      <c r="L362" s="145"/>
      <c r="M362" s="151"/>
      <c r="T362" s="152"/>
      <c r="AT362" s="147" t="s">
        <v>161</v>
      </c>
      <c r="AU362" s="147" t="s">
        <v>159</v>
      </c>
      <c r="AV362" s="12" t="s">
        <v>89</v>
      </c>
      <c r="AW362" s="12" t="s">
        <v>34</v>
      </c>
      <c r="AX362" s="12" t="s">
        <v>87</v>
      </c>
      <c r="AY362" s="147" t="s">
        <v>149</v>
      </c>
    </row>
    <row r="363" spans="2:65" s="1" customFormat="1" ht="24.2" customHeight="1">
      <c r="B363" s="32"/>
      <c r="C363" s="132" t="s">
        <v>599</v>
      </c>
      <c r="D363" s="132" t="s">
        <v>153</v>
      </c>
      <c r="E363" s="133" t="s">
        <v>600</v>
      </c>
      <c r="F363" s="134" t="s">
        <v>601</v>
      </c>
      <c r="G363" s="135" t="s">
        <v>156</v>
      </c>
      <c r="H363" s="136">
        <v>180</v>
      </c>
      <c r="I363" s="137"/>
      <c r="J363" s="138">
        <f>ROUND(I363*H363,2)</f>
        <v>0</v>
      </c>
      <c r="K363" s="134" t="s">
        <v>157</v>
      </c>
      <c r="L363" s="32"/>
      <c r="M363" s="139" t="s">
        <v>1</v>
      </c>
      <c r="N363" s="140" t="s">
        <v>44</v>
      </c>
      <c r="P363" s="141">
        <f>O363*H363</f>
        <v>0</v>
      </c>
      <c r="Q363" s="141">
        <v>1E-4</v>
      </c>
      <c r="R363" s="141">
        <f>Q363*H363</f>
        <v>1.8000000000000002E-2</v>
      </c>
      <c r="S363" s="141">
        <v>0</v>
      </c>
      <c r="T363" s="142">
        <f>S363*H363</f>
        <v>0</v>
      </c>
      <c r="AR363" s="143" t="s">
        <v>158</v>
      </c>
      <c r="AT363" s="143" t="s">
        <v>153</v>
      </c>
      <c r="AU363" s="143" t="s">
        <v>159</v>
      </c>
      <c r="AY363" s="17" t="s">
        <v>149</v>
      </c>
      <c r="BE363" s="144">
        <f>IF(N363="základní",J363,0)</f>
        <v>0</v>
      </c>
      <c r="BF363" s="144">
        <f>IF(N363="snížená",J363,0)</f>
        <v>0</v>
      </c>
      <c r="BG363" s="144">
        <f>IF(N363="zákl. přenesená",J363,0)</f>
        <v>0</v>
      </c>
      <c r="BH363" s="144">
        <f>IF(N363="sníž. přenesená",J363,0)</f>
        <v>0</v>
      </c>
      <c r="BI363" s="144">
        <f>IF(N363="nulová",J363,0)</f>
        <v>0</v>
      </c>
      <c r="BJ363" s="17" t="s">
        <v>87</v>
      </c>
      <c r="BK363" s="144">
        <f>ROUND(I363*H363,2)</f>
        <v>0</v>
      </c>
      <c r="BL363" s="17" t="s">
        <v>158</v>
      </c>
      <c r="BM363" s="143" t="s">
        <v>602</v>
      </c>
    </row>
    <row r="364" spans="2:65" s="12" customFormat="1" ht="11.25">
      <c r="B364" s="145"/>
      <c r="D364" s="146" t="s">
        <v>161</v>
      </c>
      <c r="E364" s="147" t="s">
        <v>1</v>
      </c>
      <c r="F364" s="148" t="s">
        <v>603</v>
      </c>
      <c r="H364" s="149">
        <v>180</v>
      </c>
      <c r="I364" s="150"/>
      <c r="L364" s="145"/>
      <c r="M364" s="151"/>
      <c r="T364" s="152"/>
      <c r="AT364" s="147" t="s">
        <v>161</v>
      </c>
      <c r="AU364" s="147" t="s">
        <v>159</v>
      </c>
      <c r="AV364" s="12" t="s">
        <v>89</v>
      </c>
      <c r="AW364" s="12" t="s">
        <v>34</v>
      </c>
      <c r="AX364" s="12" t="s">
        <v>87</v>
      </c>
      <c r="AY364" s="147" t="s">
        <v>149</v>
      </c>
    </row>
    <row r="365" spans="2:65" s="1" customFormat="1" ht="24.2" customHeight="1">
      <c r="B365" s="32"/>
      <c r="C365" s="173" t="s">
        <v>604</v>
      </c>
      <c r="D365" s="173" t="s">
        <v>333</v>
      </c>
      <c r="E365" s="174" t="s">
        <v>605</v>
      </c>
      <c r="F365" s="175" t="s">
        <v>606</v>
      </c>
      <c r="G365" s="176" t="s">
        <v>156</v>
      </c>
      <c r="H365" s="177">
        <v>213.21</v>
      </c>
      <c r="I365" s="178"/>
      <c r="J365" s="179">
        <f>ROUND(I365*H365,2)</f>
        <v>0</v>
      </c>
      <c r="K365" s="175" t="s">
        <v>157</v>
      </c>
      <c r="L365" s="180"/>
      <c r="M365" s="181" t="s">
        <v>1</v>
      </c>
      <c r="N365" s="182" t="s">
        <v>44</v>
      </c>
      <c r="P365" s="141">
        <f>O365*H365</f>
        <v>0</v>
      </c>
      <c r="Q365" s="141">
        <v>2.9999999999999997E-4</v>
      </c>
      <c r="R365" s="141">
        <f>Q365*H365</f>
        <v>6.3962999999999992E-2</v>
      </c>
      <c r="S365" s="141">
        <v>0</v>
      </c>
      <c r="T365" s="142">
        <f>S365*H365</f>
        <v>0</v>
      </c>
      <c r="AR365" s="143" t="s">
        <v>188</v>
      </c>
      <c r="AT365" s="143" t="s">
        <v>333</v>
      </c>
      <c r="AU365" s="143" t="s">
        <v>159</v>
      </c>
      <c r="AY365" s="17" t="s">
        <v>149</v>
      </c>
      <c r="BE365" s="144">
        <f>IF(N365="základní",J365,0)</f>
        <v>0</v>
      </c>
      <c r="BF365" s="144">
        <f>IF(N365="snížená",J365,0)</f>
        <v>0</v>
      </c>
      <c r="BG365" s="144">
        <f>IF(N365="zákl. přenesená",J365,0)</f>
        <v>0</v>
      </c>
      <c r="BH365" s="144">
        <f>IF(N365="sníž. přenesená",J365,0)</f>
        <v>0</v>
      </c>
      <c r="BI365" s="144">
        <f>IF(N365="nulová",J365,0)</f>
        <v>0</v>
      </c>
      <c r="BJ365" s="17" t="s">
        <v>87</v>
      </c>
      <c r="BK365" s="144">
        <f>ROUND(I365*H365,2)</f>
        <v>0</v>
      </c>
      <c r="BL365" s="17" t="s">
        <v>158</v>
      </c>
      <c r="BM365" s="143" t="s">
        <v>607</v>
      </c>
    </row>
    <row r="366" spans="2:65" s="12" customFormat="1" ht="11.25">
      <c r="B366" s="145"/>
      <c r="D366" s="146" t="s">
        <v>161</v>
      </c>
      <c r="E366" s="147" t="s">
        <v>1</v>
      </c>
      <c r="F366" s="148" t="s">
        <v>603</v>
      </c>
      <c r="H366" s="149">
        <v>180</v>
      </c>
      <c r="I366" s="150"/>
      <c r="L366" s="145"/>
      <c r="M366" s="151"/>
      <c r="T366" s="152"/>
      <c r="AT366" s="147" t="s">
        <v>161</v>
      </c>
      <c r="AU366" s="147" t="s">
        <v>159</v>
      </c>
      <c r="AV366" s="12" t="s">
        <v>89</v>
      </c>
      <c r="AW366" s="12" t="s">
        <v>34</v>
      </c>
      <c r="AX366" s="12" t="s">
        <v>87</v>
      </c>
      <c r="AY366" s="147" t="s">
        <v>149</v>
      </c>
    </row>
    <row r="367" spans="2:65" s="12" customFormat="1" ht="11.25">
      <c r="B367" s="145"/>
      <c r="D367" s="146" t="s">
        <v>161</v>
      </c>
      <c r="F367" s="148" t="s">
        <v>608</v>
      </c>
      <c r="H367" s="149">
        <v>213.21</v>
      </c>
      <c r="I367" s="150"/>
      <c r="L367" s="145"/>
      <c r="M367" s="151"/>
      <c r="T367" s="152"/>
      <c r="AT367" s="147" t="s">
        <v>161</v>
      </c>
      <c r="AU367" s="147" t="s">
        <v>159</v>
      </c>
      <c r="AV367" s="12" t="s">
        <v>89</v>
      </c>
      <c r="AW367" s="12" t="s">
        <v>4</v>
      </c>
      <c r="AX367" s="12" t="s">
        <v>87</v>
      </c>
      <c r="AY367" s="147" t="s">
        <v>149</v>
      </c>
    </row>
    <row r="368" spans="2:65" s="1" customFormat="1" ht="24.2" customHeight="1">
      <c r="B368" s="32"/>
      <c r="C368" s="132" t="s">
        <v>609</v>
      </c>
      <c r="D368" s="132" t="s">
        <v>153</v>
      </c>
      <c r="E368" s="133" t="s">
        <v>610</v>
      </c>
      <c r="F368" s="134" t="s">
        <v>611</v>
      </c>
      <c r="G368" s="135" t="s">
        <v>156</v>
      </c>
      <c r="H368" s="136">
        <v>1159.92</v>
      </c>
      <c r="I368" s="137"/>
      <c r="J368" s="138">
        <f>ROUND(I368*H368,2)</f>
        <v>0</v>
      </c>
      <c r="K368" s="134" t="s">
        <v>157</v>
      </c>
      <c r="L368" s="32"/>
      <c r="M368" s="139" t="s">
        <v>1</v>
      </c>
      <c r="N368" s="140" t="s">
        <v>44</v>
      </c>
      <c r="P368" s="141">
        <f>O368*H368</f>
        <v>0</v>
      </c>
      <c r="Q368" s="141">
        <v>2.2000000000000001E-4</v>
      </c>
      <c r="R368" s="141">
        <f>Q368*H368</f>
        <v>0.25518240000000003</v>
      </c>
      <c r="S368" s="141">
        <v>0</v>
      </c>
      <c r="T368" s="142">
        <f>S368*H368</f>
        <v>0</v>
      </c>
      <c r="AR368" s="143" t="s">
        <v>158</v>
      </c>
      <c r="AT368" s="143" t="s">
        <v>153</v>
      </c>
      <c r="AU368" s="143" t="s">
        <v>159</v>
      </c>
      <c r="AY368" s="17" t="s">
        <v>149</v>
      </c>
      <c r="BE368" s="144">
        <f>IF(N368="základní",J368,0)</f>
        <v>0</v>
      </c>
      <c r="BF368" s="144">
        <f>IF(N368="snížená",J368,0)</f>
        <v>0</v>
      </c>
      <c r="BG368" s="144">
        <f>IF(N368="zákl. přenesená",J368,0)</f>
        <v>0</v>
      </c>
      <c r="BH368" s="144">
        <f>IF(N368="sníž. přenesená",J368,0)</f>
        <v>0</v>
      </c>
      <c r="BI368" s="144">
        <f>IF(N368="nulová",J368,0)</f>
        <v>0</v>
      </c>
      <c r="BJ368" s="17" t="s">
        <v>87</v>
      </c>
      <c r="BK368" s="144">
        <f>ROUND(I368*H368,2)</f>
        <v>0</v>
      </c>
      <c r="BL368" s="17" t="s">
        <v>158</v>
      </c>
      <c r="BM368" s="143" t="s">
        <v>612</v>
      </c>
    </row>
    <row r="369" spans="2:65" s="13" customFormat="1" ht="11.25">
      <c r="B369" s="153"/>
      <c r="D369" s="146" t="s">
        <v>161</v>
      </c>
      <c r="E369" s="154" t="s">
        <v>1</v>
      </c>
      <c r="F369" s="155" t="s">
        <v>613</v>
      </c>
      <c r="H369" s="154" t="s">
        <v>1</v>
      </c>
      <c r="I369" s="156"/>
      <c r="L369" s="153"/>
      <c r="M369" s="157"/>
      <c r="T369" s="158"/>
      <c r="AT369" s="154" t="s">
        <v>161</v>
      </c>
      <c r="AU369" s="154" t="s">
        <v>159</v>
      </c>
      <c r="AV369" s="13" t="s">
        <v>87</v>
      </c>
      <c r="AW369" s="13" t="s">
        <v>34</v>
      </c>
      <c r="AX369" s="13" t="s">
        <v>79</v>
      </c>
      <c r="AY369" s="154" t="s">
        <v>149</v>
      </c>
    </row>
    <row r="370" spans="2:65" s="12" customFormat="1" ht="11.25">
      <c r="B370" s="145"/>
      <c r="D370" s="146" t="s">
        <v>161</v>
      </c>
      <c r="E370" s="147" t="s">
        <v>1</v>
      </c>
      <c r="F370" s="148" t="s">
        <v>614</v>
      </c>
      <c r="H370" s="149">
        <v>673.77</v>
      </c>
      <c r="I370" s="150"/>
      <c r="L370" s="145"/>
      <c r="M370" s="151"/>
      <c r="T370" s="152"/>
      <c r="AT370" s="147" t="s">
        <v>161</v>
      </c>
      <c r="AU370" s="147" t="s">
        <v>159</v>
      </c>
      <c r="AV370" s="12" t="s">
        <v>89</v>
      </c>
      <c r="AW370" s="12" t="s">
        <v>34</v>
      </c>
      <c r="AX370" s="12" t="s">
        <v>79</v>
      </c>
      <c r="AY370" s="147" t="s">
        <v>149</v>
      </c>
    </row>
    <row r="371" spans="2:65" s="12" customFormat="1" ht="11.25">
      <c r="B371" s="145"/>
      <c r="D371" s="146" t="s">
        <v>161</v>
      </c>
      <c r="E371" s="147" t="s">
        <v>1</v>
      </c>
      <c r="F371" s="148" t="s">
        <v>580</v>
      </c>
      <c r="H371" s="149">
        <v>27.3</v>
      </c>
      <c r="I371" s="150"/>
      <c r="L371" s="145"/>
      <c r="M371" s="151"/>
      <c r="T371" s="152"/>
      <c r="AT371" s="147" t="s">
        <v>161</v>
      </c>
      <c r="AU371" s="147" t="s">
        <v>159</v>
      </c>
      <c r="AV371" s="12" t="s">
        <v>89</v>
      </c>
      <c r="AW371" s="12" t="s">
        <v>34</v>
      </c>
      <c r="AX371" s="12" t="s">
        <v>79</v>
      </c>
      <c r="AY371" s="147" t="s">
        <v>149</v>
      </c>
    </row>
    <row r="372" spans="2:65" s="12" customFormat="1" ht="11.25">
      <c r="B372" s="145"/>
      <c r="D372" s="146" t="s">
        <v>161</v>
      </c>
      <c r="E372" s="147" t="s">
        <v>1</v>
      </c>
      <c r="F372" s="148" t="s">
        <v>581</v>
      </c>
      <c r="H372" s="149">
        <v>458.85</v>
      </c>
      <c r="I372" s="150"/>
      <c r="L372" s="145"/>
      <c r="M372" s="151"/>
      <c r="T372" s="152"/>
      <c r="AT372" s="147" t="s">
        <v>161</v>
      </c>
      <c r="AU372" s="147" t="s">
        <v>159</v>
      </c>
      <c r="AV372" s="12" t="s">
        <v>89</v>
      </c>
      <c r="AW372" s="12" t="s">
        <v>34</v>
      </c>
      <c r="AX372" s="12" t="s">
        <v>79</v>
      </c>
      <c r="AY372" s="147" t="s">
        <v>149</v>
      </c>
    </row>
    <row r="373" spans="2:65" s="14" customFormat="1" ht="11.25">
      <c r="B373" s="159"/>
      <c r="D373" s="146" t="s">
        <v>161</v>
      </c>
      <c r="E373" s="160" t="s">
        <v>1</v>
      </c>
      <c r="F373" s="161" t="s">
        <v>199</v>
      </c>
      <c r="H373" s="162">
        <v>1159.92</v>
      </c>
      <c r="I373" s="163"/>
      <c r="L373" s="159"/>
      <c r="M373" s="164"/>
      <c r="T373" s="165"/>
      <c r="AT373" s="160" t="s">
        <v>161</v>
      </c>
      <c r="AU373" s="160" t="s">
        <v>159</v>
      </c>
      <c r="AV373" s="14" t="s">
        <v>158</v>
      </c>
      <c r="AW373" s="14" t="s">
        <v>34</v>
      </c>
      <c r="AX373" s="14" t="s">
        <v>87</v>
      </c>
      <c r="AY373" s="160" t="s">
        <v>149</v>
      </c>
    </row>
    <row r="374" spans="2:65" s="1" customFormat="1" ht="16.5" customHeight="1">
      <c r="B374" s="32"/>
      <c r="C374" s="173" t="s">
        <v>615</v>
      </c>
      <c r="D374" s="173" t="s">
        <v>333</v>
      </c>
      <c r="E374" s="174" t="s">
        <v>616</v>
      </c>
      <c r="F374" s="175" t="s">
        <v>617</v>
      </c>
      <c r="G374" s="176" t="s">
        <v>156</v>
      </c>
      <c r="H374" s="177">
        <v>1333.9079999999999</v>
      </c>
      <c r="I374" s="178"/>
      <c r="J374" s="179">
        <f>ROUND(I374*H374,2)</f>
        <v>0</v>
      </c>
      <c r="K374" s="175" t="s">
        <v>1</v>
      </c>
      <c r="L374" s="180"/>
      <c r="M374" s="181" t="s">
        <v>1</v>
      </c>
      <c r="N374" s="182" t="s">
        <v>44</v>
      </c>
      <c r="P374" s="141">
        <f>O374*H374</f>
        <v>0</v>
      </c>
      <c r="Q374" s="141">
        <v>4.0000000000000002E-4</v>
      </c>
      <c r="R374" s="141">
        <f>Q374*H374</f>
        <v>0.53356320000000002</v>
      </c>
      <c r="S374" s="141">
        <v>0</v>
      </c>
      <c r="T374" s="142">
        <f>S374*H374</f>
        <v>0</v>
      </c>
      <c r="AR374" s="143" t="s">
        <v>188</v>
      </c>
      <c r="AT374" s="143" t="s">
        <v>333</v>
      </c>
      <c r="AU374" s="143" t="s">
        <v>159</v>
      </c>
      <c r="AY374" s="17" t="s">
        <v>149</v>
      </c>
      <c r="BE374" s="144">
        <f>IF(N374="základní",J374,0)</f>
        <v>0</v>
      </c>
      <c r="BF374" s="144">
        <f>IF(N374="snížená",J374,0)</f>
        <v>0</v>
      </c>
      <c r="BG374" s="144">
        <f>IF(N374="zákl. přenesená",J374,0)</f>
        <v>0</v>
      </c>
      <c r="BH374" s="144">
        <f>IF(N374="sníž. přenesená",J374,0)</f>
        <v>0</v>
      </c>
      <c r="BI374" s="144">
        <f>IF(N374="nulová",J374,0)</f>
        <v>0</v>
      </c>
      <c r="BJ374" s="17" t="s">
        <v>87</v>
      </c>
      <c r="BK374" s="144">
        <f>ROUND(I374*H374,2)</f>
        <v>0</v>
      </c>
      <c r="BL374" s="17" t="s">
        <v>158</v>
      </c>
      <c r="BM374" s="143" t="s">
        <v>618</v>
      </c>
    </row>
    <row r="375" spans="2:65" s="13" customFormat="1" ht="11.25">
      <c r="B375" s="153"/>
      <c r="D375" s="146" t="s">
        <v>161</v>
      </c>
      <c r="E375" s="154" t="s">
        <v>1</v>
      </c>
      <c r="F375" s="155" t="s">
        <v>613</v>
      </c>
      <c r="H375" s="154" t="s">
        <v>1</v>
      </c>
      <c r="I375" s="156"/>
      <c r="L375" s="153"/>
      <c r="M375" s="157"/>
      <c r="T375" s="158"/>
      <c r="AT375" s="154" t="s">
        <v>161</v>
      </c>
      <c r="AU375" s="154" t="s">
        <v>159</v>
      </c>
      <c r="AV375" s="13" t="s">
        <v>87</v>
      </c>
      <c r="AW375" s="13" t="s">
        <v>34</v>
      </c>
      <c r="AX375" s="13" t="s">
        <v>79</v>
      </c>
      <c r="AY375" s="154" t="s">
        <v>149</v>
      </c>
    </row>
    <row r="376" spans="2:65" s="12" customFormat="1" ht="11.25">
      <c r="B376" s="145"/>
      <c r="D376" s="146" t="s">
        <v>161</v>
      </c>
      <c r="E376" s="147" t="s">
        <v>1</v>
      </c>
      <c r="F376" s="148" t="s">
        <v>614</v>
      </c>
      <c r="H376" s="149">
        <v>673.77</v>
      </c>
      <c r="I376" s="150"/>
      <c r="L376" s="145"/>
      <c r="M376" s="151"/>
      <c r="T376" s="152"/>
      <c r="AT376" s="147" t="s">
        <v>161</v>
      </c>
      <c r="AU376" s="147" t="s">
        <v>159</v>
      </c>
      <c r="AV376" s="12" t="s">
        <v>89</v>
      </c>
      <c r="AW376" s="12" t="s">
        <v>34</v>
      </c>
      <c r="AX376" s="12" t="s">
        <v>79</v>
      </c>
      <c r="AY376" s="147" t="s">
        <v>149</v>
      </c>
    </row>
    <row r="377" spans="2:65" s="12" customFormat="1" ht="11.25">
      <c r="B377" s="145"/>
      <c r="D377" s="146" t="s">
        <v>161</v>
      </c>
      <c r="E377" s="147" t="s">
        <v>1</v>
      </c>
      <c r="F377" s="148" t="s">
        <v>580</v>
      </c>
      <c r="H377" s="149">
        <v>27.3</v>
      </c>
      <c r="I377" s="150"/>
      <c r="L377" s="145"/>
      <c r="M377" s="151"/>
      <c r="T377" s="152"/>
      <c r="AT377" s="147" t="s">
        <v>161</v>
      </c>
      <c r="AU377" s="147" t="s">
        <v>159</v>
      </c>
      <c r="AV377" s="12" t="s">
        <v>89</v>
      </c>
      <c r="AW377" s="12" t="s">
        <v>34</v>
      </c>
      <c r="AX377" s="12" t="s">
        <v>79</v>
      </c>
      <c r="AY377" s="147" t="s">
        <v>149</v>
      </c>
    </row>
    <row r="378" spans="2:65" s="12" customFormat="1" ht="11.25">
      <c r="B378" s="145"/>
      <c r="D378" s="146" t="s">
        <v>161</v>
      </c>
      <c r="E378" s="147" t="s">
        <v>1</v>
      </c>
      <c r="F378" s="148" t="s">
        <v>581</v>
      </c>
      <c r="H378" s="149">
        <v>458.85</v>
      </c>
      <c r="I378" s="150"/>
      <c r="L378" s="145"/>
      <c r="M378" s="151"/>
      <c r="T378" s="152"/>
      <c r="AT378" s="147" t="s">
        <v>161</v>
      </c>
      <c r="AU378" s="147" t="s">
        <v>159</v>
      </c>
      <c r="AV378" s="12" t="s">
        <v>89</v>
      </c>
      <c r="AW378" s="12" t="s">
        <v>34</v>
      </c>
      <c r="AX378" s="12" t="s">
        <v>79</v>
      </c>
      <c r="AY378" s="147" t="s">
        <v>149</v>
      </c>
    </row>
    <row r="379" spans="2:65" s="15" customFormat="1" ht="11.25">
      <c r="B379" s="166"/>
      <c r="D379" s="146" t="s">
        <v>161</v>
      </c>
      <c r="E379" s="167" t="s">
        <v>1</v>
      </c>
      <c r="F379" s="168" t="s">
        <v>206</v>
      </c>
      <c r="H379" s="169">
        <v>1159.92</v>
      </c>
      <c r="I379" s="170"/>
      <c r="L379" s="166"/>
      <c r="M379" s="171"/>
      <c r="T379" s="172"/>
      <c r="AT379" s="167" t="s">
        <v>161</v>
      </c>
      <c r="AU379" s="167" t="s">
        <v>159</v>
      </c>
      <c r="AV379" s="15" t="s">
        <v>159</v>
      </c>
      <c r="AW379" s="15" t="s">
        <v>34</v>
      </c>
      <c r="AX379" s="15" t="s">
        <v>79</v>
      </c>
      <c r="AY379" s="167" t="s">
        <v>149</v>
      </c>
    </row>
    <row r="380" spans="2:65" s="12" customFormat="1" ht="11.25">
      <c r="B380" s="145"/>
      <c r="D380" s="146" t="s">
        <v>161</v>
      </c>
      <c r="E380" s="147" t="s">
        <v>1</v>
      </c>
      <c r="F380" s="148" t="s">
        <v>619</v>
      </c>
      <c r="H380" s="149">
        <v>173.988</v>
      </c>
      <c r="I380" s="150"/>
      <c r="L380" s="145"/>
      <c r="M380" s="151"/>
      <c r="T380" s="152"/>
      <c r="AT380" s="147" t="s">
        <v>161</v>
      </c>
      <c r="AU380" s="147" t="s">
        <v>159</v>
      </c>
      <c r="AV380" s="12" t="s">
        <v>89</v>
      </c>
      <c r="AW380" s="12" t="s">
        <v>34</v>
      </c>
      <c r="AX380" s="12" t="s">
        <v>79</v>
      </c>
      <c r="AY380" s="147" t="s">
        <v>149</v>
      </c>
    </row>
    <row r="381" spans="2:65" s="14" customFormat="1" ht="11.25">
      <c r="B381" s="159"/>
      <c r="D381" s="146" t="s">
        <v>161</v>
      </c>
      <c r="E381" s="160" t="s">
        <v>1</v>
      </c>
      <c r="F381" s="161" t="s">
        <v>199</v>
      </c>
      <c r="H381" s="162">
        <v>1333.9079999999999</v>
      </c>
      <c r="I381" s="163"/>
      <c r="L381" s="159"/>
      <c r="M381" s="164"/>
      <c r="T381" s="165"/>
      <c r="AT381" s="160" t="s">
        <v>161</v>
      </c>
      <c r="AU381" s="160" t="s">
        <v>159</v>
      </c>
      <c r="AV381" s="14" t="s">
        <v>158</v>
      </c>
      <c r="AW381" s="14" t="s">
        <v>34</v>
      </c>
      <c r="AX381" s="14" t="s">
        <v>87</v>
      </c>
      <c r="AY381" s="160" t="s">
        <v>149</v>
      </c>
    </row>
    <row r="382" spans="2:65" s="11" customFormat="1" ht="20.85" customHeight="1">
      <c r="B382" s="120"/>
      <c r="D382" s="121" t="s">
        <v>78</v>
      </c>
      <c r="E382" s="130" t="s">
        <v>620</v>
      </c>
      <c r="F382" s="130" t="s">
        <v>621</v>
      </c>
      <c r="I382" s="123"/>
      <c r="J382" s="131">
        <f>BK382</f>
        <v>0</v>
      </c>
      <c r="L382" s="120"/>
      <c r="M382" s="125"/>
      <c r="P382" s="126">
        <f>SUM(P383:P390)</f>
        <v>0</v>
      </c>
      <c r="R382" s="126">
        <f>SUM(R383:R390)</f>
        <v>0</v>
      </c>
      <c r="T382" s="127">
        <f>SUM(T383:T390)</f>
        <v>0</v>
      </c>
      <c r="AR382" s="121" t="s">
        <v>87</v>
      </c>
      <c r="AT382" s="128" t="s">
        <v>78</v>
      </c>
      <c r="AU382" s="128" t="s">
        <v>89</v>
      </c>
      <c r="AY382" s="121" t="s">
        <v>149</v>
      </c>
      <c r="BK382" s="129">
        <f>SUM(BK383:BK390)</f>
        <v>0</v>
      </c>
    </row>
    <row r="383" spans="2:65" s="1" customFormat="1" ht="33" customHeight="1">
      <c r="B383" s="32"/>
      <c r="C383" s="132" t="s">
        <v>622</v>
      </c>
      <c r="D383" s="132" t="s">
        <v>153</v>
      </c>
      <c r="E383" s="133" t="s">
        <v>623</v>
      </c>
      <c r="F383" s="134" t="s">
        <v>624</v>
      </c>
      <c r="G383" s="135" t="s">
        <v>156</v>
      </c>
      <c r="H383" s="136">
        <v>607</v>
      </c>
      <c r="I383" s="137"/>
      <c r="J383" s="138">
        <f>ROUND(I383*H383,2)</f>
        <v>0</v>
      </c>
      <c r="K383" s="134" t="s">
        <v>157</v>
      </c>
      <c r="L383" s="32"/>
      <c r="M383" s="139" t="s">
        <v>1</v>
      </c>
      <c r="N383" s="140" t="s">
        <v>44</v>
      </c>
      <c r="P383" s="141">
        <f>O383*H383</f>
        <v>0</v>
      </c>
      <c r="Q383" s="141">
        <v>0</v>
      </c>
      <c r="R383" s="141">
        <f>Q383*H383</f>
        <v>0</v>
      </c>
      <c r="S383" s="141">
        <v>0</v>
      </c>
      <c r="T383" s="142">
        <f>S383*H383</f>
        <v>0</v>
      </c>
      <c r="AR383" s="143" t="s">
        <v>158</v>
      </c>
      <c r="AT383" s="143" t="s">
        <v>153</v>
      </c>
      <c r="AU383" s="143" t="s">
        <v>159</v>
      </c>
      <c r="AY383" s="17" t="s">
        <v>149</v>
      </c>
      <c r="BE383" s="144">
        <f>IF(N383="základní",J383,0)</f>
        <v>0</v>
      </c>
      <c r="BF383" s="144">
        <f>IF(N383="snížená",J383,0)</f>
        <v>0</v>
      </c>
      <c r="BG383" s="144">
        <f>IF(N383="zákl. přenesená",J383,0)</f>
        <v>0</v>
      </c>
      <c r="BH383" s="144">
        <f>IF(N383="sníž. přenesená",J383,0)</f>
        <v>0</v>
      </c>
      <c r="BI383" s="144">
        <f>IF(N383="nulová",J383,0)</f>
        <v>0</v>
      </c>
      <c r="BJ383" s="17" t="s">
        <v>87</v>
      </c>
      <c r="BK383" s="144">
        <f>ROUND(I383*H383,2)</f>
        <v>0</v>
      </c>
      <c r="BL383" s="17" t="s">
        <v>158</v>
      </c>
      <c r="BM383" s="143" t="s">
        <v>625</v>
      </c>
    </row>
    <row r="384" spans="2:65" s="12" customFormat="1" ht="11.25">
      <c r="B384" s="145"/>
      <c r="D384" s="146" t="s">
        <v>161</v>
      </c>
      <c r="E384" s="147" t="s">
        <v>1</v>
      </c>
      <c r="F384" s="148" t="s">
        <v>626</v>
      </c>
      <c r="H384" s="149">
        <v>607</v>
      </c>
      <c r="I384" s="150"/>
      <c r="L384" s="145"/>
      <c r="M384" s="151"/>
      <c r="T384" s="152"/>
      <c r="AT384" s="147" t="s">
        <v>161</v>
      </c>
      <c r="AU384" s="147" t="s">
        <v>159</v>
      </c>
      <c r="AV384" s="12" t="s">
        <v>89</v>
      </c>
      <c r="AW384" s="12" t="s">
        <v>34</v>
      </c>
      <c r="AX384" s="12" t="s">
        <v>87</v>
      </c>
      <c r="AY384" s="147" t="s">
        <v>149</v>
      </c>
    </row>
    <row r="385" spans="2:65" s="1" customFormat="1" ht="24.2" customHeight="1">
      <c r="B385" s="32"/>
      <c r="C385" s="132" t="s">
        <v>627</v>
      </c>
      <c r="D385" s="132" t="s">
        <v>153</v>
      </c>
      <c r="E385" s="133" t="s">
        <v>628</v>
      </c>
      <c r="F385" s="134" t="s">
        <v>629</v>
      </c>
      <c r="G385" s="135" t="s">
        <v>156</v>
      </c>
      <c r="H385" s="136">
        <v>607</v>
      </c>
      <c r="I385" s="137"/>
      <c r="J385" s="138">
        <f>ROUND(I385*H385,2)</f>
        <v>0</v>
      </c>
      <c r="K385" s="134" t="s">
        <v>157</v>
      </c>
      <c r="L385" s="32"/>
      <c r="M385" s="139" t="s">
        <v>1</v>
      </c>
      <c r="N385" s="140" t="s">
        <v>44</v>
      </c>
      <c r="P385" s="141">
        <f>O385*H385</f>
        <v>0</v>
      </c>
      <c r="Q385" s="141">
        <v>0</v>
      </c>
      <c r="R385" s="141">
        <f>Q385*H385</f>
        <v>0</v>
      </c>
      <c r="S385" s="141">
        <v>0</v>
      </c>
      <c r="T385" s="142">
        <f>S385*H385</f>
        <v>0</v>
      </c>
      <c r="AR385" s="143" t="s">
        <v>158</v>
      </c>
      <c r="AT385" s="143" t="s">
        <v>153</v>
      </c>
      <c r="AU385" s="143" t="s">
        <v>159</v>
      </c>
      <c r="AY385" s="17" t="s">
        <v>149</v>
      </c>
      <c r="BE385" s="144">
        <f>IF(N385="základní",J385,0)</f>
        <v>0</v>
      </c>
      <c r="BF385" s="144">
        <f>IF(N385="snížená",J385,0)</f>
        <v>0</v>
      </c>
      <c r="BG385" s="144">
        <f>IF(N385="zákl. přenesená",J385,0)</f>
        <v>0</v>
      </c>
      <c r="BH385" s="144">
        <f>IF(N385="sníž. přenesená",J385,0)</f>
        <v>0</v>
      </c>
      <c r="BI385" s="144">
        <f>IF(N385="nulová",J385,0)</f>
        <v>0</v>
      </c>
      <c r="BJ385" s="17" t="s">
        <v>87</v>
      </c>
      <c r="BK385" s="144">
        <f>ROUND(I385*H385,2)</f>
        <v>0</v>
      </c>
      <c r="BL385" s="17" t="s">
        <v>158</v>
      </c>
      <c r="BM385" s="143" t="s">
        <v>630</v>
      </c>
    </row>
    <row r="386" spans="2:65" s="12" customFormat="1" ht="11.25">
      <c r="B386" s="145"/>
      <c r="D386" s="146" t="s">
        <v>161</v>
      </c>
      <c r="E386" s="147" t="s">
        <v>1</v>
      </c>
      <c r="F386" s="148" t="s">
        <v>631</v>
      </c>
      <c r="H386" s="149">
        <v>607</v>
      </c>
      <c r="I386" s="150"/>
      <c r="L386" s="145"/>
      <c r="M386" s="151"/>
      <c r="T386" s="152"/>
      <c r="AT386" s="147" t="s">
        <v>161</v>
      </c>
      <c r="AU386" s="147" t="s">
        <v>159</v>
      </c>
      <c r="AV386" s="12" t="s">
        <v>89</v>
      </c>
      <c r="AW386" s="12" t="s">
        <v>34</v>
      </c>
      <c r="AX386" s="12" t="s">
        <v>87</v>
      </c>
      <c r="AY386" s="147" t="s">
        <v>149</v>
      </c>
    </row>
    <row r="387" spans="2:65" s="1" customFormat="1" ht="33" customHeight="1">
      <c r="B387" s="32"/>
      <c r="C387" s="132" t="s">
        <v>632</v>
      </c>
      <c r="D387" s="132" t="s">
        <v>153</v>
      </c>
      <c r="E387" s="133" t="s">
        <v>633</v>
      </c>
      <c r="F387" s="134" t="s">
        <v>634</v>
      </c>
      <c r="G387" s="135" t="s">
        <v>156</v>
      </c>
      <c r="H387" s="136">
        <v>607</v>
      </c>
      <c r="I387" s="137"/>
      <c r="J387" s="138">
        <f>ROUND(I387*H387,2)</f>
        <v>0</v>
      </c>
      <c r="K387" s="134" t="s">
        <v>157</v>
      </c>
      <c r="L387" s="32"/>
      <c r="M387" s="139" t="s">
        <v>1</v>
      </c>
      <c r="N387" s="140" t="s">
        <v>44</v>
      </c>
      <c r="P387" s="141">
        <f>O387*H387</f>
        <v>0</v>
      </c>
      <c r="Q387" s="141">
        <v>0</v>
      </c>
      <c r="R387" s="141">
        <f>Q387*H387</f>
        <v>0</v>
      </c>
      <c r="S387" s="141">
        <v>0</v>
      </c>
      <c r="T387" s="142">
        <f>S387*H387</f>
        <v>0</v>
      </c>
      <c r="AR387" s="143" t="s">
        <v>158</v>
      </c>
      <c r="AT387" s="143" t="s">
        <v>153</v>
      </c>
      <c r="AU387" s="143" t="s">
        <v>159</v>
      </c>
      <c r="AY387" s="17" t="s">
        <v>149</v>
      </c>
      <c r="BE387" s="144">
        <f>IF(N387="základní",J387,0)</f>
        <v>0</v>
      </c>
      <c r="BF387" s="144">
        <f>IF(N387="snížená",J387,0)</f>
        <v>0</v>
      </c>
      <c r="BG387" s="144">
        <f>IF(N387="zákl. přenesená",J387,0)</f>
        <v>0</v>
      </c>
      <c r="BH387" s="144">
        <f>IF(N387="sníž. přenesená",J387,0)</f>
        <v>0</v>
      </c>
      <c r="BI387" s="144">
        <f>IF(N387="nulová",J387,0)</f>
        <v>0</v>
      </c>
      <c r="BJ387" s="17" t="s">
        <v>87</v>
      </c>
      <c r="BK387" s="144">
        <f>ROUND(I387*H387,2)</f>
        <v>0</v>
      </c>
      <c r="BL387" s="17" t="s">
        <v>158</v>
      </c>
      <c r="BM387" s="143" t="s">
        <v>635</v>
      </c>
    </row>
    <row r="388" spans="2:65" s="12" customFormat="1" ht="11.25">
      <c r="B388" s="145"/>
      <c r="D388" s="146" t="s">
        <v>161</v>
      </c>
      <c r="E388" s="147" t="s">
        <v>1</v>
      </c>
      <c r="F388" s="148" t="s">
        <v>631</v>
      </c>
      <c r="H388" s="149">
        <v>607</v>
      </c>
      <c r="I388" s="150"/>
      <c r="L388" s="145"/>
      <c r="M388" s="151"/>
      <c r="T388" s="152"/>
      <c r="AT388" s="147" t="s">
        <v>161</v>
      </c>
      <c r="AU388" s="147" t="s">
        <v>159</v>
      </c>
      <c r="AV388" s="12" t="s">
        <v>89</v>
      </c>
      <c r="AW388" s="12" t="s">
        <v>34</v>
      </c>
      <c r="AX388" s="12" t="s">
        <v>87</v>
      </c>
      <c r="AY388" s="147" t="s">
        <v>149</v>
      </c>
    </row>
    <row r="389" spans="2:65" s="1" customFormat="1" ht="24.2" customHeight="1">
      <c r="B389" s="32"/>
      <c r="C389" s="132" t="s">
        <v>636</v>
      </c>
      <c r="D389" s="132" t="s">
        <v>153</v>
      </c>
      <c r="E389" s="133" t="s">
        <v>637</v>
      </c>
      <c r="F389" s="134" t="s">
        <v>638</v>
      </c>
      <c r="G389" s="135" t="s">
        <v>156</v>
      </c>
      <c r="H389" s="136">
        <v>607</v>
      </c>
      <c r="I389" s="137"/>
      <c r="J389" s="138">
        <f>ROUND(I389*H389,2)</f>
        <v>0</v>
      </c>
      <c r="K389" s="134" t="s">
        <v>157</v>
      </c>
      <c r="L389" s="32"/>
      <c r="M389" s="139" t="s">
        <v>1</v>
      </c>
      <c r="N389" s="140" t="s">
        <v>44</v>
      </c>
      <c r="P389" s="141">
        <f>O389*H389</f>
        <v>0</v>
      </c>
      <c r="Q389" s="141">
        <v>0</v>
      </c>
      <c r="R389" s="141">
        <f>Q389*H389</f>
        <v>0</v>
      </c>
      <c r="S389" s="141">
        <v>0</v>
      </c>
      <c r="T389" s="142">
        <f>S389*H389</f>
        <v>0</v>
      </c>
      <c r="AR389" s="143" t="s">
        <v>158</v>
      </c>
      <c r="AT389" s="143" t="s">
        <v>153</v>
      </c>
      <c r="AU389" s="143" t="s">
        <v>159</v>
      </c>
      <c r="AY389" s="17" t="s">
        <v>149</v>
      </c>
      <c r="BE389" s="144">
        <f>IF(N389="základní",J389,0)</f>
        <v>0</v>
      </c>
      <c r="BF389" s="144">
        <f>IF(N389="snížená",J389,0)</f>
        <v>0</v>
      </c>
      <c r="BG389" s="144">
        <f>IF(N389="zákl. přenesená",J389,0)</f>
        <v>0</v>
      </c>
      <c r="BH389" s="144">
        <f>IF(N389="sníž. přenesená",J389,0)</f>
        <v>0</v>
      </c>
      <c r="BI389" s="144">
        <f>IF(N389="nulová",J389,0)</f>
        <v>0</v>
      </c>
      <c r="BJ389" s="17" t="s">
        <v>87</v>
      </c>
      <c r="BK389" s="144">
        <f>ROUND(I389*H389,2)</f>
        <v>0</v>
      </c>
      <c r="BL389" s="17" t="s">
        <v>158</v>
      </c>
      <c r="BM389" s="143" t="s">
        <v>639</v>
      </c>
    </row>
    <row r="390" spans="2:65" s="12" customFormat="1" ht="11.25">
      <c r="B390" s="145"/>
      <c r="D390" s="146" t="s">
        <v>161</v>
      </c>
      <c r="E390" s="147" t="s">
        <v>1</v>
      </c>
      <c r="F390" s="148" t="s">
        <v>631</v>
      </c>
      <c r="H390" s="149">
        <v>607</v>
      </c>
      <c r="I390" s="150"/>
      <c r="L390" s="145"/>
      <c r="M390" s="151"/>
      <c r="T390" s="152"/>
      <c r="AT390" s="147" t="s">
        <v>161</v>
      </c>
      <c r="AU390" s="147" t="s">
        <v>159</v>
      </c>
      <c r="AV390" s="12" t="s">
        <v>89</v>
      </c>
      <c r="AW390" s="12" t="s">
        <v>34</v>
      </c>
      <c r="AX390" s="12" t="s">
        <v>87</v>
      </c>
      <c r="AY390" s="147" t="s">
        <v>149</v>
      </c>
    </row>
    <row r="391" spans="2:65" s="11" customFormat="1" ht="20.85" customHeight="1">
      <c r="B391" s="120"/>
      <c r="D391" s="121" t="s">
        <v>78</v>
      </c>
      <c r="E391" s="130" t="s">
        <v>640</v>
      </c>
      <c r="F391" s="130" t="s">
        <v>641</v>
      </c>
      <c r="I391" s="123"/>
      <c r="J391" s="131">
        <f>BK391</f>
        <v>0</v>
      </c>
      <c r="L391" s="120"/>
      <c r="M391" s="125"/>
      <c r="P391" s="126">
        <f>SUM(P392:P393)</f>
        <v>0</v>
      </c>
      <c r="R391" s="126">
        <f>SUM(R392:R393)</f>
        <v>0.55110000000000003</v>
      </c>
      <c r="T391" s="127">
        <f>SUM(T392:T393)</f>
        <v>0</v>
      </c>
      <c r="AR391" s="121" t="s">
        <v>87</v>
      </c>
      <c r="AT391" s="128" t="s">
        <v>78</v>
      </c>
      <c r="AU391" s="128" t="s">
        <v>89</v>
      </c>
      <c r="AY391" s="121" t="s">
        <v>149</v>
      </c>
      <c r="BK391" s="129">
        <f>SUM(BK392:BK393)</f>
        <v>0</v>
      </c>
    </row>
    <row r="392" spans="2:65" s="1" customFormat="1" ht="24.2" customHeight="1">
      <c r="B392" s="32"/>
      <c r="C392" s="132" t="s">
        <v>642</v>
      </c>
      <c r="D392" s="132" t="s">
        <v>153</v>
      </c>
      <c r="E392" s="133" t="s">
        <v>643</v>
      </c>
      <c r="F392" s="134" t="s">
        <v>644</v>
      </c>
      <c r="G392" s="135" t="s">
        <v>156</v>
      </c>
      <c r="H392" s="136">
        <v>3</v>
      </c>
      <c r="I392" s="137"/>
      <c r="J392" s="138">
        <f>ROUND(I392*H392,2)</f>
        <v>0</v>
      </c>
      <c r="K392" s="134" t="s">
        <v>157</v>
      </c>
      <c r="L392" s="32"/>
      <c r="M392" s="139" t="s">
        <v>1</v>
      </c>
      <c r="N392" s="140" t="s">
        <v>44</v>
      </c>
      <c r="P392" s="141">
        <f>O392*H392</f>
        <v>0</v>
      </c>
      <c r="Q392" s="141">
        <v>0.1837</v>
      </c>
      <c r="R392" s="141">
        <f>Q392*H392</f>
        <v>0.55110000000000003</v>
      </c>
      <c r="S392" s="141">
        <v>0</v>
      </c>
      <c r="T392" s="142">
        <f>S392*H392</f>
        <v>0</v>
      </c>
      <c r="AR392" s="143" t="s">
        <v>158</v>
      </c>
      <c r="AT392" s="143" t="s">
        <v>153</v>
      </c>
      <c r="AU392" s="143" t="s">
        <v>159</v>
      </c>
      <c r="AY392" s="17" t="s">
        <v>149</v>
      </c>
      <c r="BE392" s="144">
        <f>IF(N392="základní",J392,0)</f>
        <v>0</v>
      </c>
      <c r="BF392" s="144">
        <f>IF(N392="snížená",J392,0)</f>
        <v>0</v>
      </c>
      <c r="BG392" s="144">
        <f>IF(N392="zákl. přenesená",J392,0)</f>
        <v>0</v>
      </c>
      <c r="BH392" s="144">
        <f>IF(N392="sníž. přenesená",J392,0)</f>
        <v>0</v>
      </c>
      <c r="BI392" s="144">
        <f>IF(N392="nulová",J392,0)</f>
        <v>0</v>
      </c>
      <c r="BJ392" s="17" t="s">
        <v>87</v>
      </c>
      <c r="BK392" s="144">
        <f>ROUND(I392*H392,2)</f>
        <v>0</v>
      </c>
      <c r="BL392" s="17" t="s">
        <v>158</v>
      </c>
      <c r="BM392" s="143" t="s">
        <v>645</v>
      </c>
    </row>
    <row r="393" spans="2:65" s="12" customFormat="1" ht="11.25">
      <c r="B393" s="145"/>
      <c r="D393" s="146" t="s">
        <v>161</v>
      </c>
      <c r="E393" s="147" t="s">
        <v>1</v>
      </c>
      <c r="F393" s="148" t="s">
        <v>646</v>
      </c>
      <c r="H393" s="149">
        <v>3</v>
      </c>
      <c r="I393" s="150"/>
      <c r="L393" s="145"/>
      <c r="M393" s="151"/>
      <c r="T393" s="152"/>
      <c r="AT393" s="147" t="s">
        <v>161</v>
      </c>
      <c r="AU393" s="147" t="s">
        <v>159</v>
      </c>
      <c r="AV393" s="12" t="s">
        <v>89</v>
      </c>
      <c r="AW393" s="12" t="s">
        <v>34</v>
      </c>
      <c r="AX393" s="12" t="s">
        <v>87</v>
      </c>
      <c r="AY393" s="147" t="s">
        <v>149</v>
      </c>
    </row>
    <row r="394" spans="2:65" s="11" customFormat="1" ht="20.85" customHeight="1">
      <c r="B394" s="120"/>
      <c r="D394" s="121" t="s">
        <v>78</v>
      </c>
      <c r="E394" s="130" t="s">
        <v>647</v>
      </c>
      <c r="F394" s="130" t="s">
        <v>648</v>
      </c>
      <c r="I394" s="123"/>
      <c r="J394" s="131">
        <f>BK394</f>
        <v>0</v>
      </c>
      <c r="L394" s="120"/>
      <c r="M394" s="125"/>
      <c r="P394" s="126">
        <f>SUM(P395:P414)</f>
        <v>0</v>
      </c>
      <c r="R394" s="126">
        <f>SUM(R395:R414)</f>
        <v>114.431017</v>
      </c>
      <c r="T394" s="127">
        <f>SUM(T395:T414)</f>
        <v>0</v>
      </c>
      <c r="AR394" s="121" t="s">
        <v>87</v>
      </c>
      <c r="AT394" s="128" t="s">
        <v>78</v>
      </c>
      <c r="AU394" s="128" t="s">
        <v>89</v>
      </c>
      <c r="AY394" s="121" t="s">
        <v>149</v>
      </c>
      <c r="BK394" s="129">
        <f>SUM(BK395:BK414)</f>
        <v>0</v>
      </c>
    </row>
    <row r="395" spans="2:65" s="1" customFormat="1" ht="24.2" customHeight="1">
      <c r="B395" s="32"/>
      <c r="C395" s="132" t="s">
        <v>649</v>
      </c>
      <c r="D395" s="132" t="s">
        <v>153</v>
      </c>
      <c r="E395" s="133" t="s">
        <v>650</v>
      </c>
      <c r="F395" s="134" t="s">
        <v>651</v>
      </c>
      <c r="G395" s="135" t="s">
        <v>156</v>
      </c>
      <c r="H395" s="136">
        <v>26</v>
      </c>
      <c r="I395" s="137"/>
      <c r="J395" s="138">
        <f>ROUND(I395*H395,2)</f>
        <v>0</v>
      </c>
      <c r="K395" s="134" t="s">
        <v>157</v>
      </c>
      <c r="L395" s="32"/>
      <c r="M395" s="139" t="s">
        <v>1</v>
      </c>
      <c r="N395" s="140" t="s">
        <v>44</v>
      </c>
      <c r="P395" s="141">
        <f>O395*H395</f>
        <v>0</v>
      </c>
      <c r="Q395" s="141">
        <v>9.0620000000000006E-2</v>
      </c>
      <c r="R395" s="141">
        <f>Q395*H395</f>
        <v>2.3561200000000002</v>
      </c>
      <c r="S395" s="141">
        <v>0</v>
      </c>
      <c r="T395" s="142">
        <f>S395*H395</f>
        <v>0</v>
      </c>
      <c r="AR395" s="143" t="s">
        <v>158</v>
      </c>
      <c r="AT395" s="143" t="s">
        <v>153</v>
      </c>
      <c r="AU395" s="143" t="s">
        <v>159</v>
      </c>
      <c r="AY395" s="17" t="s">
        <v>149</v>
      </c>
      <c r="BE395" s="144">
        <f>IF(N395="základní",J395,0)</f>
        <v>0</v>
      </c>
      <c r="BF395" s="144">
        <f>IF(N395="snížená",J395,0)</f>
        <v>0</v>
      </c>
      <c r="BG395" s="144">
        <f>IF(N395="zákl. přenesená",J395,0)</f>
        <v>0</v>
      </c>
      <c r="BH395" s="144">
        <f>IF(N395="sníž. přenesená",J395,0)</f>
        <v>0</v>
      </c>
      <c r="BI395" s="144">
        <f>IF(N395="nulová",J395,0)</f>
        <v>0</v>
      </c>
      <c r="BJ395" s="17" t="s">
        <v>87</v>
      </c>
      <c r="BK395" s="144">
        <f>ROUND(I395*H395,2)</f>
        <v>0</v>
      </c>
      <c r="BL395" s="17" t="s">
        <v>158</v>
      </c>
      <c r="BM395" s="143" t="s">
        <v>652</v>
      </c>
    </row>
    <row r="396" spans="2:65" s="12" customFormat="1" ht="11.25">
      <c r="B396" s="145"/>
      <c r="D396" s="146" t="s">
        <v>161</v>
      </c>
      <c r="E396" s="147" t="s">
        <v>1</v>
      </c>
      <c r="F396" s="148" t="s">
        <v>653</v>
      </c>
      <c r="H396" s="149">
        <v>26</v>
      </c>
      <c r="I396" s="150"/>
      <c r="L396" s="145"/>
      <c r="M396" s="151"/>
      <c r="T396" s="152"/>
      <c r="AT396" s="147" t="s">
        <v>161</v>
      </c>
      <c r="AU396" s="147" t="s">
        <v>159</v>
      </c>
      <c r="AV396" s="12" t="s">
        <v>89</v>
      </c>
      <c r="AW396" s="12" t="s">
        <v>34</v>
      </c>
      <c r="AX396" s="12" t="s">
        <v>87</v>
      </c>
      <c r="AY396" s="147" t="s">
        <v>149</v>
      </c>
    </row>
    <row r="397" spans="2:65" s="1" customFormat="1" ht="24.2" customHeight="1">
      <c r="B397" s="32"/>
      <c r="C397" s="173" t="s">
        <v>654</v>
      </c>
      <c r="D397" s="173" t="s">
        <v>333</v>
      </c>
      <c r="E397" s="174" t="s">
        <v>655</v>
      </c>
      <c r="F397" s="175" t="s">
        <v>656</v>
      </c>
      <c r="G397" s="176" t="s">
        <v>156</v>
      </c>
      <c r="H397" s="177">
        <v>26.327000000000002</v>
      </c>
      <c r="I397" s="178"/>
      <c r="J397" s="179">
        <f>ROUND(I397*H397,2)</f>
        <v>0</v>
      </c>
      <c r="K397" s="175" t="s">
        <v>157</v>
      </c>
      <c r="L397" s="180"/>
      <c r="M397" s="181" t="s">
        <v>1</v>
      </c>
      <c r="N397" s="182" t="s">
        <v>44</v>
      </c>
      <c r="P397" s="141">
        <f>O397*H397</f>
        <v>0</v>
      </c>
      <c r="Q397" s="141">
        <v>0.17599999999999999</v>
      </c>
      <c r="R397" s="141">
        <f>Q397*H397</f>
        <v>4.6335519999999999</v>
      </c>
      <c r="S397" s="141">
        <v>0</v>
      </c>
      <c r="T397" s="142">
        <f>S397*H397</f>
        <v>0</v>
      </c>
      <c r="AR397" s="143" t="s">
        <v>188</v>
      </c>
      <c r="AT397" s="143" t="s">
        <v>333</v>
      </c>
      <c r="AU397" s="143" t="s">
        <v>159</v>
      </c>
      <c r="AY397" s="17" t="s">
        <v>149</v>
      </c>
      <c r="BE397" s="144">
        <f>IF(N397="základní",J397,0)</f>
        <v>0</v>
      </c>
      <c r="BF397" s="144">
        <f>IF(N397="snížená",J397,0)</f>
        <v>0</v>
      </c>
      <c r="BG397" s="144">
        <f>IF(N397="zákl. přenesená",J397,0)</f>
        <v>0</v>
      </c>
      <c r="BH397" s="144">
        <f>IF(N397="sníž. přenesená",J397,0)</f>
        <v>0</v>
      </c>
      <c r="BI397" s="144">
        <f>IF(N397="nulová",J397,0)</f>
        <v>0</v>
      </c>
      <c r="BJ397" s="17" t="s">
        <v>87</v>
      </c>
      <c r="BK397" s="144">
        <f>ROUND(I397*H397,2)</f>
        <v>0</v>
      </c>
      <c r="BL397" s="17" t="s">
        <v>158</v>
      </c>
      <c r="BM397" s="143" t="s">
        <v>657</v>
      </c>
    </row>
    <row r="398" spans="2:65" s="12" customFormat="1" ht="11.25">
      <c r="B398" s="145"/>
      <c r="D398" s="146" t="s">
        <v>161</v>
      </c>
      <c r="E398" s="147" t="s">
        <v>1</v>
      </c>
      <c r="F398" s="148" t="s">
        <v>653</v>
      </c>
      <c r="H398" s="149">
        <v>26</v>
      </c>
      <c r="I398" s="150"/>
      <c r="L398" s="145"/>
      <c r="M398" s="151"/>
      <c r="T398" s="152"/>
      <c r="AT398" s="147" t="s">
        <v>161</v>
      </c>
      <c r="AU398" s="147" t="s">
        <v>159</v>
      </c>
      <c r="AV398" s="12" t="s">
        <v>89</v>
      </c>
      <c r="AW398" s="12" t="s">
        <v>34</v>
      </c>
      <c r="AX398" s="12" t="s">
        <v>79</v>
      </c>
      <c r="AY398" s="147" t="s">
        <v>149</v>
      </c>
    </row>
    <row r="399" spans="2:65" s="12" customFormat="1" ht="11.25">
      <c r="B399" s="145"/>
      <c r="D399" s="146" t="s">
        <v>161</v>
      </c>
      <c r="E399" s="147" t="s">
        <v>1</v>
      </c>
      <c r="F399" s="148" t="s">
        <v>658</v>
      </c>
      <c r="H399" s="149">
        <v>-0.44</v>
      </c>
      <c r="I399" s="150"/>
      <c r="L399" s="145"/>
      <c r="M399" s="151"/>
      <c r="T399" s="152"/>
      <c r="AT399" s="147" t="s">
        <v>161</v>
      </c>
      <c r="AU399" s="147" t="s">
        <v>159</v>
      </c>
      <c r="AV399" s="12" t="s">
        <v>89</v>
      </c>
      <c r="AW399" s="12" t="s">
        <v>34</v>
      </c>
      <c r="AX399" s="12" t="s">
        <v>79</v>
      </c>
      <c r="AY399" s="147" t="s">
        <v>149</v>
      </c>
    </row>
    <row r="400" spans="2:65" s="14" customFormat="1" ht="11.25">
      <c r="B400" s="159"/>
      <c r="D400" s="146" t="s">
        <v>161</v>
      </c>
      <c r="E400" s="160" t="s">
        <v>1</v>
      </c>
      <c r="F400" s="161" t="s">
        <v>199</v>
      </c>
      <c r="H400" s="162">
        <v>25.56</v>
      </c>
      <c r="I400" s="163"/>
      <c r="L400" s="159"/>
      <c r="M400" s="164"/>
      <c r="T400" s="165"/>
      <c r="AT400" s="160" t="s">
        <v>161</v>
      </c>
      <c r="AU400" s="160" t="s">
        <v>159</v>
      </c>
      <c r="AV400" s="14" t="s">
        <v>158</v>
      </c>
      <c r="AW400" s="14" t="s">
        <v>34</v>
      </c>
      <c r="AX400" s="14" t="s">
        <v>87</v>
      </c>
      <c r="AY400" s="160" t="s">
        <v>149</v>
      </c>
    </row>
    <row r="401" spans="2:65" s="12" customFormat="1" ht="11.25">
      <c r="B401" s="145"/>
      <c r="D401" s="146" t="s">
        <v>161</v>
      </c>
      <c r="F401" s="148" t="s">
        <v>659</v>
      </c>
      <c r="H401" s="149">
        <v>26.327000000000002</v>
      </c>
      <c r="I401" s="150"/>
      <c r="L401" s="145"/>
      <c r="M401" s="151"/>
      <c r="T401" s="152"/>
      <c r="AT401" s="147" t="s">
        <v>161</v>
      </c>
      <c r="AU401" s="147" t="s">
        <v>159</v>
      </c>
      <c r="AV401" s="12" t="s">
        <v>89</v>
      </c>
      <c r="AW401" s="12" t="s">
        <v>4</v>
      </c>
      <c r="AX401" s="12" t="s">
        <v>87</v>
      </c>
      <c r="AY401" s="147" t="s">
        <v>149</v>
      </c>
    </row>
    <row r="402" spans="2:65" s="1" customFormat="1" ht="37.9" customHeight="1">
      <c r="B402" s="32"/>
      <c r="C402" s="132" t="s">
        <v>660</v>
      </c>
      <c r="D402" s="132" t="s">
        <v>153</v>
      </c>
      <c r="E402" s="133" t="s">
        <v>661</v>
      </c>
      <c r="F402" s="134" t="s">
        <v>662</v>
      </c>
      <c r="G402" s="135" t="s">
        <v>156</v>
      </c>
      <c r="H402" s="136">
        <v>0.44</v>
      </c>
      <c r="I402" s="137"/>
      <c r="J402" s="138">
        <f>ROUND(I402*H402,2)</f>
        <v>0</v>
      </c>
      <c r="K402" s="134" t="s">
        <v>157</v>
      </c>
      <c r="L402" s="32"/>
      <c r="M402" s="139" t="s">
        <v>1</v>
      </c>
      <c r="N402" s="140" t="s">
        <v>44</v>
      </c>
      <c r="P402" s="141">
        <f>O402*H402</f>
        <v>0</v>
      </c>
      <c r="Q402" s="141">
        <v>0</v>
      </c>
      <c r="R402" s="141">
        <f>Q402*H402</f>
        <v>0</v>
      </c>
      <c r="S402" s="141">
        <v>0</v>
      </c>
      <c r="T402" s="142">
        <f>S402*H402</f>
        <v>0</v>
      </c>
      <c r="AR402" s="143" t="s">
        <v>158</v>
      </c>
      <c r="AT402" s="143" t="s">
        <v>153</v>
      </c>
      <c r="AU402" s="143" t="s">
        <v>159</v>
      </c>
      <c r="AY402" s="17" t="s">
        <v>149</v>
      </c>
      <c r="BE402" s="144">
        <f>IF(N402="základní",J402,0)</f>
        <v>0</v>
      </c>
      <c r="BF402" s="144">
        <f>IF(N402="snížená",J402,0)</f>
        <v>0</v>
      </c>
      <c r="BG402" s="144">
        <f>IF(N402="zákl. přenesená",J402,0)</f>
        <v>0</v>
      </c>
      <c r="BH402" s="144">
        <f>IF(N402="sníž. přenesená",J402,0)</f>
        <v>0</v>
      </c>
      <c r="BI402" s="144">
        <f>IF(N402="nulová",J402,0)</f>
        <v>0</v>
      </c>
      <c r="BJ402" s="17" t="s">
        <v>87</v>
      </c>
      <c r="BK402" s="144">
        <f>ROUND(I402*H402,2)</f>
        <v>0</v>
      </c>
      <c r="BL402" s="17" t="s">
        <v>158</v>
      </c>
      <c r="BM402" s="143" t="s">
        <v>663</v>
      </c>
    </row>
    <row r="403" spans="2:65" s="12" customFormat="1" ht="11.25">
      <c r="B403" s="145"/>
      <c r="D403" s="146" t="s">
        <v>161</v>
      </c>
      <c r="E403" s="147" t="s">
        <v>1</v>
      </c>
      <c r="F403" s="148" t="s">
        <v>664</v>
      </c>
      <c r="H403" s="149">
        <v>0.44</v>
      </c>
      <c r="I403" s="150"/>
      <c r="L403" s="145"/>
      <c r="M403" s="151"/>
      <c r="T403" s="152"/>
      <c r="AT403" s="147" t="s">
        <v>161</v>
      </c>
      <c r="AU403" s="147" t="s">
        <v>159</v>
      </c>
      <c r="AV403" s="12" t="s">
        <v>89</v>
      </c>
      <c r="AW403" s="12" t="s">
        <v>34</v>
      </c>
      <c r="AX403" s="12" t="s">
        <v>87</v>
      </c>
      <c r="AY403" s="147" t="s">
        <v>149</v>
      </c>
    </row>
    <row r="404" spans="2:65" s="1" customFormat="1" ht="24.2" customHeight="1">
      <c r="B404" s="32"/>
      <c r="C404" s="173" t="s">
        <v>665</v>
      </c>
      <c r="D404" s="173" t="s">
        <v>333</v>
      </c>
      <c r="E404" s="174" t="s">
        <v>666</v>
      </c>
      <c r="F404" s="175" t="s">
        <v>667</v>
      </c>
      <c r="G404" s="176" t="s">
        <v>156</v>
      </c>
      <c r="H404" s="177">
        <v>0.44</v>
      </c>
      <c r="I404" s="178"/>
      <c r="J404" s="179">
        <f>ROUND(I404*H404,2)</f>
        <v>0</v>
      </c>
      <c r="K404" s="175" t="s">
        <v>157</v>
      </c>
      <c r="L404" s="180"/>
      <c r="M404" s="181" t="s">
        <v>1</v>
      </c>
      <c r="N404" s="182" t="s">
        <v>44</v>
      </c>
      <c r="P404" s="141">
        <f>O404*H404</f>
        <v>0</v>
      </c>
      <c r="Q404" s="141">
        <v>0.17599999999999999</v>
      </c>
      <c r="R404" s="141">
        <f>Q404*H404</f>
        <v>7.7439999999999995E-2</v>
      </c>
      <c r="S404" s="141">
        <v>0</v>
      </c>
      <c r="T404" s="142">
        <f>S404*H404</f>
        <v>0</v>
      </c>
      <c r="AR404" s="143" t="s">
        <v>188</v>
      </c>
      <c r="AT404" s="143" t="s">
        <v>333</v>
      </c>
      <c r="AU404" s="143" t="s">
        <v>159</v>
      </c>
      <c r="AY404" s="17" t="s">
        <v>149</v>
      </c>
      <c r="BE404" s="144">
        <f>IF(N404="základní",J404,0)</f>
        <v>0</v>
      </c>
      <c r="BF404" s="144">
        <f>IF(N404="snížená",J404,0)</f>
        <v>0</v>
      </c>
      <c r="BG404" s="144">
        <f>IF(N404="zákl. přenesená",J404,0)</f>
        <v>0</v>
      </c>
      <c r="BH404" s="144">
        <f>IF(N404="sníž. přenesená",J404,0)</f>
        <v>0</v>
      </c>
      <c r="BI404" s="144">
        <f>IF(N404="nulová",J404,0)</f>
        <v>0</v>
      </c>
      <c r="BJ404" s="17" t="s">
        <v>87</v>
      </c>
      <c r="BK404" s="144">
        <f>ROUND(I404*H404,2)</f>
        <v>0</v>
      </c>
      <c r="BL404" s="17" t="s">
        <v>158</v>
      </c>
      <c r="BM404" s="143" t="s">
        <v>668</v>
      </c>
    </row>
    <row r="405" spans="2:65" s="12" customFormat="1" ht="11.25">
      <c r="B405" s="145"/>
      <c r="D405" s="146" t="s">
        <v>161</v>
      </c>
      <c r="E405" s="147" t="s">
        <v>1</v>
      </c>
      <c r="F405" s="148" t="s">
        <v>664</v>
      </c>
      <c r="H405" s="149">
        <v>0.44</v>
      </c>
      <c r="I405" s="150"/>
      <c r="L405" s="145"/>
      <c r="M405" s="151"/>
      <c r="T405" s="152"/>
      <c r="AT405" s="147" t="s">
        <v>161</v>
      </c>
      <c r="AU405" s="147" t="s">
        <v>159</v>
      </c>
      <c r="AV405" s="12" t="s">
        <v>89</v>
      </c>
      <c r="AW405" s="12" t="s">
        <v>34</v>
      </c>
      <c r="AX405" s="12" t="s">
        <v>87</v>
      </c>
      <c r="AY405" s="147" t="s">
        <v>149</v>
      </c>
    </row>
    <row r="406" spans="2:65" s="1" customFormat="1" ht="24.2" customHeight="1">
      <c r="B406" s="32"/>
      <c r="C406" s="132" t="s">
        <v>669</v>
      </c>
      <c r="D406" s="132" t="s">
        <v>153</v>
      </c>
      <c r="E406" s="133" t="s">
        <v>670</v>
      </c>
      <c r="F406" s="134" t="s">
        <v>671</v>
      </c>
      <c r="G406" s="135" t="s">
        <v>156</v>
      </c>
      <c r="H406" s="136">
        <v>437</v>
      </c>
      <c r="I406" s="137"/>
      <c r="J406" s="138">
        <f>ROUND(I406*H406,2)</f>
        <v>0</v>
      </c>
      <c r="K406" s="134" t="s">
        <v>157</v>
      </c>
      <c r="L406" s="32"/>
      <c r="M406" s="139" t="s">
        <v>1</v>
      </c>
      <c r="N406" s="140" t="s">
        <v>44</v>
      </c>
      <c r="P406" s="141">
        <f>O406*H406</f>
        <v>0</v>
      </c>
      <c r="Q406" s="141">
        <v>9.8000000000000004E-2</v>
      </c>
      <c r="R406" s="141">
        <f>Q406*H406</f>
        <v>42.826000000000001</v>
      </c>
      <c r="S406" s="141">
        <v>0</v>
      </c>
      <c r="T406" s="142">
        <f>S406*H406</f>
        <v>0</v>
      </c>
      <c r="AR406" s="143" t="s">
        <v>158</v>
      </c>
      <c r="AT406" s="143" t="s">
        <v>153</v>
      </c>
      <c r="AU406" s="143" t="s">
        <v>159</v>
      </c>
      <c r="AY406" s="17" t="s">
        <v>149</v>
      </c>
      <c r="BE406" s="144">
        <f>IF(N406="základní",J406,0)</f>
        <v>0</v>
      </c>
      <c r="BF406" s="144">
        <f>IF(N406="snížená",J406,0)</f>
        <v>0</v>
      </c>
      <c r="BG406" s="144">
        <f>IF(N406="zákl. přenesená",J406,0)</f>
        <v>0</v>
      </c>
      <c r="BH406" s="144">
        <f>IF(N406="sníž. přenesená",J406,0)</f>
        <v>0</v>
      </c>
      <c r="BI406" s="144">
        <f>IF(N406="nulová",J406,0)</f>
        <v>0</v>
      </c>
      <c r="BJ406" s="17" t="s">
        <v>87</v>
      </c>
      <c r="BK406" s="144">
        <f>ROUND(I406*H406,2)</f>
        <v>0</v>
      </c>
      <c r="BL406" s="17" t="s">
        <v>158</v>
      </c>
      <c r="BM406" s="143" t="s">
        <v>672</v>
      </c>
    </row>
    <row r="407" spans="2:65" s="12" customFormat="1" ht="11.25">
      <c r="B407" s="145"/>
      <c r="D407" s="146" t="s">
        <v>161</v>
      </c>
      <c r="E407" s="147" t="s">
        <v>1</v>
      </c>
      <c r="F407" s="148" t="s">
        <v>673</v>
      </c>
      <c r="H407" s="149">
        <v>437</v>
      </c>
      <c r="I407" s="150"/>
      <c r="L407" s="145"/>
      <c r="M407" s="151"/>
      <c r="T407" s="152"/>
      <c r="AT407" s="147" t="s">
        <v>161</v>
      </c>
      <c r="AU407" s="147" t="s">
        <v>159</v>
      </c>
      <c r="AV407" s="12" t="s">
        <v>89</v>
      </c>
      <c r="AW407" s="12" t="s">
        <v>34</v>
      </c>
      <c r="AX407" s="12" t="s">
        <v>87</v>
      </c>
      <c r="AY407" s="147" t="s">
        <v>149</v>
      </c>
    </row>
    <row r="408" spans="2:65" s="1" customFormat="1" ht="24.2" customHeight="1">
      <c r="B408" s="32"/>
      <c r="C408" s="173" t="s">
        <v>674</v>
      </c>
      <c r="D408" s="173" t="s">
        <v>333</v>
      </c>
      <c r="E408" s="174" t="s">
        <v>675</v>
      </c>
      <c r="F408" s="175" t="s">
        <v>676</v>
      </c>
      <c r="G408" s="176" t="s">
        <v>156</v>
      </c>
      <c r="H408" s="177">
        <v>412.529</v>
      </c>
      <c r="I408" s="178"/>
      <c r="J408" s="179">
        <f>ROUND(I408*H408,2)</f>
        <v>0</v>
      </c>
      <c r="K408" s="175" t="s">
        <v>157</v>
      </c>
      <c r="L408" s="180"/>
      <c r="M408" s="181" t="s">
        <v>1</v>
      </c>
      <c r="N408" s="182" t="s">
        <v>44</v>
      </c>
      <c r="P408" s="141">
        <f>O408*H408</f>
        <v>0</v>
      </c>
      <c r="Q408" s="141">
        <v>0.14499999999999999</v>
      </c>
      <c r="R408" s="141">
        <f>Q408*H408</f>
        <v>59.816704999999999</v>
      </c>
      <c r="S408" s="141">
        <v>0</v>
      </c>
      <c r="T408" s="142">
        <f>S408*H408</f>
        <v>0</v>
      </c>
      <c r="AR408" s="143" t="s">
        <v>188</v>
      </c>
      <c r="AT408" s="143" t="s">
        <v>333</v>
      </c>
      <c r="AU408" s="143" t="s">
        <v>159</v>
      </c>
      <c r="AY408" s="17" t="s">
        <v>149</v>
      </c>
      <c r="BE408" s="144">
        <f>IF(N408="základní",J408,0)</f>
        <v>0</v>
      </c>
      <c r="BF408" s="144">
        <f>IF(N408="snížená",J408,0)</f>
        <v>0</v>
      </c>
      <c r="BG408" s="144">
        <f>IF(N408="zákl. přenesená",J408,0)</f>
        <v>0</v>
      </c>
      <c r="BH408" s="144">
        <f>IF(N408="sníž. přenesená",J408,0)</f>
        <v>0</v>
      </c>
      <c r="BI408" s="144">
        <f>IF(N408="nulová",J408,0)</f>
        <v>0</v>
      </c>
      <c r="BJ408" s="17" t="s">
        <v>87</v>
      </c>
      <c r="BK408" s="144">
        <f>ROUND(I408*H408,2)</f>
        <v>0</v>
      </c>
      <c r="BL408" s="17" t="s">
        <v>158</v>
      </c>
      <c r="BM408" s="143" t="s">
        <v>677</v>
      </c>
    </row>
    <row r="409" spans="2:65" s="12" customFormat="1" ht="11.25">
      <c r="B409" s="145"/>
      <c r="D409" s="146" t="s">
        <v>161</v>
      </c>
      <c r="E409" s="147" t="s">
        <v>1</v>
      </c>
      <c r="F409" s="148" t="s">
        <v>678</v>
      </c>
      <c r="H409" s="149">
        <v>437</v>
      </c>
      <c r="I409" s="150"/>
      <c r="L409" s="145"/>
      <c r="M409" s="151"/>
      <c r="T409" s="152"/>
      <c r="AT409" s="147" t="s">
        <v>161</v>
      </c>
      <c r="AU409" s="147" t="s">
        <v>159</v>
      </c>
      <c r="AV409" s="12" t="s">
        <v>89</v>
      </c>
      <c r="AW409" s="12" t="s">
        <v>34</v>
      </c>
      <c r="AX409" s="12" t="s">
        <v>79</v>
      </c>
      <c r="AY409" s="147" t="s">
        <v>149</v>
      </c>
    </row>
    <row r="410" spans="2:65" s="12" customFormat="1" ht="11.25">
      <c r="B410" s="145"/>
      <c r="D410" s="146" t="s">
        <v>161</v>
      </c>
      <c r="E410" s="147" t="s">
        <v>1</v>
      </c>
      <c r="F410" s="148" t="s">
        <v>679</v>
      </c>
      <c r="H410" s="149">
        <v>-32.56</v>
      </c>
      <c r="I410" s="150"/>
      <c r="L410" s="145"/>
      <c r="M410" s="151"/>
      <c r="T410" s="152"/>
      <c r="AT410" s="147" t="s">
        <v>161</v>
      </c>
      <c r="AU410" s="147" t="s">
        <v>159</v>
      </c>
      <c r="AV410" s="12" t="s">
        <v>89</v>
      </c>
      <c r="AW410" s="12" t="s">
        <v>34</v>
      </c>
      <c r="AX410" s="12" t="s">
        <v>79</v>
      </c>
      <c r="AY410" s="147" t="s">
        <v>149</v>
      </c>
    </row>
    <row r="411" spans="2:65" s="14" customFormat="1" ht="11.25">
      <c r="B411" s="159"/>
      <c r="D411" s="146" t="s">
        <v>161</v>
      </c>
      <c r="E411" s="160" t="s">
        <v>1</v>
      </c>
      <c r="F411" s="161" t="s">
        <v>199</v>
      </c>
      <c r="H411" s="162">
        <v>404.44</v>
      </c>
      <c r="I411" s="163"/>
      <c r="L411" s="159"/>
      <c r="M411" s="164"/>
      <c r="T411" s="165"/>
      <c r="AT411" s="160" t="s">
        <v>161</v>
      </c>
      <c r="AU411" s="160" t="s">
        <v>159</v>
      </c>
      <c r="AV411" s="14" t="s">
        <v>158</v>
      </c>
      <c r="AW411" s="14" t="s">
        <v>34</v>
      </c>
      <c r="AX411" s="14" t="s">
        <v>87</v>
      </c>
      <c r="AY411" s="160" t="s">
        <v>149</v>
      </c>
    </row>
    <row r="412" spans="2:65" s="12" customFormat="1" ht="11.25">
      <c r="B412" s="145"/>
      <c r="D412" s="146" t="s">
        <v>161</v>
      </c>
      <c r="F412" s="148" t="s">
        <v>680</v>
      </c>
      <c r="H412" s="149">
        <v>412.529</v>
      </c>
      <c r="I412" s="150"/>
      <c r="L412" s="145"/>
      <c r="M412" s="151"/>
      <c r="T412" s="152"/>
      <c r="AT412" s="147" t="s">
        <v>161</v>
      </c>
      <c r="AU412" s="147" t="s">
        <v>159</v>
      </c>
      <c r="AV412" s="12" t="s">
        <v>89</v>
      </c>
      <c r="AW412" s="12" t="s">
        <v>4</v>
      </c>
      <c r="AX412" s="12" t="s">
        <v>87</v>
      </c>
      <c r="AY412" s="147" t="s">
        <v>149</v>
      </c>
    </row>
    <row r="413" spans="2:65" s="1" customFormat="1" ht="24.2" customHeight="1">
      <c r="B413" s="32"/>
      <c r="C413" s="173" t="s">
        <v>182</v>
      </c>
      <c r="D413" s="173" t="s">
        <v>333</v>
      </c>
      <c r="E413" s="174" t="s">
        <v>681</v>
      </c>
      <c r="F413" s="175" t="s">
        <v>682</v>
      </c>
      <c r="G413" s="176" t="s">
        <v>156</v>
      </c>
      <c r="H413" s="177">
        <v>32.56</v>
      </c>
      <c r="I413" s="178"/>
      <c r="J413" s="179">
        <f>ROUND(I413*H413,2)</f>
        <v>0</v>
      </c>
      <c r="K413" s="175" t="s">
        <v>157</v>
      </c>
      <c r="L413" s="180"/>
      <c r="M413" s="181" t="s">
        <v>1</v>
      </c>
      <c r="N413" s="182" t="s">
        <v>44</v>
      </c>
      <c r="P413" s="141">
        <f>O413*H413</f>
        <v>0</v>
      </c>
      <c r="Q413" s="141">
        <v>0.14499999999999999</v>
      </c>
      <c r="R413" s="141">
        <f>Q413*H413</f>
        <v>4.7211999999999996</v>
      </c>
      <c r="S413" s="141">
        <v>0</v>
      </c>
      <c r="T413" s="142">
        <f>S413*H413</f>
        <v>0</v>
      </c>
      <c r="AR413" s="143" t="s">
        <v>188</v>
      </c>
      <c r="AT413" s="143" t="s">
        <v>333</v>
      </c>
      <c r="AU413" s="143" t="s">
        <v>159</v>
      </c>
      <c r="AY413" s="17" t="s">
        <v>149</v>
      </c>
      <c r="BE413" s="144">
        <f>IF(N413="základní",J413,0)</f>
        <v>0</v>
      </c>
      <c r="BF413" s="144">
        <f>IF(N413="snížená",J413,0)</f>
        <v>0</v>
      </c>
      <c r="BG413" s="144">
        <f>IF(N413="zákl. přenesená",J413,0)</f>
        <v>0</v>
      </c>
      <c r="BH413" s="144">
        <f>IF(N413="sníž. přenesená",J413,0)</f>
        <v>0</v>
      </c>
      <c r="BI413" s="144">
        <f>IF(N413="nulová",J413,0)</f>
        <v>0</v>
      </c>
      <c r="BJ413" s="17" t="s">
        <v>87</v>
      </c>
      <c r="BK413" s="144">
        <f>ROUND(I413*H413,2)</f>
        <v>0</v>
      </c>
      <c r="BL413" s="17" t="s">
        <v>158</v>
      </c>
      <c r="BM413" s="143" t="s">
        <v>683</v>
      </c>
    </row>
    <row r="414" spans="2:65" s="12" customFormat="1" ht="11.25">
      <c r="B414" s="145"/>
      <c r="D414" s="146" t="s">
        <v>161</v>
      </c>
      <c r="E414" s="147" t="s">
        <v>1</v>
      </c>
      <c r="F414" s="148" t="s">
        <v>684</v>
      </c>
      <c r="H414" s="149">
        <v>32.56</v>
      </c>
      <c r="I414" s="150"/>
      <c r="L414" s="145"/>
      <c r="M414" s="151"/>
      <c r="T414" s="152"/>
      <c r="AT414" s="147" t="s">
        <v>161</v>
      </c>
      <c r="AU414" s="147" t="s">
        <v>159</v>
      </c>
      <c r="AV414" s="12" t="s">
        <v>89</v>
      </c>
      <c r="AW414" s="12" t="s">
        <v>34</v>
      </c>
      <c r="AX414" s="12" t="s">
        <v>87</v>
      </c>
      <c r="AY414" s="147" t="s">
        <v>149</v>
      </c>
    </row>
    <row r="415" spans="2:65" s="11" customFormat="1" ht="20.85" customHeight="1">
      <c r="B415" s="120"/>
      <c r="D415" s="121" t="s">
        <v>78</v>
      </c>
      <c r="E415" s="130" t="s">
        <v>685</v>
      </c>
      <c r="F415" s="130" t="s">
        <v>686</v>
      </c>
      <c r="I415" s="123"/>
      <c r="J415" s="131">
        <f>BK415</f>
        <v>0</v>
      </c>
      <c r="L415" s="120"/>
      <c r="M415" s="125"/>
      <c r="P415" s="126">
        <f>SUM(P416:P429)</f>
        <v>0</v>
      </c>
      <c r="R415" s="126">
        <f>SUM(R416:R429)</f>
        <v>11.597760000000001</v>
      </c>
      <c r="T415" s="127">
        <f>SUM(T416:T429)</f>
        <v>0</v>
      </c>
      <c r="AR415" s="121" t="s">
        <v>87</v>
      </c>
      <c r="AT415" s="128" t="s">
        <v>78</v>
      </c>
      <c r="AU415" s="128" t="s">
        <v>89</v>
      </c>
      <c r="AY415" s="121" t="s">
        <v>149</v>
      </c>
      <c r="BK415" s="129">
        <f>SUM(BK416:BK429)</f>
        <v>0</v>
      </c>
    </row>
    <row r="416" spans="2:65" s="1" customFormat="1" ht="24.2" customHeight="1">
      <c r="B416" s="32"/>
      <c r="C416" s="132" t="s">
        <v>687</v>
      </c>
      <c r="D416" s="132" t="s">
        <v>153</v>
      </c>
      <c r="E416" s="133" t="s">
        <v>688</v>
      </c>
      <c r="F416" s="134" t="s">
        <v>689</v>
      </c>
      <c r="G416" s="135" t="s">
        <v>156</v>
      </c>
      <c r="H416" s="136">
        <v>56</v>
      </c>
      <c r="I416" s="137"/>
      <c r="J416" s="138">
        <f>ROUND(I416*H416,2)</f>
        <v>0</v>
      </c>
      <c r="K416" s="134" t="s">
        <v>157</v>
      </c>
      <c r="L416" s="32"/>
      <c r="M416" s="139" t="s">
        <v>1</v>
      </c>
      <c r="N416" s="140" t="s">
        <v>44</v>
      </c>
      <c r="P416" s="141">
        <f>O416*H416</f>
        <v>0</v>
      </c>
      <c r="Q416" s="141">
        <v>8.9219999999999994E-2</v>
      </c>
      <c r="R416" s="141">
        <f>Q416*H416</f>
        <v>4.9963199999999999</v>
      </c>
      <c r="S416" s="141">
        <v>0</v>
      </c>
      <c r="T416" s="142">
        <f>S416*H416</f>
        <v>0</v>
      </c>
      <c r="AR416" s="143" t="s">
        <v>158</v>
      </c>
      <c r="AT416" s="143" t="s">
        <v>153</v>
      </c>
      <c r="AU416" s="143" t="s">
        <v>159</v>
      </c>
      <c r="AY416" s="17" t="s">
        <v>149</v>
      </c>
      <c r="BE416" s="144">
        <f>IF(N416="základní",J416,0)</f>
        <v>0</v>
      </c>
      <c r="BF416" s="144">
        <f>IF(N416="snížená",J416,0)</f>
        <v>0</v>
      </c>
      <c r="BG416" s="144">
        <f>IF(N416="zákl. přenesená",J416,0)</f>
        <v>0</v>
      </c>
      <c r="BH416" s="144">
        <f>IF(N416="sníž. přenesená",J416,0)</f>
        <v>0</v>
      </c>
      <c r="BI416" s="144">
        <f>IF(N416="nulová",J416,0)</f>
        <v>0</v>
      </c>
      <c r="BJ416" s="17" t="s">
        <v>87</v>
      </c>
      <c r="BK416" s="144">
        <f>ROUND(I416*H416,2)</f>
        <v>0</v>
      </c>
      <c r="BL416" s="17" t="s">
        <v>158</v>
      </c>
      <c r="BM416" s="143" t="s">
        <v>690</v>
      </c>
    </row>
    <row r="417" spans="2:65" s="13" customFormat="1" ht="11.25">
      <c r="B417" s="153"/>
      <c r="D417" s="146" t="s">
        <v>161</v>
      </c>
      <c r="E417" s="154" t="s">
        <v>1</v>
      </c>
      <c r="F417" s="155" t="s">
        <v>691</v>
      </c>
      <c r="H417" s="154" t="s">
        <v>1</v>
      </c>
      <c r="I417" s="156"/>
      <c r="L417" s="153"/>
      <c r="M417" s="157"/>
      <c r="T417" s="158"/>
      <c r="AT417" s="154" t="s">
        <v>161</v>
      </c>
      <c r="AU417" s="154" t="s">
        <v>159</v>
      </c>
      <c r="AV417" s="13" t="s">
        <v>87</v>
      </c>
      <c r="AW417" s="13" t="s">
        <v>34</v>
      </c>
      <c r="AX417" s="13" t="s">
        <v>79</v>
      </c>
      <c r="AY417" s="154" t="s">
        <v>149</v>
      </c>
    </row>
    <row r="418" spans="2:65" s="12" customFormat="1" ht="11.25">
      <c r="B418" s="145"/>
      <c r="D418" s="146" t="s">
        <v>161</v>
      </c>
      <c r="E418" s="147" t="s">
        <v>1</v>
      </c>
      <c r="F418" s="148" t="s">
        <v>692</v>
      </c>
      <c r="H418" s="149">
        <v>56</v>
      </c>
      <c r="I418" s="150"/>
      <c r="L418" s="145"/>
      <c r="M418" s="151"/>
      <c r="T418" s="152"/>
      <c r="AT418" s="147" t="s">
        <v>161</v>
      </c>
      <c r="AU418" s="147" t="s">
        <v>159</v>
      </c>
      <c r="AV418" s="12" t="s">
        <v>89</v>
      </c>
      <c r="AW418" s="12" t="s">
        <v>34</v>
      </c>
      <c r="AX418" s="12" t="s">
        <v>87</v>
      </c>
      <c r="AY418" s="147" t="s">
        <v>149</v>
      </c>
    </row>
    <row r="419" spans="2:65" s="1" customFormat="1" ht="24.2" customHeight="1">
      <c r="B419" s="32"/>
      <c r="C419" s="173" t="s">
        <v>693</v>
      </c>
      <c r="D419" s="173" t="s">
        <v>333</v>
      </c>
      <c r="E419" s="174" t="s">
        <v>694</v>
      </c>
      <c r="F419" s="175" t="s">
        <v>695</v>
      </c>
      <c r="G419" s="176" t="s">
        <v>156</v>
      </c>
      <c r="H419" s="177">
        <v>48.96</v>
      </c>
      <c r="I419" s="178"/>
      <c r="J419" s="179">
        <f>ROUND(I419*H419,2)</f>
        <v>0</v>
      </c>
      <c r="K419" s="175" t="s">
        <v>157</v>
      </c>
      <c r="L419" s="180"/>
      <c r="M419" s="181" t="s">
        <v>1</v>
      </c>
      <c r="N419" s="182" t="s">
        <v>44</v>
      </c>
      <c r="P419" s="141">
        <f>O419*H419</f>
        <v>0</v>
      </c>
      <c r="Q419" s="141">
        <v>0.113</v>
      </c>
      <c r="R419" s="141">
        <f>Q419*H419</f>
        <v>5.5324800000000005</v>
      </c>
      <c r="S419" s="141">
        <v>0</v>
      </c>
      <c r="T419" s="142">
        <f>S419*H419</f>
        <v>0</v>
      </c>
      <c r="AR419" s="143" t="s">
        <v>188</v>
      </c>
      <c r="AT419" s="143" t="s">
        <v>333</v>
      </c>
      <c r="AU419" s="143" t="s">
        <v>159</v>
      </c>
      <c r="AY419" s="17" t="s">
        <v>149</v>
      </c>
      <c r="BE419" s="144">
        <f>IF(N419="základní",J419,0)</f>
        <v>0</v>
      </c>
      <c r="BF419" s="144">
        <f>IF(N419="snížená",J419,0)</f>
        <v>0</v>
      </c>
      <c r="BG419" s="144">
        <f>IF(N419="zákl. přenesená",J419,0)</f>
        <v>0</v>
      </c>
      <c r="BH419" s="144">
        <f>IF(N419="sníž. přenesená",J419,0)</f>
        <v>0</v>
      </c>
      <c r="BI419" s="144">
        <f>IF(N419="nulová",J419,0)</f>
        <v>0</v>
      </c>
      <c r="BJ419" s="17" t="s">
        <v>87</v>
      </c>
      <c r="BK419" s="144">
        <f>ROUND(I419*H419,2)</f>
        <v>0</v>
      </c>
      <c r="BL419" s="17" t="s">
        <v>158</v>
      </c>
      <c r="BM419" s="143" t="s">
        <v>696</v>
      </c>
    </row>
    <row r="420" spans="2:65" s="1" customFormat="1" ht="19.5">
      <c r="B420" s="32"/>
      <c r="D420" s="146" t="s">
        <v>697</v>
      </c>
      <c r="F420" s="183" t="s">
        <v>698</v>
      </c>
      <c r="I420" s="184"/>
      <c r="L420" s="32"/>
      <c r="M420" s="185"/>
      <c r="T420" s="56"/>
      <c r="AT420" s="17" t="s">
        <v>697</v>
      </c>
      <c r="AU420" s="17" t="s">
        <v>159</v>
      </c>
    </row>
    <row r="421" spans="2:65" s="12" customFormat="1" ht="11.25">
      <c r="B421" s="145"/>
      <c r="D421" s="146" t="s">
        <v>161</v>
      </c>
      <c r="E421" s="147" t="s">
        <v>1</v>
      </c>
      <c r="F421" s="148" t="s">
        <v>699</v>
      </c>
      <c r="H421" s="149">
        <v>56</v>
      </c>
      <c r="I421" s="150"/>
      <c r="L421" s="145"/>
      <c r="M421" s="151"/>
      <c r="T421" s="152"/>
      <c r="AT421" s="147" t="s">
        <v>161</v>
      </c>
      <c r="AU421" s="147" t="s">
        <v>159</v>
      </c>
      <c r="AV421" s="12" t="s">
        <v>89</v>
      </c>
      <c r="AW421" s="12" t="s">
        <v>34</v>
      </c>
      <c r="AX421" s="12" t="s">
        <v>79</v>
      </c>
      <c r="AY421" s="147" t="s">
        <v>149</v>
      </c>
    </row>
    <row r="422" spans="2:65" s="12" customFormat="1" ht="11.25">
      <c r="B422" s="145"/>
      <c r="D422" s="146" t="s">
        <v>161</v>
      </c>
      <c r="E422" s="147" t="s">
        <v>1</v>
      </c>
      <c r="F422" s="148" t="s">
        <v>700</v>
      </c>
      <c r="H422" s="149">
        <v>-8</v>
      </c>
      <c r="I422" s="150"/>
      <c r="L422" s="145"/>
      <c r="M422" s="151"/>
      <c r="T422" s="152"/>
      <c r="AT422" s="147" t="s">
        <v>161</v>
      </c>
      <c r="AU422" s="147" t="s">
        <v>159</v>
      </c>
      <c r="AV422" s="12" t="s">
        <v>89</v>
      </c>
      <c r="AW422" s="12" t="s">
        <v>34</v>
      </c>
      <c r="AX422" s="12" t="s">
        <v>79</v>
      </c>
      <c r="AY422" s="147" t="s">
        <v>149</v>
      </c>
    </row>
    <row r="423" spans="2:65" s="14" customFormat="1" ht="11.25">
      <c r="B423" s="159"/>
      <c r="D423" s="146" t="s">
        <v>161</v>
      </c>
      <c r="E423" s="160" t="s">
        <v>1</v>
      </c>
      <c r="F423" s="161" t="s">
        <v>199</v>
      </c>
      <c r="H423" s="162">
        <v>48</v>
      </c>
      <c r="I423" s="163"/>
      <c r="L423" s="159"/>
      <c r="M423" s="164"/>
      <c r="T423" s="165"/>
      <c r="AT423" s="160" t="s">
        <v>161</v>
      </c>
      <c r="AU423" s="160" t="s">
        <v>159</v>
      </c>
      <c r="AV423" s="14" t="s">
        <v>158</v>
      </c>
      <c r="AW423" s="14" t="s">
        <v>34</v>
      </c>
      <c r="AX423" s="14" t="s">
        <v>87</v>
      </c>
      <c r="AY423" s="160" t="s">
        <v>149</v>
      </c>
    </row>
    <row r="424" spans="2:65" s="12" customFormat="1" ht="11.25">
      <c r="B424" s="145"/>
      <c r="D424" s="146" t="s">
        <v>161</v>
      </c>
      <c r="F424" s="148" t="s">
        <v>701</v>
      </c>
      <c r="H424" s="149">
        <v>48.96</v>
      </c>
      <c r="I424" s="150"/>
      <c r="L424" s="145"/>
      <c r="M424" s="151"/>
      <c r="T424" s="152"/>
      <c r="AT424" s="147" t="s">
        <v>161</v>
      </c>
      <c r="AU424" s="147" t="s">
        <v>159</v>
      </c>
      <c r="AV424" s="12" t="s">
        <v>89</v>
      </c>
      <c r="AW424" s="12" t="s">
        <v>4</v>
      </c>
      <c r="AX424" s="12" t="s">
        <v>87</v>
      </c>
      <c r="AY424" s="147" t="s">
        <v>149</v>
      </c>
    </row>
    <row r="425" spans="2:65" s="1" customFormat="1" ht="37.9" customHeight="1">
      <c r="B425" s="32"/>
      <c r="C425" s="132" t="s">
        <v>702</v>
      </c>
      <c r="D425" s="132" t="s">
        <v>153</v>
      </c>
      <c r="E425" s="133" t="s">
        <v>703</v>
      </c>
      <c r="F425" s="134" t="s">
        <v>704</v>
      </c>
      <c r="G425" s="135" t="s">
        <v>156</v>
      </c>
      <c r="H425" s="136">
        <v>8</v>
      </c>
      <c r="I425" s="137"/>
      <c r="J425" s="138">
        <f>ROUND(I425*H425,2)</f>
        <v>0</v>
      </c>
      <c r="K425" s="134" t="s">
        <v>157</v>
      </c>
      <c r="L425" s="32"/>
      <c r="M425" s="139" t="s">
        <v>1</v>
      </c>
      <c r="N425" s="140" t="s">
        <v>44</v>
      </c>
      <c r="P425" s="141">
        <f>O425*H425</f>
        <v>0</v>
      </c>
      <c r="Q425" s="141">
        <v>0</v>
      </c>
      <c r="R425" s="141">
        <f>Q425*H425</f>
        <v>0</v>
      </c>
      <c r="S425" s="141">
        <v>0</v>
      </c>
      <c r="T425" s="142">
        <f>S425*H425</f>
        <v>0</v>
      </c>
      <c r="AR425" s="143" t="s">
        <v>158</v>
      </c>
      <c r="AT425" s="143" t="s">
        <v>153</v>
      </c>
      <c r="AU425" s="143" t="s">
        <v>159</v>
      </c>
      <c r="AY425" s="17" t="s">
        <v>149</v>
      </c>
      <c r="BE425" s="144">
        <f>IF(N425="základní",J425,0)</f>
        <v>0</v>
      </c>
      <c r="BF425" s="144">
        <f>IF(N425="snížená",J425,0)</f>
        <v>0</v>
      </c>
      <c r="BG425" s="144">
        <f>IF(N425="zákl. přenesená",J425,0)</f>
        <v>0</v>
      </c>
      <c r="BH425" s="144">
        <f>IF(N425="sníž. přenesená",J425,0)</f>
        <v>0</v>
      </c>
      <c r="BI425" s="144">
        <f>IF(N425="nulová",J425,0)</f>
        <v>0</v>
      </c>
      <c r="BJ425" s="17" t="s">
        <v>87</v>
      </c>
      <c r="BK425" s="144">
        <f>ROUND(I425*H425,2)</f>
        <v>0</v>
      </c>
      <c r="BL425" s="17" t="s">
        <v>158</v>
      </c>
      <c r="BM425" s="143" t="s">
        <v>705</v>
      </c>
    </row>
    <row r="426" spans="2:65" s="12" customFormat="1" ht="11.25">
      <c r="B426" s="145"/>
      <c r="D426" s="146" t="s">
        <v>161</v>
      </c>
      <c r="E426" s="147" t="s">
        <v>1</v>
      </c>
      <c r="F426" s="148" t="s">
        <v>706</v>
      </c>
      <c r="H426" s="149">
        <v>8</v>
      </c>
      <c r="I426" s="150"/>
      <c r="L426" s="145"/>
      <c r="M426" s="151"/>
      <c r="T426" s="152"/>
      <c r="AT426" s="147" t="s">
        <v>161</v>
      </c>
      <c r="AU426" s="147" t="s">
        <v>159</v>
      </c>
      <c r="AV426" s="12" t="s">
        <v>89</v>
      </c>
      <c r="AW426" s="12" t="s">
        <v>34</v>
      </c>
      <c r="AX426" s="12" t="s">
        <v>87</v>
      </c>
      <c r="AY426" s="147" t="s">
        <v>149</v>
      </c>
    </row>
    <row r="427" spans="2:65" s="1" customFormat="1" ht="24.2" customHeight="1">
      <c r="B427" s="32"/>
      <c r="C427" s="173" t="s">
        <v>707</v>
      </c>
      <c r="D427" s="173" t="s">
        <v>333</v>
      </c>
      <c r="E427" s="174" t="s">
        <v>708</v>
      </c>
      <c r="F427" s="175" t="s">
        <v>709</v>
      </c>
      <c r="G427" s="176" t="s">
        <v>156</v>
      </c>
      <c r="H427" s="177">
        <v>8.16</v>
      </c>
      <c r="I427" s="178"/>
      <c r="J427" s="179">
        <f>ROUND(I427*H427,2)</f>
        <v>0</v>
      </c>
      <c r="K427" s="175" t="s">
        <v>157</v>
      </c>
      <c r="L427" s="180"/>
      <c r="M427" s="181" t="s">
        <v>1</v>
      </c>
      <c r="N427" s="182" t="s">
        <v>44</v>
      </c>
      <c r="P427" s="141">
        <f>O427*H427</f>
        <v>0</v>
      </c>
      <c r="Q427" s="141">
        <v>0.13100000000000001</v>
      </c>
      <c r="R427" s="141">
        <f>Q427*H427</f>
        <v>1.0689600000000001</v>
      </c>
      <c r="S427" s="141">
        <v>0</v>
      </c>
      <c r="T427" s="142">
        <f>S427*H427</f>
        <v>0</v>
      </c>
      <c r="AR427" s="143" t="s">
        <v>188</v>
      </c>
      <c r="AT427" s="143" t="s">
        <v>333</v>
      </c>
      <c r="AU427" s="143" t="s">
        <v>159</v>
      </c>
      <c r="AY427" s="17" t="s">
        <v>149</v>
      </c>
      <c r="BE427" s="144">
        <f>IF(N427="základní",J427,0)</f>
        <v>0</v>
      </c>
      <c r="BF427" s="144">
        <f>IF(N427="snížená",J427,0)</f>
        <v>0</v>
      </c>
      <c r="BG427" s="144">
        <f>IF(N427="zákl. přenesená",J427,0)</f>
        <v>0</v>
      </c>
      <c r="BH427" s="144">
        <f>IF(N427="sníž. přenesená",J427,0)</f>
        <v>0</v>
      </c>
      <c r="BI427" s="144">
        <f>IF(N427="nulová",J427,0)</f>
        <v>0</v>
      </c>
      <c r="BJ427" s="17" t="s">
        <v>87</v>
      </c>
      <c r="BK427" s="144">
        <f>ROUND(I427*H427,2)</f>
        <v>0</v>
      </c>
      <c r="BL427" s="17" t="s">
        <v>158</v>
      </c>
      <c r="BM427" s="143" t="s">
        <v>710</v>
      </c>
    </row>
    <row r="428" spans="2:65" s="12" customFormat="1" ht="11.25">
      <c r="B428" s="145"/>
      <c r="D428" s="146" t="s">
        <v>161</v>
      </c>
      <c r="E428" s="147" t="s">
        <v>1</v>
      </c>
      <c r="F428" s="148" t="s">
        <v>711</v>
      </c>
      <c r="H428" s="149">
        <v>8</v>
      </c>
      <c r="I428" s="150"/>
      <c r="L428" s="145"/>
      <c r="M428" s="151"/>
      <c r="T428" s="152"/>
      <c r="AT428" s="147" t="s">
        <v>161</v>
      </c>
      <c r="AU428" s="147" t="s">
        <v>159</v>
      </c>
      <c r="AV428" s="12" t="s">
        <v>89</v>
      </c>
      <c r="AW428" s="12" t="s">
        <v>34</v>
      </c>
      <c r="AX428" s="12" t="s">
        <v>87</v>
      </c>
      <c r="AY428" s="147" t="s">
        <v>149</v>
      </c>
    </row>
    <row r="429" spans="2:65" s="12" customFormat="1" ht="11.25">
      <c r="B429" s="145"/>
      <c r="D429" s="146" t="s">
        <v>161</v>
      </c>
      <c r="F429" s="148" t="s">
        <v>712</v>
      </c>
      <c r="H429" s="149">
        <v>8.16</v>
      </c>
      <c r="I429" s="150"/>
      <c r="L429" s="145"/>
      <c r="M429" s="151"/>
      <c r="T429" s="152"/>
      <c r="AT429" s="147" t="s">
        <v>161</v>
      </c>
      <c r="AU429" s="147" t="s">
        <v>159</v>
      </c>
      <c r="AV429" s="12" t="s">
        <v>89</v>
      </c>
      <c r="AW429" s="12" t="s">
        <v>4</v>
      </c>
      <c r="AX429" s="12" t="s">
        <v>87</v>
      </c>
      <c r="AY429" s="147" t="s">
        <v>149</v>
      </c>
    </row>
    <row r="430" spans="2:65" s="11" customFormat="1" ht="22.9" customHeight="1">
      <c r="B430" s="120"/>
      <c r="D430" s="121" t="s">
        <v>78</v>
      </c>
      <c r="E430" s="130" t="s">
        <v>188</v>
      </c>
      <c r="F430" s="130" t="s">
        <v>713</v>
      </c>
      <c r="I430" s="123"/>
      <c r="J430" s="131">
        <f>BK430</f>
        <v>0</v>
      </c>
      <c r="L430" s="120"/>
      <c r="M430" s="125"/>
      <c r="P430" s="126">
        <f>P431+P445+P457</f>
        <v>0</v>
      </c>
      <c r="R430" s="126">
        <f>R431+R445+R457</f>
        <v>4.0820492499999999</v>
      </c>
      <c r="T430" s="127">
        <f>T431+T445+T457</f>
        <v>2.8000000000000004E-3</v>
      </c>
      <c r="AR430" s="121" t="s">
        <v>87</v>
      </c>
      <c r="AT430" s="128" t="s">
        <v>78</v>
      </c>
      <c r="AU430" s="128" t="s">
        <v>87</v>
      </c>
      <c r="AY430" s="121" t="s">
        <v>149</v>
      </c>
      <c r="BK430" s="129">
        <f>BK431+BK445+BK457</f>
        <v>0</v>
      </c>
    </row>
    <row r="431" spans="2:65" s="11" customFormat="1" ht="20.85" customHeight="1">
      <c r="B431" s="120"/>
      <c r="D431" s="121" t="s">
        <v>78</v>
      </c>
      <c r="E431" s="130" t="s">
        <v>714</v>
      </c>
      <c r="F431" s="130" t="s">
        <v>715</v>
      </c>
      <c r="I431" s="123"/>
      <c r="J431" s="131">
        <f>BK431</f>
        <v>0</v>
      </c>
      <c r="L431" s="120"/>
      <c r="M431" s="125"/>
      <c r="P431" s="126">
        <f>SUM(P432:P444)</f>
        <v>0</v>
      </c>
      <c r="R431" s="126">
        <f>SUM(R432:R444)</f>
        <v>3.1382950000000003</v>
      </c>
      <c r="T431" s="127">
        <f>SUM(T432:T444)</f>
        <v>2.8000000000000004E-3</v>
      </c>
      <c r="AR431" s="121" t="s">
        <v>87</v>
      </c>
      <c r="AT431" s="128" t="s">
        <v>78</v>
      </c>
      <c r="AU431" s="128" t="s">
        <v>89</v>
      </c>
      <c r="AY431" s="121" t="s">
        <v>149</v>
      </c>
      <c r="BK431" s="129">
        <f>SUM(BK432:BK444)</f>
        <v>0</v>
      </c>
    </row>
    <row r="432" spans="2:65" s="1" customFormat="1" ht="24.2" customHeight="1">
      <c r="B432" s="32"/>
      <c r="C432" s="132" t="s">
        <v>716</v>
      </c>
      <c r="D432" s="132" t="s">
        <v>153</v>
      </c>
      <c r="E432" s="133" t="s">
        <v>717</v>
      </c>
      <c r="F432" s="134" t="s">
        <v>718</v>
      </c>
      <c r="G432" s="135" t="s">
        <v>191</v>
      </c>
      <c r="H432" s="136">
        <v>1.65</v>
      </c>
      <c r="I432" s="137"/>
      <c r="J432" s="138">
        <f>ROUND(I432*H432,2)</f>
        <v>0</v>
      </c>
      <c r="K432" s="134" t="s">
        <v>157</v>
      </c>
      <c r="L432" s="32"/>
      <c r="M432" s="139" t="s">
        <v>1</v>
      </c>
      <c r="N432" s="140" t="s">
        <v>44</v>
      </c>
      <c r="P432" s="141">
        <f>O432*H432</f>
        <v>0</v>
      </c>
      <c r="Q432" s="141">
        <v>1.8907700000000001</v>
      </c>
      <c r="R432" s="141">
        <f>Q432*H432</f>
        <v>3.1197705</v>
      </c>
      <c r="S432" s="141">
        <v>0</v>
      </c>
      <c r="T432" s="142">
        <f>S432*H432</f>
        <v>0</v>
      </c>
      <c r="AR432" s="143" t="s">
        <v>158</v>
      </c>
      <c r="AT432" s="143" t="s">
        <v>153</v>
      </c>
      <c r="AU432" s="143" t="s">
        <v>159</v>
      </c>
      <c r="AY432" s="17" t="s">
        <v>149</v>
      </c>
      <c r="BE432" s="144">
        <f>IF(N432="základní",J432,0)</f>
        <v>0</v>
      </c>
      <c r="BF432" s="144">
        <f>IF(N432="snížená",J432,0)</f>
        <v>0</v>
      </c>
      <c r="BG432" s="144">
        <f>IF(N432="zákl. přenesená",J432,0)</f>
        <v>0</v>
      </c>
      <c r="BH432" s="144">
        <f>IF(N432="sníž. přenesená",J432,0)</f>
        <v>0</v>
      </c>
      <c r="BI432" s="144">
        <f>IF(N432="nulová",J432,0)</f>
        <v>0</v>
      </c>
      <c r="BJ432" s="17" t="s">
        <v>87</v>
      </c>
      <c r="BK432" s="144">
        <f>ROUND(I432*H432,2)</f>
        <v>0</v>
      </c>
      <c r="BL432" s="17" t="s">
        <v>158</v>
      </c>
      <c r="BM432" s="143" t="s">
        <v>719</v>
      </c>
    </row>
    <row r="433" spans="2:65" s="12" customFormat="1" ht="11.25">
      <c r="B433" s="145"/>
      <c r="D433" s="146" t="s">
        <v>161</v>
      </c>
      <c r="E433" s="147" t="s">
        <v>1</v>
      </c>
      <c r="F433" s="148" t="s">
        <v>720</v>
      </c>
      <c r="H433" s="149">
        <v>1.65</v>
      </c>
      <c r="I433" s="150"/>
      <c r="L433" s="145"/>
      <c r="M433" s="151"/>
      <c r="T433" s="152"/>
      <c r="AT433" s="147" t="s">
        <v>161</v>
      </c>
      <c r="AU433" s="147" t="s">
        <v>159</v>
      </c>
      <c r="AV433" s="12" t="s">
        <v>89</v>
      </c>
      <c r="AW433" s="12" t="s">
        <v>34</v>
      </c>
      <c r="AX433" s="12" t="s">
        <v>87</v>
      </c>
      <c r="AY433" s="147" t="s">
        <v>149</v>
      </c>
    </row>
    <row r="434" spans="2:65" s="1" customFormat="1" ht="24.2" customHeight="1">
      <c r="B434" s="32"/>
      <c r="C434" s="132" t="s">
        <v>721</v>
      </c>
      <c r="D434" s="132" t="s">
        <v>153</v>
      </c>
      <c r="E434" s="133" t="s">
        <v>722</v>
      </c>
      <c r="F434" s="134" t="s">
        <v>723</v>
      </c>
      <c r="G434" s="135" t="s">
        <v>503</v>
      </c>
      <c r="H434" s="136">
        <v>5.5</v>
      </c>
      <c r="I434" s="137"/>
      <c r="J434" s="138">
        <f>ROUND(I434*H434,2)</f>
        <v>0</v>
      </c>
      <c r="K434" s="134" t="s">
        <v>157</v>
      </c>
      <c r="L434" s="32"/>
      <c r="M434" s="139" t="s">
        <v>1</v>
      </c>
      <c r="N434" s="140" t="s">
        <v>44</v>
      </c>
      <c r="P434" s="141">
        <f>O434*H434</f>
        <v>0</v>
      </c>
      <c r="Q434" s="141">
        <v>1.0000000000000001E-5</v>
      </c>
      <c r="R434" s="141">
        <f>Q434*H434</f>
        <v>5.5000000000000002E-5</v>
      </c>
      <c r="S434" s="141">
        <v>0</v>
      </c>
      <c r="T434" s="142">
        <f>S434*H434</f>
        <v>0</v>
      </c>
      <c r="AR434" s="143" t="s">
        <v>158</v>
      </c>
      <c r="AT434" s="143" t="s">
        <v>153</v>
      </c>
      <c r="AU434" s="143" t="s">
        <v>159</v>
      </c>
      <c r="AY434" s="17" t="s">
        <v>149</v>
      </c>
      <c r="BE434" s="144">
        <f>IF(N434="základní",J434,0)</f>
        <v>0</v>
      </c>
      <c r="BF434" s="144">
        <f>IF(N434="snížená",J434,0)</f>
        <v>0</v>
      </c>
      <c r="BG434" s="144">
        <f>IF(N434="zákl. přenesená",J434,0)</f>
        <v>0</v>
      </c>
      <c r="BH434" s="144">
        <f>IF(N434="sníž. přenesená",J434,0)</f>
        <v>0</v>
      </c>
      <c r="BI434" s="144">
        <f>IF(N434="nulová",J434,0)</f>
        <v>0</v>
      </c>
      <c r="BJ434" s="17" t="s">
        <v>87</v>
      </c>
      <c r="BK434" s="144">
        <f>ROUND(I434*H434,2)</f>
        <v>0</v>
      </c>
      <c r="BL434" s="17" t="s">
        <v>158</v>
      </c>
      <c r="BM434" s="143" t="s">
        <v>724</v>
      </c>
    </row>
    <row r="435" spans="2:65" s="12" customFormat="1" ht="11.25">
      <c r="B435" s="145"/>
      <c r="D435" s="146" t="s">
        <v>161</v>
      </c>
      <c r="E435" s="147" t="s">
        <v>1</v>
      </c>
      <c r="F435" s="148" t="s">
        <v>725</v>
      </c>
      <c r="H435" s="149">
        <v>5.5</v>
      </c>
      <c r="I435" s="150"/>
      <c r="L435" s="145"/>
      <c r="M435" s="151"/>
      <c r="T435" s="152"/>
      <c r="AT435" s="147" t="s">
        <v>161</v>
      </c>
      <c r="AU435" s="147" t="s">
        <v>159</v>
      </c>
      <c r="AV435" s="12" t="s">
        <v>89</v>
      </c>
      <c r="AW435" s="12" t="s">
        <v>34</v>
      </c>
      <c r="AX435" s="12" t="s">
        <v>87</v>
      </c>
      <c r="AY435" s="147" t="s">
        <v>149</v>
      </c>
    </row>
    <row r="436" spans="2:65" s="1" customFormat="1" ht="24.2" customHeight="1">
      <c r="B436" s="32"/>
      <c r="C436" s="173" t="s">
        <v>726</v>
      </c>
      <c r="D436" s="173" t="s">
        <v>333</v>
      </c>
      <c r="E436" s="174" t="s">
        <v>727</v>
      </c>
      <c r="F436" s="175" t="s">
        <v>728</v>
      </c>
      <c r="G436" s="176" t="s">
        <v>503</v>
      </c>
      <c r="H436" s="177">
        <v>5.7750000000000004</v>
      </c>
      <c r="I436" s="178"/>
      <c r="J436" s="179">
        <f>ROUND(I436*H436,2)</f>
        <v>0</v>
      </c>
      <c r="K436" s="175" t="s">
        <v>157</v>
      </c>
      <c r="L436" s="180"/>
      <c r="M436" s="181" t="s">
        <v>1</v>
      </c>
      <c r="N436" s="182" t="s">
        <v>44</v>
      </c>
      <c r="P436" s="141">
        <f>O436*H436</f>
        <v>0</v>
      </c>
      <c r="Q436" s="141">
        <v>2.8999999999999998E-3</v>
      </c>
      <c r="R436" s="141">
        <f>Q436*H436</f>
        <v>1.6747499999999998E-2</v>
      </c>
      <c r="S436" s="141">
        <v>0</v>
      </c>
      <c r="T436" s="142">
        <f>S436*H436</f>
        <v>0</v>
      </c>
      <c r="AR436" s="143" t="s">
        <v>188</v>
      </c>
      <c r="AT436" s="143" t="s">
        <v>333</v>
      </c>
      <c r="AU436" s="143" t="s">
        <v>159</v>
      </c>
      <c r="AY436" s="17" t="s">
        <v>149</v>
      </c>
      <c r="BE436" s="144">
        <f>IF(N436="základní",J436,0)</f>
        <v>0</v>
      </c>
      <c r="BF436" s="144">
        <f>IF(N436="snížená",J436,0)</f>
        <v>0</v>
      </c>
      <c r="BG436" s="144">
        <f>IF(N436="zákl. přenesená",J436,0)</f>
        <v>0</v>
      </c>
      <c r="BH436" s="144">
        <f>IF(N436="sníž. přenesená",J436,0)</f>
        <v>0</v>
      </c>
      <c r="BI436" s="144">
        <f>IF(N436="nulová",J436,0)</f>
        <v>0</v>
      </c>
      <c r="BJ436" s="17" t="s">
        <v>87</v>
      </c>
      <c r="BK436" s="144">
        <f>ROUND(I436*H436,2)</f>
        <v>0</v>
      </c>
      <c r="BL436" s="17" t="s">
        <v>158</v>
      </c>
      <c r="BM436" s="143" t="s">
        <v>729</v>
      </c>
    </row>
    <row r="437" spans="2:65" s="12" customFormat="1" ht="11.25">
      <c r="B437" s="145"/>
      <c r="D437" s="146" t="s">
        <v>161</v>
      </c>
      <c r="E437" s="147" t="s">
        <v>1</v>
      </c>
      <c r="F437" s="148" t="s">
        <v>725</v>
      </c>
      <c r="H437" s="149">
        <v>5.5</v>
      </c>
      <c r="I437" s="150"/>
      <c r="L437" s="145"/>
      <c r="M437" s="151"/>
      <c r="T437" s="152"/>
      <c r="AT437" s="147" t="s">
        <v>161</v>
      </c>
      <c r="AU437" s="147" t="s">
        <v>159</v>
      </c>
      <c r="AV437" s="12" t="s">
        <v>89</v>
      </c>
      <c r="AW437" s="12" t="s">
        <v>34</v>
      </c>
      <c r="AX437" s="12" t="s">
        <v>79</v>
      </c>
      <c r="AY437" s="147" t="s">
        <v>149</v>
      </c>
    </row>
    <row r="438" spans="2:65" s="12" customFormat="1" ht="11.25">
      <c r="B438" s="145"/>
      <c r="D438" s="146" t="s">
        <v>161</v>
      </c>
      <c r="E438" s="147" t="s">
        <v>1</v>
      </c>
      <c r="F438" s="148" t="s">
        <v>730</v>
      </c>
      <c r="H438" s="149">
        <v>0.27500000000000002</v>
      </c>
      <c r="I438" s="150"/>
      <c r="L438" s="145"/>
      <c r="M438" s="151"/>
      <c r="T438" s="152"/>
      <c r="AT438" s="147" t="s">
        <v>161</v>
      </c>
      <c r="AU438" s="147" t="s">
        <v>159</v>
      </c>
      <c r="AV438" s="12" t="s">
        <v>89</v>
      </c>
      <c r="AW438" s="12" t="s">
        <v>34</v>
      </c>
      <c r="AX438" s="12" t="s">
        <v>79</v>
      </c>
      <c r="AY438" s="147" t="s">
        <v>149</v>
      </c>
    </row>
    <row r="439" spans="2:65" s="14" customFormat="1" ht="11.25">
      <c r="B439" s="159"/>
      <c r="D439" s="146" t="s">
        <v>161</v>
      </c>
      <c r="E439" s="160" t="s">
        <v>1</v>
      </c>
      <c r="F439" s="161" t="s">
        <v>199</v>
      </c>
      <c r="H439" s="162">
        <v>5.7750000000000004</v>
      </c>
      <c r="I439" s="163"/>
      <c r="L439" s="159"/>
      <c r="M439" s="164"/>
      <c r="T439" s="165"/>
      <c r="AT439" s="160" t="s">
        <v>161</v>
      </c>
      <c r="AU439" s="160" t="s">
        <v>159</v>
      </c>
      <c r="AV439" s="14" t="s">
        <v>158</v>
      </c>
      <c r="AW439" s="14" t="s">
        <v>34</v>
      </c>
      <c r="AX439" s="14" t="s">
        <v>87</v>
      </c>
      <c r="AY439" s="160" t="s">
        <v>149</v>
      </c>
    </row>
    <row r="440" spans="2:65" s="1" customFormat="1" ht="33" customHeight="1">
      <c r="B440" s="32"/>
      <c r="C440" s="132" t="s">
        <v>731</v>
      </c>
      <c r="D440" s="132" t="s">
        <v>153</v>
      </c>
      <c r="E440" s="133" t="s">
        <v>732</v>
      </c>
      <c r="F440" s="134" t="s">
        <v>733</v>
      </c>
      <c r="G440" s="135" t="s">
        <v>165</v>
      </c>
      <c r="H440" s="136">
        <v>2</v>
      </c>
      <c r="I440" s="137"/>
      <c r="J440" s="138">
        <f>ROUND(I440*H440,2)</f>
        <v>0</v>
      </c>
      <c r="K440" s="134" t="s">
        <v>157</v>
      </c>
      <c r="L440" s="32"/>
      <c r="M440" s="139" t="s">
        <v>1</v>
      </c>
      <c r="N440" s="140" t="s">
        <v>44</v>
      </c>
      <c r="P440" s="141">
        <f>O440*H440</f>
        <v>0</v>
      </c>
      <c r="Q440" s="141">
        <v>0</v>
      </c>
      <c r="R440" s="141">
        <f>Q440*H440</f>
        <v>0</v>
      </c>
      <c r="S440" s="141">
        <v>0</v>
      </c>
      <c r="T440" s="142">
        <f>S440*H440</f>
        <v>0</v>
      </c>
      <c r="AR440" s="143" t="s">
        <v>158</v>
      </c>
      <c r="AT440" s="143" t="s">
        <v>153</v>
      </c>
      <c r="AU440" s="143" t="s">
        <v>159</v>
      </c>
      <c r="AY440" s="17" t="s">
        <v>149</v>
      </c>
      <c r="BE440" s="144">
        <f>IF(N440="základní",J440,0)</f>
        <v>0</v>
      </c>
      <c r="BF440" s="144">
        <f>IF(N440="snížená",J440,0)</f>
        <v>0</v>
      </c>
      <c r="BG440" s="144">
        <f>IF(N440="zákl. přenesená",J440,0)</f>
        <v>0</v>
      </c>
      <c r="BH440" s="144">
        <f>IF(N440="sníž. přenesená",J440,0)</f>
        <v>0</v>
      </c>
      <c r="BI440" s="144">
        <f>IF(N440="nulová",J440,0)</f>
        <v>0</v>
      </c>
      <c r="BJ440" s="17" t="s">
        <v>87</v>
      </c>
      <c r="BK440" s="144">
        <f>ROUND(I440*H440,2)</f>
        <v>0</v>
      </c>
      <c r="BL440" s="17" t="s">
        <v>158</v>
      </c>
      <c r="BM440" s="143" t="s">
        <v>734</v>
      </c>
    </row>
    <row r="441" spans="2:65" s="12" customFormat="1" ht="11.25">
      <c r="B441" s="145"/>
      <c r="D441" s="146" t="s">
        <v>161</v>
      </c>
      <c r="E441" s="147" t="s">
        <v>1</v>
      </c>
      <c r="F441" s="148" t="s">
        <v>735</v>
      </c>
      <c r="H441" s="149">
        <v>2</v>
      </c>
      <c r="I441" s="150"/>
      <c r="L441" s="145"/>
      <c r="M441" s="151"/>
      <c r="T441" s="152"/>
      <c r="AT441" s="147" t="s">
        <v>161</v>
      </c>
      <c r="AU441" s="147" t="s">
        <v>159</v>
      </c>
      <c r="AV441" s="12" t="s">
        <v>89</v>
      </c>
      <c r="AW441" s="12" t="s">
        <v>34</v>
      </c>
      <c r="AX441" s="12" t="s">
        <v>87</v>
      </c>
      <c r="AY441" s="147" t="s">
        <v>149</v>
      </c>
    </row>
    <row r="442" spans="2:65" s="1" customFormat="1" ht="21.75" customHeight="1">
      <c r="B442" s="32"/>
      <c r="C442" s="173" t="s">
        <v>736</v>
      </c>
      <c r="D442" s="173" t="s">
        <v>333</v>
      </c>
      <c r="E442" s="174" t="s">
        <v>737</v>
      </c>
      <c r="F442" s="175" t="s">
        <v>738</v>
      </c>
      <c r="G442" s="176" t="s">
        <v>165</v>
      </c>
      <c r="H442" s="177">
        <v>2</v>
      </c>
      <c r="I442" s="178"/>
      <c r="J442" s="179">
        <f>ROUND(I442*H442,2)</f>
        <v>0</v>
      </c>
      <c r="K442" s="175" t="s">
        <v>157</v>
      </c>
      <c r="L442" s="180"/>
      <c r="M442" s="181" t="s">
        <v>1</v>
      </c>
      <c r="N442" s="182" t="s">
        <v>44</v>
      </c>
      <c r="P442" s="141">
        <f>O442*H442</f>
        <v>0</v>
      </c>
      <c r="Q442" s="141">
        <v>8.0000000000000004E-4</v>
      </c>
      <c r="R442" s="141">
        <f>Q442*H442</f>
        <v>1.6000000000000001E-3</v>
      </c>
      <c r="S442" s="141">
        <v>0</v>
      </c>
      <c r="T442" s="142">
        <f>S442*H442</f>
        <v>0</v>
      </c>
      <c r="AR442" s="143" t="s">
        <v>188</v>
      </c>
      <c r="AT442" s="143" t="s">
        <v>333</v>
      </c>
      <c r="AU442" s="143" t="s">
        <v>159</v>
      </c>
      <c r="AY442" s="17" t="s">
        <v>149</v>
      </c>
      <c r="BE442" s="144">
        <f>IF(N442="základní",J442,0)</f>
        <v>0</v>
      </c>
      <c r="BF442" s="144">
        <f>IF(N442="snížená",J442,0)</f>
        <v>0</v>
      </c>
      <c r="BG442" s="144">
        <f>IF(N442="zákl. přenesená",J442,0)</f>
        <v>0</v>
      </c>
      <c r="BH442" s="144">
        <f>IF(N442="sníž. přenesená",J442,0)</f>
        <v>0</v>
      </c>
      <c r="BI442" s="144">
        <f>IF(N442="nulová",J442,0)</f>
        <v>0</v>
      </c>
      <c r="BJ442" s="17" t="s">
        <v>87</v>
      </c>
      <c r="BK442" s="144">
        <f>ROUND(I442*H442,2)</f>
        <v>0</v>
      </c>
      <c r="BL442" s="17" t="s">
        <v>158</v>
      </c>
      <c r="BM442" s="143" t="s">
        <v>739</v>
      </c>
    </row>
    <row r="443" spans="2:65" s="1" customFormat="1" ht="24.2" customHeight="1">
      <c r="B443" s="32"/>
      <c r="C443" s="132" t="s">
        <v>740</v>
      </c>
      <c r="D443" s="132" t="s">
        <v>153</v>
      </c>
      <c r="E443" s="133" t="s">
        <v>741</v>
      </c>
      <c r="F443" s="134" t="s">
        <v>742</v>
      </c>
      <c r="G443" s="135" t="s">
        <v>503</v>
      </c>
      <c r="H443" s="136">
        <v>0.05</v>
      </c>
      <c r="I443" s="137"/>
      <c r="J443" s="138">
        <f>ROUND(I443*H443,2)</f>
        <v>0</v>
      </c>
      <c r="K443" s="134" t="s">
        <v>157</v>
      </c>
      <c r="L443" s="32"/>
      <c r="M443" s="139" t="s">
        <v>1</v>
      </c>
      <c r="N443" s="140" t="s">
        <v>44</v>
      </c>
      <c r="P443" s="141">
        <f>O443*H443</f>
        <v>0</v>
      </c>
      <c r="Q443" s="141">
        <v>2.4399999999999999E-3</v>
      </c>
      <c r="R443" s="141">
        <f>Q443*H443</f>
        <v>1.22E-4</v>
      </c>
      <c r="S443" s="141">
        <v>5.6000000000000001E-2</v>
      </c>
      <c r="T443" s="142">
        <f>S443*H443</f>
        <v>2.8000000000000004E-3</v>
      </c>
      <c r="AR443" s="143" t="s">
        <v>158</v>
      </c>
      <c r="AT443" s="143" t="s">
        <v>153</v>
      </c>
      <c r="AU443" s="143" t="s">
        <v>159</v>
      </c>
      <c r="AY443" s="17" t="s">
        <v>149</v>
      </c>
      <c r="BE443" s="144">
        <f>IF(N443="základní",J443,0)</f>
        <v>0</v>
      </c>
      <c r="BF443" s="144">
        <f>IF(N443="snížená",J443,0)</f>
        <v>0</v>
      </c>
      <c r="BG443" s="144">
        <f>IF(N443="zákl. přenesená",J443,0)</f>
        <v>0</v>
      </c>
      <c r="BH443" s="144">
        <f>IF(N443="sníž. přenesená",J443,0)</f>
        <v>0</v>
      </c>
      <c r="BI443" s="144">
        <f>IF(N443="nulová",J443,0)</f>
        <v>0</v>
      </c>
      <c r="BJ443" s="17" t="s">
        <v>87</v>
      </c>
      <c r="BK443" s="144">
        <f>ROUND(I443*H443,2)</f>
        <v>0</v>
      </c>
      <c r="BL443" s="17" t="s">
        <v>158</v>
      </c>
      <c r="BM443" s="143" t="s">
        <v>743</v>
      </c>
    </row>
    <row r="444" spans="2:65" s="12" customFormat="1" ht="11.25">
      <c r="B444" s="145"/>
      <c r="D444" s="146" t="s">
        <v>161</v>
      </c>
      <c r="E444" s="147" t="s">
        <v>1</v>
      </c>
      <c r="F444" s="148" t="s">
        <v>744</v>
      </c>
      <c r="H444" s="149">
        <v>0.05</v>
      </c>
      <c r="I444" s="150"/>
      <c r="L444" s="145"/>
      <c r="M444" s="151"/>
      <c r="T444" s="152"/>
      <c r="AT444" s="147" t="s">
        <v>161</v>
      </c>
      <c r="AU444" s="147" t="s">
        <v>159</v>
      </c>
      <c r="AV444" s="12" t="s">
        <v>89</v>
      </c>
      <c r="AW444" s="12" t="s">
        <v>34</v>
      </c>
      <c r="AX444" s="12" t="s">
        <v>87</v>
      </c>
      <c r="AY444" s="147" t="s">
        <v>149</v>
      </c>
    </row>
    <row r="445" spans="2:65" s="11" customFormat="1" ht="20.85" customHeight="1">
      <c r="B445" s="120"/>
      <c r="D445" s="121" t="s">
        <v>78</v>
      </c>
      <c r="E445" s="130" t="s">
        <v>745</v>
      </c>
      <c r="F445" s="130" t="s">
        <v>746</v>
      </c>
      <c r="I445" s="123"/>
      <c r="J445" s="131">
        <f>BK445</f>
        <v>0</v>
      </c>
      <c r="L445" s="120"/>
      <c r="M445" s="125"/>
      <c r="P445" s="126">
        <f>SUM(P446:P456)</f>
        <v>0</v>
      </c>
      <c r="R445" s="126">
        <f>SUM(R446:R456)</f>
        <v>0.76502000000000003</v>
      </c>
      <c r="T445" s="127">
        <f>SUM(T446:T456)</f>
        <v>0</v>
      </c>
      <c r="AR445" s="121" t="s">
        <v>87</v>
      </c>
      <c r="AT445" s="128" t="s">
        <v>78</v>
      </c>
      <c r="AU445" s="128" t="s">
        <v>89</v>
      </c>
      <c r="AY445" s="121" t="s">
        <v>149</v>
      </c>
      <c r="BK445" s="129">
        <f>SUM(BK446:BK456)</f>
        <v>0</v>
      </c>
    </row>
    <row r="446" spans="2:65" s="1" customFormat="1" ht="24.2" customHeight="1">
      <c r="B446" s="32"/>
      <c r="C446" s="132" t="s">
        <v>747</v>
      </c>
      <c r="D446" s="132" t="s">
        <v>153</v>
      </c>
      <c r="E446" s="133" t="s">
        <v>748</v>
      </c>
      <c r="F446" s="134" t="s">
        <v>749</v>
      </c>
      <c r="G446" s="135" t="s">
        <v>165</v>
      </c>
      <c r="H446" s="136">
        <v>1</v>
      </c>
      <c r="I446" s="137"/>
      <c r="J446" s="138">
        <f t="shared" ref="J446:J456" si="20">ROUND(I446*H446,2)</f>
        <v>0</v>
      </c>
      <c r="K446" s="134" t="s">
        <v>157</v>
      </c>
      <c r="L446" s="32"/>
      <c r="M446" s="139" t="s">
        <v>1</v>
      </c>
      <c r="N446" s="140" t="s">
        <v>44</v>
      </c>
      <c r="P446" s="141">
        <f t="shared" ref="P446:P456" si="21">O446*H446</f>
        <v>0</v>
      </c>
      <c r="Q446" s="141">
        <v>8.7419999999999998E-2</v>
      </c>
      <c r="R446" s="141">
        <f t="shared" ref="R446:R456" si="22">Q446*H446</f>
        <v>8.7419999999999998E-2</v>
      </c>
      <c r="S446" s="141">
        <v>0</v>
      </c>
      <c r="T446" s="142">
        <f t="shared" ref="T446:T456" si="23">S446*H446</f>
        <v>0</v>
      </c>
      <c r="AR446" s="143" t="s">
        <v>158</v>
      </c>
      <c r="AT446" s="143" t="s">
        <v>153</v>
      </c>
      <c r="AU446" s="143" t="s">
        <v>159</v>
      </c>
      <c r="AY446" s="17" t="s">
        <v>149</v>
      </c>
      <c r="BE446" s="144">
        <f t="shared" ref="BE446:BE456" si="24">IF(N446="základní",J446,0)</f>
        <v>0</v>
      </c>
      <c r="BF446" s="144">
        <f t="shared" ref="BF446:BF456" si="25">IF(N446="snížená",J446,0)</f>
        <v>0</v>
      </c>
      <c r="BG446" s="144">
        <f t="shared" ref="BG446:BG456" si="26">IF(N446="zákl. přenesená",J446,0)</f>
        <v>0</v>
      </c>
      <c r="BH446" s="144">
        <f t="shared" ref="BH446:BH456" si="27">IF(N446="sníž. přenesená",J446,0)</f>
        <v>0</v>
      </c>
      <c r="BI446" s="144">
        <f t="shared" ref="BI446:BI456" si="28">IF(N446="nulová",J446,0)</f>
        <v>0</v>
      </c>
      <c r="BJ446" s="17" t="s">
        <v>87</v>
      </c>
      <c r="BK446" s="144">
        <f t="shared" ref="BK446:BK456" si="29">ROUND(I446*H446,2)</f>
        <v>0</v>
      </c>
      <c r="BL446" s="17" t="s">
        <v>158</v>
      </c>
      <c r="BM446" s="143" t="s">
        <v>750</v>
      </c>
    </row>
    <row r="447" spans="2:65" s="1" customFormat="1" ht="24.2" customHeight="1">
      <c r="B447" s="32"/>
      <c r="C447" s="173" t="s">
        <v>751</v>
      </c>
      <c r="D447" s="173" t="s">
        <v>333</v>
      </c>
      <c r="E447" s="174" t="s">
        <v>752</v>
      </c>
      <c r="F447" s="175" t="s">
        <v>753</v>
      </c>
      <c r="G447" s="176" t="s">
        <v>165</v>
      </c>
      <c r="H447" s="177">
        <v>1</v>
      </c>
      <c r="I447" s="178"/>
      <c r="J447" s="179">
        <f t="shared" si="20"/>
        <v>0</v>
      </c>
      <c r="K447" s="175" t="s">
        <v>157</v>
      </c>
      <c r="L447" s="180"/>
      <c r="M447" s="181" t="s">
        <v>1</v>
      </c>
      <c r="N447" s="182" t="s">
        <v>44</v>
      </c>
      <c r="P447" s="141">
        <f t="shared" si="21"/>
        <v>0</v>
      </c>
      <c r="Q447" s="141">
        <v>3.2000000000000001E-2</v>
      </c>
      <c r="R447" s="141">
        <f t="shared" si="22"/>
        <v>3.2000000000000001E-2</v>
      </c>
      <c r="S447" s="141">
        <v>0</v>
      </c>
      <c r="T447" s="142">
        <f t="shared" si="23"/>
        <v>0</v>
      </c>
      <c r="AR447" s="143" t="s">
        <v>188</v>
      </c>
      <c r="AT447" s="143" t="s">
        <v>333</v>
      </c>
      <c r="AU447" s="143" t="s">
        <v>159</v>
      </c>
      <c r="AY447" s="17" t="s">
        <v>149</v>
      </c>
      <c r="BE447" s="144">
        <f t="shared" si="24"/>
        <v>0</v>
      </c>
      <c r="BF447" s="144">
        <f t="shared" si="25"/>
        <v>0</v>
      </c>
      <c r="BG447" s="144">
        <f t="shared" si="26"/>
        <v>0</v>
      </c>
      <c r="BH447" s="144">
        <f t="shared" si="27"/>
        <v>0</v>
      </c>
      <c r="BI447" s="144">
        <f t="shared" si="28"/>
        <v>0</v>
      </c>
      <c r="BJ447" s="17" t="s">
        <v>87</v>
      </c>
      <c r="BK447" s="144">
        <f t="shared" si="29"/>
        <v>0</v>
      </c>
      <c r="BL447" s="17" t="s">
        <v>158</v>
      </c>
      <c r="BM447" s="143" t="s">
        <v>754</v>
      </c>
    </row>
    <row r="448" spans="2:65" s="1" customFormat="1" ht="24.2" customHeight="1">
      <c r="B448" s="32"/>
      <c r="C448" s="132" t="s">
        <v>755</v>
      </c>
      <c r="D448" s="132" t="s">
        <v>153</v>
      </c>
      <c r="E448" s="133" t="s">
        <v>756</v>
      </c>
      <c r="F448" s="134" t="s">
        <v>757</v>
      </c>
      <c r="G448" s="135" t="s">
        <v>165</v>
      </c>
      <c r="H448" s="136">
        <v>1</v>
      </c>
      <c r="I448" s="137"/>
      <c r="J448" s="138">
        <f t="shared" si="20"/>
        <v>0</v>
      </c>
      <c r="K448" s="134" t="s">
        <v>157</v>
      </c>
      <c r="L448" s="32"/>
      <c r="M448" s="139" t="s">
        <v>1</v>
      </c>
      <c r="N448" s="140" t="s">
        <v>44</v>
      </c>
      <c r="P448" s="141">
        <f t="shared" si="21"/>
        <v>0</v>
      </c>
      <c r="Q448" s="141">
        <v>0.12422</v>
      </c>
      <c r="R448" s="141">
        <f t="shared" si="22"/>
        <v>0.12422</v>
      </c>
      <c r="S448" s="141">
        <v>0</v>
      </c>
      <c r="T448" s="142">
        <f t="shared" si="23"/>
        <v>0</v>
      </c>
      <c r="AR448" s="143" t="s">
        <v>158</v>
      </c>
      <c r="AT448" s="143" t="s">
        <v>153</v>
      </c>
      <c r="AU448" s="143" t="s">
        <v>159</v>
      </c>
      <c r="AY448" s="17" t="s">
        <v>149</v>
      </c>
      <c r="BE448" s="144">
        <f t="shared" si="24"/>
        <v>0</v>
      </c>
      <c r="BF448" s="144">
        <f t="shared" si="25"/>
        <v>0</v>
      </c>
      <c r="BG448" s="144">
        <f t="shared" si="26"/>
        <v>0</v>
      </c>
      <c r="BH448" s="144">
        <f t="shared" si="27"/>
        <v>0</v>
      </c>
      <c r="BI448" s="144">
        <f t="shared" si="28"/>
        <v>0</v>
      </c>
      <c r="BJ448" s="17" t="s">
        <v>87</v>
      </c>
      <c r="BK448" s="144">
        <f t="shared" si="29"/>
        <v>0</v>
      </c>
      <c r="BL448" s="17" t="s">
        <v>158</v>
      </c>
      <c r="BM448" s="143" t="s">
        <v>758</v>
      </c>
    </row>
    <row r="449" spans="2:65" s="1" customFormat="1" ht="24.2" customHeight="1">
      <c r="B449" s="32"/>
      <c r="C449" s="173" t="s">
        <v>759</v>
      </c>
      <c r="D449" s="173" t="s">
        <v>333</v>
      </c>
      <c r="E449" s="174" t="s">
        <v>760</v>
      </c>
      <c r="F449" s="175" t="s">
        <v>761</v>
      </c>
      <c r="G449" s="176" t="s">
        <v>165</v>
      </c>
      <c r="H449" s="177">
        <v>1</v>
      </c>
      <c r="I449" s="178"/>
      <c r="J449" s="179">
        <f t="shared" si="20"/>
        <v>0</v>
      </c>
      <c r="K449" s="175" t="s">
        <v>157</v>
      </c>
      <c r="L449" s="180"/>
      <c r="M449" s="181" t="s">
        <v>1</v>
      </c>
      <c r="N449" s="182" t="s">
        <v>44</v>
      </c>
      <c r="P449" s="141">
        <f t="shared" si="21"/>
        <v>0</v>
      </c>
      <c r="Q449" s="141">
        <v>7.1999999999999995E-2</v>
      </c>
      <c r="R449" s="141">
        <f t="shared" si="22"/>
        <v>7.1999999999999995E-2</v>
      </c>
      <c r="S449" s="141">
        <v>0</v>
      </c>
      <c r="T449" s="142">
        <f t="shared" si="23"/>
        <v>0</v>
      </c>
      <c r="AR449" s="143" t="s">
        <v>188</v>
      </c>
      <c r="AT449" s="143" t="s">
        <v>333</v>
      </c>
      <c r="AU449" s="143" t="s">
        <v>159</v>
      </c>
      <c r="AY449" s="17" t="s">
        <v>149</v>
      </c>
      <c r="BE449" s="144">
        <f t="shared" si="24"/>
        <v>0</v>
      </c>
      <c r="BF449" s="144">
        <f t="shared" si="25"/>
        <v>0</v>
      </c>
      <c r="BG449" s="144">
        <f t="shared" si="26"/>
        <v>0</v>
      </c>
      <c r="BH449" s="144">
        <f t="shared" si="27"/>
        <v>0</v>
      </c>
      <c r="BI449" s="144">
        <f t="shared" si="28"/>
        <v>0</v>
      </c>
      <c r="BJ449" s="17" t="s">
        <v>87</v>
      </c>
      <c r="BK449" s="144">
        <f t="shared" si="29"/>
        <v>0</v>
      </c>
      <c r="BL449" s="17" t="s">
        <v>158</v>
      </c>
      <c r="BM449" s="143" t="s">
        <v>762</v>
      </c>
    </row>
    <row r="450" spans="2:65" s="1" customFormat="1" ht="24.2" customHeight="1">
      <c r="B450" s="32"/>
      <c r="C450" s="132" t="s">
        <v>763</v>
      </c>
      <c r="D450" s="132" t="s">
        <v>153</v>
      </c>
      <c r="E450" s="133" t="s">
        <v>764</v>
      </c>
      <c r="F450" s="134" t="s">
        <v>765</v>
      </c>
      <c r="G450" s="135" t="s">
        <v>165</v>
      </c>
      <c r="H450" s="136">
        <v>1</v>
      </c>
      <c r="I450" s="137"/>
      <c r="J450" s="138">
        <f t="shared" si="20"/>
        <v>0</v>
      </c>
      <c r="K450" s="134" t="s">
        <v>157</v>
      </c>
      <c r="L450" s="32"/>
      <c r="M450" s="139" t="s">
        <v>1</v>
      </c>
      <c r="N450" s="140" t="s">
        <v>44</v>
      </c>
      <c r="P450" s="141">
        <f t="shared" si="21"/>
        <v>0</v>
      </c>
      <c r="Q450" s="141">
        <v>2.972E-2</v>
      </c>
      <c r="R450" s="141">
        <f t="shared" si="22"/>
        <v>2.972E-2</v>
      </c>
      <c r="S450" s="141">
        <v>0</v>
      </c>
      <c r="T450" s="142">
        <f t="shared" si="23"/>
        <v>0</v>
      </c>
      <c r="AR450" s="143" t="s">
        <v>158</v>
      </c>
      <c r="AT450" s="143" t="s">
        <v>153</v>
      </c>
      <c r="AU450" s="143" t="s">
        <v>159</v>
      </c>
      <c r="AY450" s="17" t="s">
        <v>149</v>
      </c>
      <c r="BE450" s="144">
        <f t="shared" si="24"/>
        <v>0</v>
      </c>
      <c r="BF450" s="144">
        <f t="shared" si="25"/>
        <v>0</v>
      </c>
      <c r="BG450" s="144">
        <f t="shared" si="26"/>
        <v>0</v>
      </c>
      <c r="BH450" s="144">
        <f t="shared" si="27"/>
        <v>0</v>
      </c>
      <c r="BI450" s="144">
        <f t="shared" si="28"/>
        <v>0</v>
      </c>
      <c r="BJ450" s="17" t="s">
        <v>87</v>
      </c>
      <c r="BK450" s="144">
        <f t="shared" si="29"/>
        <v>0</v>
      </c>
      <c r="BL450" s="17" t="s">
        <v>158</v>
      </c>
      <c r="BM450" s="143" t="s">
        <v>766</v>
      </c>
    </row>
    <row r="451" spans="2:65" s="1" customFormat="1" ht="24.2" customHeight="1">
      <c r="B451" s="32"/>
      <c r="C451" s="173" t="s">
        <v>767</v>
      </c>
      <c r="D451" s="173" t="s">
        <v>333</v>
      </c>
      <c r="E451" s="174" t="s">
        <v>768</v>
      </c>
      <c r="F451" s="175" t="s">
        <v>769</v>
      </c>
      <c r="G451" s="176" t="s">
        <v>165</v>
      </c>
      <c r="H451" s="177">
        <v>1</v>
      </c>
      <c r="I451" s="178"/>
      <c r="J451" s="179">
        <f t="shared" si="20"/>
        <v>0</v>
      </c>
      <c r="K451" s="175" t="s">
        <v>157</v>
      </c>
      <c r="L451" s="180"/>
      <c r="M451" s="181" t="s">
        <v>1</v>
      </c>
      <c r="N451" s="182" t="s">
        <v>44</v>
      </c>
      <c r="P451" s="141">
        <f t="shared" si="21"/>
        <v>0</v>
      </c>
      <c r="Q451" s="141">
        <v>3.7999999999999999E-2</v>
      </c>
      <c r="R451" s="141">
        <f t="shared" si="22"/>
        <v>3.7999999999999999E-2</v>
      </c>
      <c r="S451" s="141">
        <v>0</v>
      </c>
      <c r="T451" s="142">
        <f t="shared" si="23"/>
        <v>0</v>
      </c>
      <c r="AR451" s="143" t="s">
        <v>188</v>
      </c>
      <c r="AT451" s="143" t="s">
        <v>333</v>
      </c>
      <c r="AU451" s="143" t="s">
        <v>159</v>
      </c>
      <c r="AY451" s="17" t="s">
        <v>149</v>
      </c>
      <c r="BE451" s="144">
        <f t="shared" si="24"/>
        <v>0</v>
      </c>
      <c r="BF451" s="144">
        <f t="shared" si="25"/>
        <v>0</v>
      </c>
      <c r="BG451" s="144">
        <f t="shared" si="26"/>
        <v>0</v>
      </c>
      <c r="BH451" s="144">
        <f t="shared" si="27"/>
        <v>0</v>
      </c>
      <c r="BI451" s="144">
        <f t="shared" si="28"/>
        <v>0</v>
      </c>
      <c r="BJ451" s="17" t="s">
        <v>87</v>
      </c>
      <c r="BK451" s="144">
        <f t="shared" si="29"/>
        <v>0</v>
      </c>
      <c r="BL451" s="17" t="s">
        <v>158</v>
      </c>
      <c r="BM451" s="143" t="s">
        <v>770</v>
      </c>
    </row>
    <row r="452" spans="2:65" s="1" customFormat="1" ht="24.2" customHeight="1">
      <c r="B452" s="32"/>
      <c r="C452" s="132" t="s">
        <v>771</v>
      </c>
      <c r="D452" s="132" t="s">
        <v>153</v>
      </c>
      <c r="E452" s="133" t="s">
        <v>772</v>
      </c>
      <c r="F452" s="134" t="s">
        <v>773</v>
      </c>
      <c r="G452" s="135" t="s">
        <v>165</v>
      </c>
      <c r="H452" s="136">
        <v>1</v>
      </c>
      <c r="I452" s="137"/>
      <c r="J452" s="138">
        <f t="shared" si="20"/>
        <v>0</v>
      </c>
      <c r="K452" s="134" t="s">
        <v>157</v>
      </c>
      <c r="L452" s="32"/>
      <c r="M452" s="139" t="s">
        <v>1</v>
      </c>
      <c r="N452" s="140" t="s">
        <v>44</v>
      </c>
      <c r="P452" s="141">
        <f t="shared" si="21"/>
        <v>0</v>
      </c>
      <c r="Q452" s="141">
        <v>2.972E-2</v>
      </c>
      <c r="R452" s="141">
        <f t="shared" si="22"/>
        <v>2.972E-2</v>
      </c>
      <c r="S452" s="141">
        <v>0</v>
      </c>
      <c r="T452" s="142">
        <f t="shared" si="23"/>
        <v>0</v>
      </c>
      <c r="AR452" s="143" t="s">
        <v>158</v>
      </c>
      <c r="AT452" s="143" t="s">
        <v>153</v>
      </c>
      <c r="AU452" s="143" t="s">
        <v>159</v>
      </c>
      <c r="AY452" s="17" t="s">
        <v>149</v>
      </c>
      <c r="BE452" s="144">
        <f t="shared" si="24"/>
        <v>0</v>
      </c>
      <c r="BF452" s="144">
        <f t="shared" si="25"/>
        <v>0</v>
      </c>
      <c r="BG452" s="144">
        <f t="shared" si="26"/>
        <v>0</v>
      </c>
      <c r="BH452" s="144">
        <f t="shared" si="27"/>
        <v>0</v>
      </c>
      <c r="BI452" s="144">
        <f t="shared" si="28"/>
        <v>0</v>
      </c>
      <c r="BJ452" s="17" t="s">
        <v>87</v>
      </c>
      <c r="BK452" s="144">
        <f t="shared" si="29"/>
        <v>0</v>
      </c>
      <c r="BL452" s="17" t="s">
        <v>158</v>
      </c>
      <c r="BM452" s="143" t="s">
        <v>774</v>
      </c>
    </row>
    <row r="453" spans="2:65" s="1" customFormat="1" ht="24.2" customHeight="1">
      <c r="B453" s="32"/>
      <c r="C453" s="173" t="s">
        <v>775</v>
      </c>
      <c r="D453" s="173" t="s">
        <v>333</v>
      </c>
      <c r="E453" s="174" t="s">
        <v>776</v>
      </c>
      <c r="F453" s="175" t="s">
        <v>777</v>
      </c>
      <c r="G453" s="176" t="s">
        <v>165</v>
      </c>
      <c r="H453" s="177">
        <v>1</v>
      </c>
      <c r="I453" s="178"/>
      <c r="J453" s="179">
        <f t="shared" si="20"/>
        <v>0</v>
      </c>
      <c r="K453" s="175" t="s">
        <v>157</v>
      </c>
      <c r="L453" s="180"/>
      <c r="M453" s="181" t="s">
        <v>1</v>
      </c>
      <c r="N453" s="182" t="s">
        <v>44</v>
      </c>
      <c r="P453" s="141">
        <f t="shared" si="21"/>
        <v>0</v>
      </c>
      <c r="Q453" s="141">
        <v>0.08</v>
      </c>
      <c r="R453" s="141">
        <f t="shared" si="22"/>
        <v>0.08</v>
      </c>
      <c r="S453" s="141">
        <v>0</v>
      </c>
      <c r="T453" s="142">
        <f t="shared" si="23"/>
        <v>0</v>
      </c>
      <c r="AR453" s="143" t="s">
        <v>188</v>
      </c>
      <c r="AT453" s="143" t="s">
        <v>333</v>
      </c>
      <c r="AU453" s="143" t="s">
        <v>159</v>
      </c>
      <c r="AY453" s="17" t="s">
        <v>149</v>
      </c>
      <c r="BE453" s="144">
        <f t="shared" si="24"/>
        <v>0</v>
      </c>
      <c r="BF453" s="144">
        <f t="shared" si="25"/>
        <v>0</v>
      </c>
      <c r="BG453" s="144">
        <f t="shared" si="26"/>
        <v>0</v>
      </c>
      <c r="BH453" s="144">
        <f t="shared" si="27"/>
        <v>0</v>
      </c>
      <c r="BI453" s="144">
        <f t="shared" si="28"/>
        <v>0</v>
      </c>
      <c r="BJ453" s="17" t="s">
        <v>87</v>
      </c>
      <c r="BK453" s="144">
        <f t="shared" si="29"/>
        <v>0</v>
      </c>
      <c r="BL453" s="17" t="s">
        <v>158</v>
      </c>
      <c r="BM453" s="143" t="s">
        <v>778</v>
      </c>
    </row>
    <row r="454" spans="2:65" s="1" customFormat="1" ht="24.2" customHeight="1">
      <c r="B454" s="32"/>
      <c r="C454" s="132" t="s">
        <v>779</v>
      </c>
      <c r="D454" s="132" t="s">
        <v>153</v>
      </c>
      <c r="E454" s="133" t="s">
        <v>780</v>
      </c>
      <c r="F454" s="134" t="s">
        <v>781</v>
      </c>
      <c r="G454" s="135" t="s">
        <v>165</v>
      </c>
      <c r="H454" s="136">
        <v>1</v>
      </c>
      <c r="I454" s="137"/>
      <c r="J454" s="138">
        <f t="shared" si="20"/>
        <v>0</v>
      </c>
      <c r="K454" s="134" t="s">
        <v>157</v>
      </c>
      <c r="L454" s="32"/>
      <c r="M454" s="139" t="s">
        <v>1</v>
      </c>
      <c r="N454" s="140" t="s">
        <v>44</v>
      </c>
      <c r="P454" s="141">
        <f t="shared" si="21"/>
        <v>0</v>
      </c>
      <c r="Q454" s="141">
        <v>0.21734000000000001</v>
      </c>
      <c r="R454" s="141">
        <f t="shared" si="22"/>
        <v>0.21734000000000001</v>
      </c>
      <c r="S454" s="141">
        <v>0</v>
      </c>
      <c r="T454" s="142">
        <f t="shared" si="23"/>
        <v>0</v>
      </c>
      <c r="AR454" s="143" t="s">
        <v>158</v>
      </c>
      <c r="AT454" s="143" t="s">
        <v>153</v>
      </c>
      <c r="AU454" s="143" t="s">
        <v>159</v>
      </c>
      <c r="AY454" s="17" t="s">
        <v>149</v>
      </c>
      <c r="BE454" s="144">
        <f t="shared" si="24"/>
        <v>0</v>
      </c>
      <c r="BF454" s="144">
        <f t="shared" si="25"/>
        <v>0</v>
      </c>
      <c r="BG454" s="144">
        <f t="shared" si="26"/>
        <v>0</v>
      </c>
      <c r="BH454" s="144">
        <f t="shared" si="27"/>
        <v>0</v>
      </c>
      <c r="BI454" s="144">
        <f t="shared" si="28"/>
        <v>0</v>
      </c>
      <c r="BJ454" s="17" t="s">
        <v>87</v>
      </c>
      <c r="BK454" s="144">
        <f t="shared" si="29"/>
        <v>0</v>
      </c>
      <c r="BL454" s="17" t="s">
        <v>158</v>
      </c>
      <c r="BM454" s="143" t="s">
        <v>782</v>
      </c>
    </row>
    <row r="455" spans="2:65" s="1" customFormat="1" ht="16.5" customHeight="1">
      <c r="B455" s="32"/>
      <c r="C455" s="173" t="s">
        <v>783</v>
      </c>
      <c r="D455" s="173" t="s">
        <v>333</v>
      </c>
      <c r="E455" s="174" t="s">
        <v>784</v>
      </c>
      <c r="F455" s="175" t="s">
        <v>785</v>
      </c>
      <c r="G455" s="176" t="s">
        <v>165</v>
      </c>
      <c r="H455" s="177">
        <v>1</v>
      </c>
      <c r="I455" s="178"/>
      <c r="J455" s="179">
        <f t="shared" si="20"/>
        <v>0</v>
      </c>
      <c r="K455" s="175" t="s">
        <v>157</v>
      </c>
      <c r="L455" s="180"/>
      <c r="M455" s="181" t="s">
        <v>1</v>
      </c>
      <c r="N455" s="182" t="s">
        <v>44</v>
      </c>
      <c r="P455" s="141">
        <f t="shared" si="21"/>
        <v>0</v>
      </c>
      <c r="Q455" s="141">
        <v>5.0599999999999999E-2</v>
      </c>
      <c r="R455" s="141">
        <f t="shared" si="22"/>
        <v>5.0599999999999999E-2</v>
      </c>
      <c r="S455" s="141">
        <v>0</v>
      </c>
      <c r="T455" s="142">
        <f t="shared" si="23"/>
        <v>0</v>
      </c>
      <c r="AR455" s="143" t="s">
        <v>188</v>
      </c>
      <c r="AT455" s="143" t="s">
        <v>333</v>
      </c>
      <c r="AU455" s="143" t="s">
        <v>159</v>
      </c>
      <c r="AY455" s="17" t="s">
        <v>149</v>
      </c>
      <c r="BE455" s="144">
        <f t="shared" si="24"/>
        <v>0</v>
      </c>
      <c r="BF455" s="144">
        <f t="shared" si="25"/>
        <v>0</v>
      </c>
      <c r="BG455" s="144">
        <f t="shared" si="26"/>
        <v>0</v>
      </c>
      <c r="BH455" s="144">
        <f t="shared" si="27"/>
        <v>0</v>
      </c>
      <c r="BI455" s="144">
        <f t="shared" si="28"/>
        <v>0</v>
      </c>
      <c r="BJ455" s="17" t="s">
        <v>87</v>
      </c>
      <c r="BK455" s="144">
        <f t="shared" si="29"/>
        <v>0</v>
      </c>
      <c r="BL455" s="17" t="s">
        <v>158</v>
      </c>
      <c r="BM455" s="143" t="s">
        <v>786</v>
      </c>
    </row>
    <row r="456" spans="2:65" s="1" customFormat="1" ht="24.2" customHeight="1">
      <c r="B456" s="32"/>
      <c r="C456" s="173" t="s">
        <v>787</v>
      </c>
      <c r="D456" s="173" t="s">
        <v>333</v>
      </c>
      <c r="E456" s="174" t="s">
        <v>788</v>
      </c>
      <c r="F456" s="175" t="s">
        <v>789</v>
      </c>
      <c r="G456" s="176" t="s">
        <v>165</v>
      </c>
      <c r="H456" s="177">
        <v>1</v>
      </c>
      <c r="I456" s="178"/>
      <c r="J456" s="179">
        <f t="shared" si="20"/>
        <v>0</v>
      </c>
      <c r="K456" s="175" t="s">
        <v>157</v>
      </c>
      <c r="L456" s="180"/>
      <c r="M456" s="181" t="s">
        <v>1</v>
      </c>
      <c r="N456" s="182" t="s">
        <v>44</v>
      </c>
      <c r="P456" s="141">
        <f t="shared" si="21"/>
        <v>0</v>
      </c>
      <c r="Q456" s="141">
        <v>4.0000000000000001E-3</v>
      </c>
      <c r="R456" s="141">
        <f t="shared" si="22"/>
        <v>4.0000000000000001E-3</v>
      </c>
      <c r="S456" s="141">
        <v>0</v>
      </c>
      <c r="T456" s="142">
        <f t="shared" si="23"/>
        <v>0</v>
      </c>
      <c r="AR456" s="143" t="s">
        <v>188</v>
      </c>
      <c r="AT456" s="143" t="s">
        <v>333</v>
      </c>
      <c r="AU456" s="143" t="s">
        <v>159</v>
      </c>
      <c r="AY456" s="17" t="s">
        <v>149</v>
      </c>
      <c r="BE456" s="144">
        <f t="shared" si="24"/>
        <v>0</v>
      </c>
      <c r="BF456" s="144">
        <f t="shared" si="25"/>
        <v>0</v>
      </c>
      <c r="BG456" s="144">
        <f t="shared" si="26"/>
        <v>0</v>
      </c>
      <c r="BH456" s="144">
        <f t="shared" si="27"/>
        <v>0</v>
      </c>
      <c r="BI456" s="144">
        <f t="shared" si="28"/>
        <v>0</v>
      </c>
      <c r="BJ456" s="17" t="s">
        <v>87</v>
      </c>
      <c r="BK456" s="144">
        <f t="shared" si="29"/>
        <v>0</v>
      </c>
      <c r="BL456" s="17" t="s">
        <v>158</v>
      </c>
      <c r="BM456" s="143" t="s">
        <v>790</v>
      </c>
    </row>
    <row r="457" spans="2:65" s="11" customFormat="1" ht="20.85" customHeight="1">
      <c r="B457" s="120"/>
      <c r="D457" s="121" t="s">
        <v>78</v>
      </c>
      <c r="E457" s="130" t="s">
        <v>791</v>
      </c>
      <c r="F457" s="130" t="s">
        <v>792</v>
      </c>
      <c r="I457" s="123"/>
      <c r="J457" s="131">
        <f>BK457</f>
        <v>0</v>
      </c>
      <c r="L457" s="120"/>
      <c r="M457" s="125"/>
      <c r="P457" s="126">
        <f>SUM(P458:P475)</f>
        <v>0</v>
      </c>
      <c r="R457" s="126">
        <f>SUM(R458:R475)</f>
        <v>0.17873425000000001</v>
      </c>
      <c r="T457" s="127">
        <f>SUM(T458:T475)</f>
        <v>0</v>
      </c>
      <c r="AR457" s="121" t="s">
        <v>87</v>
      </c>
      <c r="AT457" s="128" t="s">
        <v>78</v>
      </c>
      <c r="AU457" s="128" t="s">
        <v>89</v>
      </c>
      <c r="AY457" s="121" t="s">
        <v>149</v>
      </c>
      <c r="BK457" s="129">
        <f>SUM(BK458:BK475)</f>
        <v>0</v>
      </c>
    </row>
    <row r="458" spans="2:65" s="1" customFormat="1" ht="33" customHeight="1">
      <c r="B458" s="32"/>
      <c r="C458" s="132" t="s">
        <v>793</v>
      </c>
      <c r="D458" s="132" t="s">
        <v>153</v>
      </c>
      <c r="E458" s="133" t="s">
        <v>794</v>
      </c>
      <c r="F458" s="134" t="s">
        <v>795</v>
      </c>
      <c r="G458" s="135" t="s">
        <v>191</v>
      </c>
      <c r="H458" s="136">
        <v>47.31</v>
      </c>
      <c r="I458" s="137"/>
      <c r="J458" s="138">
        <f>ROUND(I458*H458,2)</f>
        <v>0</v>
      </c>
      <c r="K458" s="134" t="s">
        <v>1</v>
      </c>
      <c r="L458" s="32"/>
      <c r="M458" s="139" t="s">
        <v>1</v>
      </c>
      <c r="N458" s="140" t="s">
        <v>44</v>
      </c>
      <c r="P458" s="141">
        <f>O458*H458</f>
        <v>0</v>
      </c>
      <c r="Q458" s="141">
        <v>0</v>
      </c>
      <c r="R458" s="141">
        <f>Q458*H458</f>
        <v>0</v>
      </c>
      <c r="S458" s="141">
        <v>0</v>
      </c>
      <c r="T458" s="142">
        <f>S458*H458</f>
        <v>0</v>
      </c>
      <c r="AR458" s="143" t="s">
        <v>158</v>
      </c>
      <c r="AT458" s="143" t="s">
        <v>153</v>
      </c>
      <c r="AU458" s="143" t="s">
        <v>159</v>
      </c>
      <c r="AY458" s="17" t="s">
        <v>149</v>
      </c>
      <c r="BE458" s="144">
        <f>IF(N458="základní",J458,0)</f>
        <v>0</v>
      </c>
      <c r="BF458" s="144">
        <f>IF(N458="snížená",J458,0)</f>
        <v>0</v>
      </c>
      <c r="BG458" s="144">
        <f>IF(N458="zákl. přenesená",J458,0)</f>
        <v>0</v>
      </c>
      <c r="BH458" s="144">
        <f>IF(N458="sníž. přenesená",J458,0)</f>
        <v>0</v>
      </c>
      <c r="BI458" s="144">
        <f>IF(N458="nulová",J458,0)</f>
        <v>0</v>
      </c>
      <c r="BJ458" s="17" t="s">
        <v>87</v>
      </c>
      <c r="BK458" s="144">
        <f>ROUND(I458*H458,2)</f>
        <v>0</v>
      </c>
      <c r="BL458" s="17" t="s">
        <v>158</v>
      </c>
      <c r="BM458" s="143" t="s">
        <v>796</v>
      </c>
    </row>
    <row r="459" spans="2:65" s="12" customFormat="1" ht="22.5">
      <c r="B459" s="145"/>
      <c r="D459" s="146" t="s">
        <v>161</v>
      </c>
      <c r="E459" s="147" t="s">
        <v>1</v>
      </c>
      <c r="F459" s="148" t="s">
        <v>309</v>
      </c>
      <c r="H459" s="149">
        <v>47.31</v>
      </c>
      <c r="I459" s="150"/>
      <c r="L459" s="145"/>
      <c r="M459" s="151"/>
      <c r="T459" s="152"/>
      <c r="AT459" s="147" t="s">
        <v>161</v>
      </c>
      <c r="AU459" s="147" t="s">
        <v>159</v>
      </c>
      <c r="AV459" s="12" t="s">
        <v>89</v>
      </c>
      <c r="AW459" s="12" t="s">
        <v>34</v>
      </c>
      <c r="AX459" s="12" t="s">
        <v>87</v>
      </c>
      <c r="AY459" s="147" t="s">
        <v>149</v>
      </c>
    </row>
    <row r="460" spans="2:65" s="1" customFormat="1" ht="24.2" customHeight="1">
      <c r="B460" s="32"/>
      <c r="C460" s="132" t="s">
        <v>797</v>
      </c>
      <c r="D460" s="132" t="s">
        <v>153</v>
      </c>
      <c r="E460" s="133" t="s">
        <v>798</v>
      </c>
      <c r="F460" s="134" t="s">
        <v>799</v>
      </c>
      <c r="G460" s="135" t="s">
        <v>156</v>
      </c>
      <c r="H460" s="136">
        <v>283.70499999999998</v>
      </c>
      <c r="I460" s="137"/>
      <c r="J460" s="138">
        <f>ROUND(I460*H460,2)</f>
        <v>0</v>
      </c>
      <c r="K460" s="134" t="s">
        <v>157</v>
      </c>
      <c r="L460" s="32"/>
      <c r="M460" s="139" t="s">
        <v>1</v>
      </c>
      <c r="N460" s="140" t="s">
        <v>44</v>
      </c>
      <c r="P460" s="141">
        <f>O460*H460</f>
        <v>0</v>
      </c>
      <c r="Q460" s="141">
        <v>1.7000000000000001E-4</v>
      </c>
      <c r="R460" s="141">
        <f>Q460*H460</f>
        <v>4.8229849999999998E-2</v>
      </c>
      <c r="S460" s="141">
        <v>0</v>
      </c>
      <c r="T460" s="142">
        <f>S460*H460</f>
        <v>0</v>
      </c>
      <c r="AR460" s="143" t="s">
        <v>158</v>
      </c>
      <c r="AT460" s="143" t="s">
        <v>153</v>
      </c>
      <c r="AU460" s="143" t="s">
        <v>159</v>
      </c>
      <c r="AY460" s="17" t="s">
        <v>149</v>
      </c>
      <c r="BE460" s="144">
        <f>IF(N460="základní",J460,0)</f>
        <v>0</v>
      </c>
      <c r="BF460" s="144">
        <f>IF(N460="snížená",J460,0)</f>
        <v>0</v>
      </c>
      <c r="BG460" s="144">
        <f>IF(N460="zákl. přenesená",J460,0)</f>
        <v>0</v>
      </c>
      <c r="BH460" s="144">
        <f>IF(N460="sníž. přenesená",J460,0)</f>
        <v>0</v>
      </c>
      <c r="BI460" s="144">
        <f>IF(N460="nulová",J460,0)</f>
        <v>0</v>
      </c>
      <c r="BJ460" s="17" t="s">
        <v>87</v>
      </c>
      <c r="BK460" s="144">
        <f>ROUND(I460*H460,2)</f>
        <v>0</v>
      </c>
      <c r="BL460" s="17" t="s">
        <v>158</v>
      </c>
      <c r="BM460" s="143" t="s">
        <v>800</v>
      </c>
    </row>
    <row r="461" spans="2:65" s="13" customFormat="1" ht="11.25">
      <c r="B461" s="153"/>
      <c r="D461" s="146" t="s">
        <v>161</v>
      </c>
      <c r="E461" s="154" t="s">
        <v>1</v>
      </c>
      <c r="F461" s="155" t="s">
        <v>801</v>
      </c>
      <c r="H461" s="154" t="s">
        <v>1</v>
      </c>
      <c r="I461" s="156"/>
      <c r="L461" s="153"/>
      <c r="M461" s="157"/>
      <c r="T461" s="158"/>
      <c r="AT461" s="154" t="s">
        <v>161</v>
      </c>
      <c r="AU461" s="154" t="s">
        <v>159</v>
      </c>
      <c r="AV461" s="13" t="s">
        <v>87</v>
      </c>
      <c r="AW461" s="13" t="s">
        <v>34</v>
      </c>
      <c r="AX461" s="13" t="s">
        <v>79</v>
      </c>
      <c r="AY461" s="154" t="s">
        <v>149</v>
      </c>
    </row>
    <row r="462" spans="2:65" s="12" customFormat="1" ht="11.25">
      <c r="B462" s="145"/>
      <c r="D462" s="146" t="s">
        <v>161</v>
      </c>
      <c r="E462" s="147" t="s">
        <v>1</v>
      </c>
      <c r="F462" s="148" t="s">
        <v>802</v>
      </c>
      <c r="H462" s="149">
        <v>153</v>
      </c>
      <c r="I462" s="150"/>
      <c r="L462" s="145"/>
      <c r="M462" s="151"/>
      <c r="T462" s="152"/>
      <c r="AT462" s="147" t="s">
        <v>161</v>
      </c>
      <c r="AU462" s="147" t="s">
        <v>159</v>
      </c>
      <c r="AV462" s="12" t="s">
        <v>89</v>
      </c>
      <c r="AW462" s="12" t="s">
        <v>34</v>
      </c>
      <c r="AX462" s="12" t="s">
        <v>79</v>
      </c>
      <c r="AY462" s="147" t="s">
        <v>149</v>
      </c>
    </row>
    <row r="463" spans="2:65" s="13" customFormat="1" ht="11.25">
      <c r="B463" s="153"/>
      <c r="D463" s="146" t="s">
        <v>161</v>
      </c>
      <c r="E463" s="154" t="s">
        <v>1</v>
      </c>
      <c r="F463" s="155" t="s">
        <v>803</v>
      </c>
      <c r="H463" s="154" t="s">
        <v>1</v>
      </c>
      <c r="I463" s="156"/>
      <c r="L463" s="153"/>
      <c r="M463" s="157"/>
      <c r="T463" s="158"/>
      <c r="AT463" s="154" t="s">
        <v>161</v>
      </c>
      <c r="AU463" s="154" t="s">
        <v>159</v>
      </c>
      <c r="AV463" s="13" t="s">
        <v>87</v>
      </c>
      <c r="AW463" s="13" t="s">
        <v>34</v>
      </c>
      <c r="AX463" s="13" t="s">
        <v>79</v>
      </c>
      <c r="AY463" s="154" t="s">
        <v>149</v>
      </c>
    </row>
    <row r="464" spans="2:65" s="12" customFormat="1" ht="11.25">
      <c r="B464" s="145"/>
      <c r="D464" s="146" t="s">
        <v>161</v>
      </c>
      <c r="E464" s="147" t="s">
        <v>1</v>
      </c>
      <c r="F464" s="148" t="s">
        <v>804</v>
      </c>
      <c r="H464" s="149">
        <v>126.16</v>
      </c>
      <c r="I464" s="150"/>
      <c r="L464" s="145"/>
      <c r="M464" s="151"/>
      <c r="T464" s="152"/>
      <c r="AT464" s="147" t="s">
        <v>161</v>
      </c>
      <c r="AU464" s="147" t="s">
        <v>159</v>
      </c>
      <c r="AV464" s="12" t="s">
        <v>89</v>
      </c>
      <c r="AW464" s="12" t="s">
        <v>34</v>
      </c>
      <c r="AX464" s="12" t="s">
        <v>79</v>
      </c>
      <c r="AY464" s="147" t="s">
        <v>149</v>
      </c>
    </row>
    <row r="465" spans="2:65" s="12" customFormat="1" ht="11.25">
      <c r="B465" s="145"/>
      <c r="D465" s="146" t="s">
        <v>161</v>
      </c>
      <c r="E465" s="147" t="s">
        <v>1</v>
      </c>
      <c r="F465" s="148" t="s">
        <v>805</v>
      </c>
      <c r="H465" s="149">
        <v>4.5449999999999999</v>
      </c>
      <c r="I465" s="150"/>
      <c r="L465" s="145"/>
      <c r="M465" s="151"/>
      <c r="T465" s="152"/>
      <c r="AT465" s="147" t="s">
        <v>161</v>
      </c>
      <c r="AU465" s="147" t="s">
        <v>159</v>
      </c>
      <c r="AV465" s="12" t="s">
        <v>89</v>
      </c>
      <c r="AW465" s="12" t="s">
        <v>34</v>
      </c>
      <c r="AX465" s="12" t="s">
        <v>79</v>
      </c>
      <c r="AY465" s="147" t="s">
        <v>149</v>
      </c>
    </row>
    <row r="466" spans="2:65" s="14" customFormat="1" ht="11.25">
      <c r="B466" s="159"/>
      <c r="D466" s="146" t="s">
        <v>161</v>
      </c>
      <c r="E466" s="160" t="s">
        <v>1</v>
      </c>
      <c r="F466" s="161" t="s">
        <v>199</v>
      </c>
      <c r="H466" s="162">
        <v>283.70499999999998</v>
      </c>
      <c r="I466" s="163"/>
      <c r="L466" s="159"/>
      <c r="M466" s="164"/>
      <c r="T466" s="165"/>
      <c r="AT466" s="160" t="s">
        <v>161</v>
      </c>
      <c r="AU466" s="160" t="s">
        <v>159</v>
      </c>
      <c r="AV466" s="14" t="s">
        <v>158</v>
      </c>
      <c r="AW466" s="14" t="s">
        <v>34</v>
      </c>
      <c r="AX466" s="14" t="s">
        <v>87</v>
      </c>
      <c r="AY466" s="160" t="s">
        <v>149</v>
      </c>
    </row>
    <row r="467" spans="2:65" s="1" customFormat="1" ht="16.5" customHeight="1">
      <c r="B467" s="32"/>
      <c r="C467" s="173" t="s">
        <v>806</v>
      </c>
      <c r="D467" s="173" t="s">
        <v>333</v>
      </c>
      <c r="E467" s="174" t="s">
        <v>616</v>
      </c>
      <c r="F467" s="175" t="s">
        <v>617</v>
      </c>
      <c r="G467" s="176" t="s">
        <v>156</v>
      </c>
      <c r="H467" s="177">
        <v>326.26100000000002</v>
      </c>
      <c r="I467" s="178"/>
      <c r="J467" s="179">
        <f>ROUND(I467*H467,2)</f>
        <v>0</v>
      </c>
      <c r="K467" s="175" t="s">
        <v>1</v>
      </c>
      <c r="L467" s="180"/>
      <c r="M467" s="181" t="s">
        <v>1</v>
      </c>
      <c r="N467" s="182" t="s">
        <v>44</v>
      </c>
      <c r="P467" s="141">
        <f>O467*H467</f>
        <v>0</v>
      </c>
      <c r="Q467" s="141">
        <v>4.0000000000000002E-4</v>
      </c>
      <c r="R467" s="141">
        <f>Q467*H467</f>
        <v>0.13050440000000002</v>
      </c>
      <c r="S467" s="141">
        <v>0</v>
      </c>
      <c r="T467" s="142">
        <f>S467*H467</f>
        <v>0</v>
      </c>
      <c r="AR467" s="143" t="s">
        <v>188</v>
      </c>
      <c r="AT467" s="143" t="s">
        <v>333</v>
      </c>
      <c r="AU467" s="143" t="s">
        <v>159</v>
      </c>
      <c r="AY467" s="17" t="s">
        <v>149</v>
      </c>
      <c r="BE467" s="144">
        <f>IF(N467="základní",J467,0)</f>
        <v>0</v>
      </c>
      <c r="BF467" s="144">
        <f>IF(N467="snížená",J467,0)</f>
        <v>0</v>
      </c>
      <c r="BG467" s="144">
        <f>IF(N467="zákl. přenesená",J467,0)</f>
        <v>0</v>
      </c>
      <c r="BH467" s="144">
        <f>IF(N467="sníž. přenesená",J467,0)</f>
        <v>0</v>
      </c>
      <c r="BI467" s="144">
        <f>IF(N467="nulová",J467,0)</f>
        <v>0</v>
      </c>
      <c r="BJ467" s="17" t="s">
        <v>87</v>
      </c>
      <c r="BK467" s="144">
        <f>ROUND(I467*H467,2)</f>
        <v>0</v>
      </c>
      <c r="BL467" s="17" t="s">
        <v>158</v>
      </c>
      <c r="BM467" s="143" t="s">
        <v>807</v>
      </c>
    </row>
    <row r="468" spans="2:65" s="13" customFormat="1" ht="11.25">
      <c r="B468" s="153"/>
      <c r="D468" s="146" t="s">
        <v>161</v>
      </c>
      <c r="E468" s="154" t="s">
        <v>1</v>
      </c>
      <c r="F468" s="155" t="s">
        <v>801</v>
      </c>
      <c r="H468" s="154" t="s">
        <v>1</v>
      </c>
      <c r="I468" s="156"/>
      <c r="L468" s="153"/>
      <c r="M468" s="157"/>
      <c r="T468" s="158"/>
      <c r="AT468" s="154" t="s">
        <v>161</v>
      </c>
      <c r="AU468" s="154" t="s">
        <v>159</v>
      </c>
      <c r="AV468" s="13" t="s">
        <v>87</v>
      </c>
      <c r="AW468" s="13" t="s">
        <v>34</v>
      </c>
      <c r="AX468" s="13" t="s">
        <v>79</v>
      </c>
      <c r="AY468" s="154" t="s">
        <v>149</v>
      </c>
    </row>
    <row r="469" spans="2:65" s="12" customFormat="1" ht="11.25">
      <c r="B469" s="145"/>
      <c r="D469" s="146" t="s">
        <v>161</v>
      </c>
      <c r="E469" s="147" t="s">
        <v>1</v>
      </c>
      <c r="F469" s="148" t="s">
        <v>802</v>
      </c>
      <c r="H469" s="149">
        <v>153</v>
      </c>
      <c r="I469" s="150"/>
      <c r="L469" s="145"/>
      <c r="M469" s="151"/>
      <c r="T469" s="152"/>
      <c r="AT469" s="147" t="s">
        <v>161</v>
      </c>
      <c r="AU469" s="147" t="s">
        <v>159</v>
      </c>
      <c r="AV469" s="12" t="s">
        <v>89</v>
      </c>
      <c r="AW469" s="12" t="s">
        <v>34</v>
      </c>
      <c r="AX469" s="12" t="s">
        <v>79</v>
      </c>
      <c r="AY469" s="147" t="s">
        <v>149</v>
      </c>
    </row>
    <row r="470" spans="2:65" s="13" customFormat="1" ht="11.25">
      <c r="B470" s="153"/>
      <c r="D470" s="146" t="s">
        <v>161</v>
      </c>
      <c r="E470" s="154" t="s">
        <v>1</v>
      </c>
      <c r="F470" s="155" t="s">
        <v>803</v>
      </c>
      <c r="H470" s="154" t="s">
        <v>1</v>
      </c>
      <c r="I470" s="156"/>
      <c r="L470" s="153"/>
      <c r="M470" s="157"/>
      <c r="T470" s="158"/>
      <c r="AT470" s="154" t="s">
        <v>161</v>
      </c>
      <c r="AU470" s="154" t="s">
        <v>159</v>
      </c>
      <c r="AV470" s="13" t="s">
        <v>87</v>
      </c>
      <c r="AW470" s="13" t="s">
        <v>34</v>
      </c>
      <c r="AX470" s="13" t="s">
        <v>79</v>
      </c>
      <c r="AY470" s="154" t="s">
        <v>149</v>
      </c>
    </row>
    <row r="471" spans="2:65" s="12" customFormat="1" ht="11.25">
      <c r="B471" s="145"/>
      <c r="D471" s="146" t="s">
        <v>161</v>
      </c>
      <c r="E471" s="147" t="s">
        <v>1</v>
      </c>
      <c r="F471" s="148" t="s">
        <v>804</v>
      </c>
      <c r="H471" s="149">
        <v>126.16</v>
      </c>
      <c r="I471" s="150"/>
      <c r="L471" s="145"/>
      <c r="M471" s="151"/>
      <c r="T471" s="152"/>
      <c r="AT471" s="147" t="s">
        <v>161</v>
      </c>
      <c r="AU471" s="147" t="s">
        <v>159</v>
      </c>
      <c r="AV471" s="12" t="s">
        <v>89</v>
      </c>
      <c r="AW471" s="12" t="s">
        <v>34</v>
      </c>
      <c r="AX471" s="12" t="s">
        <v>79</v>
      </c>
      <c r="AY471" s="147" t="s">
        <v>149</v>
      </c>
    </row>
    <row r="472" spans="2:65" s="12" customFormat="1" ht="11.25">
      <c r="B472" s="145"/>
      <c r="D472" s="146" t="s">
        <v>161</v>
      </c>
      <c r="E472" s="147" t="s">
        <v>1</v>
      </c>
      <c r="F472" s="148" t="s">
        <v>805</v>
      </c>
      <c r="H472" s="149">
        <v>4.5449999999999999</v>
      </c>
      <c r="I472" s="150"/>
      <c r="L472" s="145"/>
      <c r="M472" s="151"/>
      <c r="T472" s="152"/>
      <c r="AT472" s="147" t="s">
        <v>161</v>
      </c>
      <c r="AU472" s="147" t="s">
        <v>159</v>
      </c>
      <c r="AV472" s="12" t="s">
        <v>89</v>
      </c>
      <c r="AW472" s="12" t="s">
        <v>34</v>
      </c>
      <c r="AX472" s="12" t="s">
        <v>79</v>
      </c>
      <c r="AY472" s="147" t="s">
        <v>149</v>
      </c>
    </row>
    <row r="473" spans="2:65" s="15" customFormat="1" ht="11.25">
      <c r="B473" s="166"/>
      <c r="D473" s="146" t="s">
        <v>161</v>
      </c>
      <c r="E473" s="167" t="s">
        <v>1</v>
      </c>
      <c r="F473" s="168" t="s">
        <v>206</v>
      </c>
      <c r="H473" s="169">
        <v>283.70499999999998</v>
      </c>
      <c r="I473" s="170"/>
      <c r="L473" s="166"/>
      <c r="M473" s="171"/>
      <c r="T473" s="172"/>
      <c r="AT473" s="167" t="s">
        <v>161</v>
      </c>
      <c r="AU473" s="167" t="s">
        <v>159</v>
      </c>
      <c r="AV473" s="15" t="s">
        <v>159</v>
      </c>
      <c r="AW473" s="15" t="s">
        <v>34</v>
      </c>
      <c r="AX473" s="15" t="s">
        <v>79</v>
      </c>
      <c r="AY473" s="167" t="s">
        <v>149</v>
      </c>
    </row>
    <row r="474" spans="2:65" s="12" customFormat="1" ht="11.25">
      <c r="B474" s="145"/>
      <c r="D474" s="146" t="s">
        <v>161</v>
      </c>
      <c r="E474" s="147" t="s">
        <v>1</v>
      </c>
      <c r="F474" s="148" t="s">
        <v>808</v>
      </c>
      <c r="H474" s="149">
        <v>42.555999999999997</v>
      </c>
      <c r="I474" s="150"/>
      <c r="L474" s="145"/>
      <c r="M474" s="151"/>
      <c r="T474" s="152"/>
      <c r="AT474" s="147" t="s">
        <v>161</v>
      </c>
      <c r="AU474" s="147" t="s">
        <v>159</v>
      </c>
      <c r="AV474" s="12" t="s">
        <v>89</v>
      </c>
      <c r="AW474" s="12" t="s">
        <v>34</v>
      </c>
      <c r="AX474" s="12" t="s">
        <v>79</v>
      </c>
      <c r="AY474" s="147" t="s">
        <v>149</v>
      </c>
    </row>
    <row r="475" spans="2:65" s="14" customFormat="1" ht="11.25">
      <c r="B475" s="159"/>
      <c r="D475" s="146" t="s">
        <v>161</v>
      </c>
      <c r="E475" s="160" t="s">
        <v>1</v>
      </c>
      <c r="F475" s="161" t="s">
        <v>199</v>
      </c>
      <c r="H475" s="162">
        <v>326.26100000000002</v>
      </c>
      <c r="I475" s="163"/>
      <c r="L475" s="159"/>
      <c r="M475" s="164"/>
      <c r="T475" s="165"/>
      <c r="AT475" s="160" t="s">
        <v>161</v>
      </c>
      <c r="AU475" s="160" t="s">
        <v>159</v>
      </c>
      <c r="AV475" s="14" t="s">
        <v>158</v>
      </c>
      <c r="AW475" s="14" t="s">
        <v>34</v>
      </c>
      <c r="AX475" s="14" t="s">
        <v>87</v>
      </c>
      <c r="AY475" s="160" t="s">
        <v>149</v>
      </c>
    </row>
    <row r="476" spans="2:65" s="11" customFormat="1" ht="22.9" customHeight="1">
      <c r="B476" s="120"/>
      <c r="D476" s="121" t="s">
        <v>78</v>
      </c>
      <c r="E476" s="130" t="s">
        <v>200</v>
      </c>
      <c r="F476" s="130" t="s">
        <v>809</v>
      </c>
      <c r="I476" s="123"/>
      <c r="J476" s="131">
        <f>BK476</f>
        <v>0</v>
      </c>
      <c r="L476" s="120"/>
      <c r="M476" s="125"/>
      <c r="P476" s="126">
        <f>P477+P495+P540+P570+P577+P581+P610</f>
        <v>0</v>
      </c>
      <c r="R476" s="126">
        <f>R477+R495+R540+R570+R577+R581+R610</f>
        <v>104.91275520000001</v>
      </c>
      <c r="T476" s="127">
        <f>T477+T495+T540+T570+T577+T581+T610</f>
        <v>196.10755</v>
      </c>
      <c r="AR476" s="121" t="s">
        <v>87</v>
      </c>
      <c r="AT476" s="128" t="s">
        <v>78</v>
      </c>
      <c r="AU476" s="128" t="s">
        <v>87</v>
      </c>
      <c r="AY476" s="121" t="s">
        <v>149</v>
      </c>
      <c r="BK476" s="129">
        <f>BK477+BK495+BK540+BK570+BK577+BK581+BK610</f>
        <v>0</v>
      </c>
    </row>
    <row r="477" spans="2:65" s="11" customFormat="1" ht="20.85" customHeight="1">
      <c r="B477" s="120"/>
      <c r="D477" s="121" t="s">
        <v>78</v>
      </c>
      <c r="E477" s="130" t="s">
        <v>810</v>
      </c>
      <c r="F477" s="130" t="s">
        <v>811</v>
      </c>
      <c r="I477" s="123"/>
      <c r="J477" s="131">
        <f>BK477</f>
        <v>0</v>
      </c>
      <c r="L477" s="120"/>
      <c r="M477" s="125"/>
      <c r="P477" s="126">
        <f>SUM(P478:P494)</f>
        <v>0</v>
      </c>
      <c r="R477" s="126">
        <f>SUM(R478:R494)</f>
        <v>1.4945E-2</v>
      </c>
      <c r="T477" s="127">
        <f>SUM(T478:T494)</f>
        <v>53.160000000000004</v>
      </c>
      <c r="AR477" s="121" t="s">
        <v>87</v>
      </c>
      <c r="AT477" s="128" t="s">
        <v>78</v>
      </c>
      <c r="AU477" s="128" t="s">
        <v>89</v>
      </c>
      <c r="AY477" s="121" t="s">
        <v>149</v>
      </c>
      <c r="BK477" s="129">
        <f>SUM(BK478:BK494)</f>
        <v>0</v>
      </c>
    </row>
    <row r="478" spans="2:65" s="1" customFormat="1" ht="16.5" customHeight="1">
      <c r="B478" s="32"/>
      <c r="C478" s="132" t="s">
        <v>812</v>
      </c>
      <c r="D478" s="132" t="s">
        <v>153</v>
      </c>
      <c r="E478" s="133" t="s">
        <v>813</v>
      </c>
      <c r="F478" s="134" t="s">
        <v>814</v>
      </c>
      <c r="G478" s="135" t="s">
        <v>503</v>
      </c>
      <c r="H478" s="136">
        <v>24.5</v>
      </c>
      <c r="I478" s="137"/>
      <c r="J478" s="138">
        <f>ROUND(I478*H478,2)</f>
        <v>0</v>
      </c>
      <c r="K478" s="134" t="s">
        <v>157</v>
      </c>
      <c r="L478" s="32"/>
      <c r="M478" s="139" t="s">
        <v>1</v>
      </c>
      <c r="N478" s="140" t="s">
        <v>44</v>
      </c>
      <c r="P478" s="141">
        <f>O478*H478</f>
        <v>0</v>
      </c>
      <c r="Q478" s="141">
        <v>0</v>
      </c>
      <c r="R478" s="141">
        <f>Q478*H478</f>
        <v>0</v>
      </c>
      <c r="S478" s="141">
        <v>0</v>
      </c>
      <c r="T478" s="142">
        <f>S478*H478</f>
        <v>0</v>
      </c>
      <c r="AR478" s="143" t="s">
        <v>158</v>
      </c>
      <c r="AT478" s="143" t="s">
        <v>153</v>
      </c>
      <c r="AU478" s="143" t="s">
        <v>159</v>
      </c>
      <c r="AY478" s="17" t="s">
        <v>149</v>
      </c>
      <c r="BE478" s="144">
        <f>IF(N478="základní",J478,0)</f>
        <v>0</v>
      </c>
      <c r="BF478" s="144">
        <f>IF(N478="snížená",J478,0)</f>
        <v>0</v>
      </c>
      <c r="BG478" s="144">
        <f>IF(N478="zákl. přenesená",J478,0)</f>
        <v>0</v>
      </c>
      <c r="BH478" s="144">
        <f>IF(N478="sníž. přenesená",J478,0)</f>
        <v>0</v>
      </c>
      <c r="BI478" s="144">
        <f>IF(N478="nulová",J478,0)</f>
        <v>0</v>
      </c>
      <c r="BJ478" s="17" t="s">
        <v>87</v>
      </c>
      <c r="BK478" s="144">
        <f>ROUND(I478*H478,2)</f>
        <v>0</v>
      </c>
      <c r="BL478" s="17" t="s">
        <v>158</v>
      </c>
      <c r="BM478" s="143" t="s">
        <v>815</v>
      </c>
    </row>
    <row r="479" spans="2:65" s="13" customFormat="1" ht="11.25">
      <c r="B479" s="153"/>
      <c r="D479" s="146" t="s">
        <v>161</v>
      </c>
      <c r="E479" s="154" t="s">
        <v>1</v>
      </c>
      <c r="F479" s="155" t="s">
        <v>816</v>
      </c>
      <c r="H479" s="154" t="s">
        <v>1</v>
      </c>
      <c r="I479" s="156"/>
      <c r="L479" s="153"/>
      <c r="M479" s="157"/>
      <c r="T479" s="158"/>
      <c r="AT479" s="154" t="s">
        <v>161</v>
      </c>
      <c r="AU479" s="154" t="s">
        <v>159</v>
      </c>
      <c r="AV479" s="13" t="s">
        <v>87</v>
      </c>
      <c r="AW479" s="13" t="s">
        <v>34</v>
      </c>
      <c r="AX479" s="13" t="s">
        <v>79</v>
      </c>
      <c r="AY479" s="154" t="s">
        <v>149</v>
      </c>
    </row>
    <row r="480" spans="2:65" s="12" customFormat="1" ht="11.25">
      <c r="B480" s="145"/>
      <c r="D480" s="146" t="s">
        <v>161</v>
      </c>
      <c r="E480" s="147" t="s">
        <v>1</v>
      </c>
      <c r="F480" s="148" t="s">
        <v>817</v>
      </c>
      <c r="H480" s="149">
        <v>24.5</v>
      </c>
      <c r="I480" s="150"/>
      <c r="L480" s="145"/>
      <c r="M480" s="151"/>
      <c r="T480" s="152"/>
      <c r="AT480" s="147" t="s">
        <v>161</v>
      </c>
      <c r="AU480" s="147" t="s">
        <v>159</v>
      </c>
      <c r="AV480" s="12" t="s">
        <v>89</v>
      </c>
      <c r="AW480" s="12" t="s">
        <v>34</v>
      </c>
      <c r="AX480" s="12" t="s">
        <v>87</v>
      </c>
      <c r="AY480" s="147" t="s">
        <v>149</v>
      </c>
    </row>
    <row r="481" spans="2:65" s="1" customFormat="1" ht="24.2" customHeight="1">
      <c r="B481" s="32"/>
      <c r="C481" s="132" t="s">
        <v>818</v>
      </c>
      <c r="D481" s="132" t="s">
        <v>153</v>
      </c>
      <c r="E481" s="133" t="s">
        <v>819</v>
      </c>
      <c r="F481" s="134" t="s">
        <v>820</v>
      </c>
      <c r="G481" s="135" t="s">
        <v>503</v>
      </c>
      <c r="H481" s="136">
        <v>24.5</v>
      </c>
      <c r="I481" s="137"/>
      <c r="J481" s="138">
        <f>ROUND(I481*H481,2)</f>
        <v>0</v>
      </c>
      <c r="K481" s="134" t="s">
        <v>157</v>
      </c>
      <c r="L481" s="32"/>
      <c r="M481" s="139" t="s">
        <v>1</v>
      </c>
      <c r="N481" s="140" t="s">
        <v>44</v>
      </c>
      <c r="P481" s="141">
        <f>O481*H481</f>
        <v>0</v>
      </c>
      <c r="Q481" s="141">
        <v>0</v>
      </c>
      <c r="R481" s="141">
        <f>Q481*H481</f>
        <v>0</v>
      </c>
      <c r="S481" s="141">
        <v>0</v>
      </c>
      <c r="T481" s="142">
        <f>S481*H481</f>
        <v>0</v>
      </c>
      <c r="AR481" s="143" t="s">
        <v>158</v>
      </c>
      <c r="AT481" s="143" t="s">
        <v>153</v>
      </c>
      <c r="AU481" s="143" t="s">
        <v>159</v>
      </c>
      <c r="AY481" s="17" t="s">
        <v>149</v>
      </c>
      <c r="BE481" s="144">
        <f>IF(N481="základní",J481,0)</f>
        <v>0</v>
      </c>
      <c r="BF481" s="144">
        <f>IF(N481="snížená",J481,0)</f>
        <v>0</v>
      </c>
      <c r="BG481" s="144">
        <f>IF(N481="zákl. přenesená",J481,0)</f>
        <v>0</v>
      </c>
      <c r="BH481" s="144">
        <f>IF(N481="sníž. přenesená",J481,0)</f>
        <v>0</v>
      </c>
      <c r="BI481" s="144">
        <f>IF(N481="nulová",J481,0)</f>
        <v>0</v>
      </c>
      <c r="BJ481" s="17" t="s">
        <v>87</v>
      </c>
      <c r="BK481" s="144">
        <f>ROUND(I481*H481,2)</f>
        <v>0</v>
      </c>
      <c r="BL481" s="17" t="s">
        <v>158</v>
      </c>
      <c r="BM481" s="143" t="s">
        <v>821</v>
      </c>
    </row>
    <row r="482" spans="2:65" s="13" customFormat="1" ht="11.25">
      <c r="B482" s="153"/>
      <c r="D482" s="146" t="s">
        <v>161</v>
      </c>
      <c r="E482" s="154" t="s">
        <v>1</v>
      </c>
      <c r="F482" s="155" t="s">
        <v>816</v>
      </c>
      <c r="H482" s="154" t="s">
        <v>1</v>
      </c>
      <c r="I482" s="156"/>
      <c r="L482" s="153"/>
      <c r="M482" s="157"/>
      <c r="T482" s="158"/>
      <c r="AT482" s="154" t="s">
        <v>161</v>
      </c>
      <c r="AU482" s="154" t="s">
        <v>159</v>
      </c>
      <c r="AV482" s="13" t="s">
        <v>87</v>
      </c>
      <c r="AW482" s="13" t="s">
        <v>34</v>
      </c>
      <c r="AX482" s="13" t="s">
        <v>79</v>
      </c>
      <c r="AY482" s="154" t="s">
        <v>149</v>
      </c>
    </row>
    <row r="483" spans="2:65" s="12" customFormat="1" ht="11.25">
      <c r="B483" s="145"/>
      <c r="D483" s="146" t="s">
        <v>161</v>
      </c>
      <c r="E483" s="147" t="s">
        <v>1</v>
      </c>
      <c r="F483" s="148" t="s">
        <v>817</v>
      </c>
      <c r="H483" s="149">
        <v>24.5</v>
      </c>
      <c r="I483" s="150"/>
      <c r="L483" s="145"/>
      <c r="M483" s="151"/>
      <c r="T483" s="152"/>
      <c r="AT483" s="147" t="s">
        <v>161</v>
      </c>
      <c r="AU483" s="147" t="s">
        <v>159</v>
      </c>
      <c r="AV483" s="12" t="s">
        <v>89</v>
      </c>
      <c r="AW483" s="12" t="s">
        <v>34</v>
      </c>
      <c r="AX483" s="12" t="s">
        <v>87</v>
      </c>
      <c r="AY483" s="147" t="s">
        <v>149</v>
      </c>
    </row>
    <row r="484" spans="2:65" s="1" customFormat="1" ht="33" customHeight="1">
      <c r="B484" s="32"/>
      <c r="C484" s="132" t="s">
        <v>822</v>
      </c>
      <c r="D484" s="132" t="s">
        <v>153</v>
      </c>
      <c r="E484" s="133" t="s">
        <v>823</v>
      </c>
      <c r="F484" s="134" t="s">
        <v>824</v>
      </c>
      <c r="G484" s="135" t="s">
        <v>503</v>
      </c>
      <c r="H484" s="136">
        <v>24.5</v>
      </c>
      <c r="I484" s="137"/>
      <c r="J484" s="138">
        <f>ROUND(I484*H484,2)</f>
        <v>0</v>
      </c>
      <c r="K484" s="134" t="s">
        <v>157</v>
      </c>
      <c r="L484" s="32"/>
      <c r="M484" s="139" t="s">
        <v>1</v>
      </c>
      <c r="N484" s="140" t="s">
        <v>44</v>
      </c>
      <c r="P484" s="141">
        <f>O484*H484</f>
        <v>0</v>
      </c>
      <c r="Q484" s="141">
        <v>6.0999999999999997E-4</v>
      </c>
      <c r="R484" s="141">
        <f>Q484*H484</f>
        <v>1.4945E-2</v>
      </c>
      <c r="S484" s="141">
        <v>0</v>
      </c>
      <c r="T484" s="142">
        <f>S484*H484</f>
        <v>0</v>
      </c>
      <c r="AR484" s="143" t="s">
        <v>158</v>
      </c>
      <c r="AT484" s="143" t="s">
        <v>153</v>
      </c>
      <c r="AU484" s="143" t="s">
        <v>159</v>
      </c>
      <c r="AY484" s="17" t="s">
        <v>149</v>
      </c>
      <c r="BE484" s="144">
        <f>IF(N484="základní",J484,0)</f>
        <v>0</v>
      </c>
      <c r="BF484" s="144">
        <f>IF(N484="snížená",J484,0)</f>
        <v>0</v>
      </c>
      <c r="BG484" s="144">
        <f>IF(N484="zákl. přenesená",J484,0)</f>
        <v>0</v>
      </c>
      <c r="BH484" s="144">
        <f>IF(N484="sníž. přenesená",J484,0)</f>
        <v>0</v>
      </c>
      <c r="BI484" s="144">
        <f>IF(N484="nulová",J484,0)</f>
        <v>0</v>
      </c>
      <c r="BJ484" s="17" t="s">
        <v>87</v>
      </c>
      <c r="BK484" s="144">
        <f>ROUND(I484*H484,2)</f>
        <v>0</v>
      </c>
      <c r="BL484" s="17" t="s">
        <v>158</v>
      </c>
      <c r="BM484" s="143" t="s">
        <v>825</v>
      </c>
    </row>
    <row r="485" spans="2:65" s="12" customFormat="1" ht="22.5">
      <c r="B485" s="145"/>
      <c r="D485" s="146" t="s">
        <v>161</v>
      </c>
      <c r="E485" s="147" t="s">
        <v>1</v>
      </c>
      <c r="F485" s="148" t="s">
        <v>826</v>
      </c>
      <c r="H485" s="149">
        <v>24.5</v>
      </c>
      <c r="I485" s="150"/>
      <c r="L485" s="145"/>
      <c r="M485" s="151"/>
      <c r="T485" s="152"/>
      <c r="AT485" s="147" t="s">
        <v>161</v>
      </c>
      <c r="AU485" s="147" t="s">
        <v>159</v>
      </c>
      <c r="AV485" s="12" t="s">
        <v>89</v>
      </c>
      <c r="AW485" s="12" t="s">
        <v>34</v>
      </c>
      <c r="AX485" s="12" t="s">
        <v>87</v>
      </c>
      <c r="AY485" s="147" t="s">
        <v>149</v>
      </c>
    </row>
    <row r="486" spans="2:65" s="1" customFormat="1" ht="24.2" customHeight="1">
      <c r="B486" s="32"/>
      <c r="C486" s="132" t="s">
        <v>827</v>
      </c>
      <c r="D486" s="132" t="s">
        <v>153</v>
      </c>
      <c r="E486" s="133" t="s">
        <v>828</v>
      </c>
      <c r="F486" s="134" t="s">
        <v>829</v>
      </c>
      <c r="G486" s="135" t="s">
        <v>156</v>
      </c>
      <c r="H486" s="136">
        <v>2658</v>
      </c>
      <c r="I486" s="137"/>
      <c r="J486" s="138">
        <f>ROUND(I486*H486,2)</f>
        <v>0</v>
      </c>
      <c r="K486" s="134" t="s">
        <v>157</v>
      </c>
      <c r="L486" s="32"/>
      <c r="M486" s="139" t="s">
        <v>1</v>
      </c>
      <c r="N486" s="140" t="s">
        <v>44</v>
      </c>
      <c r="P486" s="141">
        <f>O486*H486</f>
        <v>0</v>
      </c>
      <c r="Q486" s="141">
        <v>0</v>
      </c>
      <c r="R486" s="141">
        <f>Q486*H486</f>
        <v>0</v>
      </c>
      <c r="S486" s="141">
        <v>0.02</v>
      </c>
      <c r="T486" s="142">
        <f>S486*H486</f>
        <v>53.160000000000004</v>
      </c>
      <c r="AR486" s="143" t="s">
        <v>158</v>
      </c>
      <c r="AT486" s="143" t="s">
        <v>153</v>
      </c>
      <c r="AU486" s="143" t="s">
        <v>159</v>
      </c>
      <c r="AY486" s="17" t="s">
        <v>149</v>
      </c>
      <c r="BE486" s="144">
        <f>IF(N486="základní",J486,0)</f>
        <v>0</v>
      </c>
      <c r="BF486" s="144">
        <f>IF(N486="snížená",J486,0)</f>
        <v>0</v>
      </c>
      <c r="BG486" s="144">
        <f>IF(N486="zákl. přenesená",J486,0)</f>
        <v>0</v>
      </c>
      <c r="BH486" s="144">
        <f>IF(N486="sníž. přenesená",J486,0)</f>
        <v>0</v>
      </c>
      <c r="BI486" s="144">
        <f>IF(N486="nulová",J486,0)</f>
        <v>0</v>
      </c>
      <c r="BJ486" s="17" t="s">
        <v>87</v>
      </c>
      <c r="BK486" s="144">
        <f>ROUND(I486*H486,2)</f>
        <v>0</v>
      </c>
      <c r="BL486" s="17" t="s">
        <v>158</v>
      </c>
      <c r="BM486" s="143" t="s">
        <v>830</v>
      </c>
    </row>
    <row r="487" spans="2:65" s="13" customFormat="1" ht="11.25">
      <c r="B487" s="153"/>
      <c r="D487" s="146" t="s">
        <v>161</v>
      </c>
      <c r="E487" s="154" t="s">
        <v>1</v>
      </c>
      <c r="F487" s="155" t="s">
        <v>831</v>
      </c>
      <c r="H487" s="154" t="s">
        <v>1</v>
      </c>
      <c r="I487" s="156"/>
      <c r="L487" s="153"/>
      <c r="M487" s="157"/>
      <c r="T487" s="158"/>
      <c r="AT487" s="154" t="s">
        <v>161</v>
      </c>
      <c r="AU487" s="154" t="s">
        <v>159</v>
      </c>
      <c r="AV487" s="13" t="s">
        <v>87</v>
      </c>
      <c r="AW487" s="13" t="s">
        <v>34</v>
      </c>
      <c r="AX487" s="13" t="s">
        <v>79</v>
      </c>
      <c r="AY487" s="154" t="s">
        <v>149</v>
      </c>
    </row>
    <row r="488" spans="2:65" s="12" customFormat="1" ht="11.25">
      <c r="B488" s="145"/>
      <c r="D488" s="146" t="s">
        <v>161</v>
      </c>
      <c r="E488" s="147" t="s">
        <v>1</v>
      </c>
      <c r="F488" s="148" t="s">
        <v>832</v>
      </c>
      <c r="H488" s="149">
        <v>1214</v>
      </c>
      <c r="I488" s="150"/>
      <c r="L488" s="145"/>
      <c r="M488" s="151"/>
      <c r="T488" s="152"/>
      <c r="AT488" s="147" t="s">
        <v>161</v>
      </c>
      <c r="AU488" s="147" t="s">
        <v>159</v>
      </c>
      <c r="AV488" s="12" t="s">
        <v>89</v>
      </c>
      <c r="AW488" s="12" t="s">
        <v>34</v>
      </c>
      <c r="AX488" s="12" t="s">
        <v>79</v>
      </c>
      <c r="AY488" s="147" t="s">
        <v>149</v>
      </c>
    </row>
    <row r="489" spans="2:65" s="12" customFormat="1" ht="11.25">
      <c r="B489" s="145"/>
      <c r="D489" s="146" t="s">
        <v>161</v>
      </c>
      <c r="E489" s="147" t="s">
        <v>1</v>
      </c>
      <c r="F489" s="148" t="s">
        <v>833</v>
      </c>
      <c r="H489" s="149">
        <v>52</v>
      </c>
      <c r="I489" s="150"/>
      <c r="L489" s="145"/>
      <c r="M489" s="151"/>
      <c r="T489" s="152"/>
      <c r="AT489" s="147" t="s">
        <v>161</v>
      </c>
      <c r="AU489" s="147" t="s">
        <v>159</v>
      </c>
      <c r="AV489" s="12" t="s">
        <v>89</v>
      </c>
      <c r="AW489" s="12" t="s">
        <v>34</v>
      </c>
      <c r="AX489" s="12" t="s">
        <v>79</v>
      </c>
      <c r="AY489" s="147" t="s">
        <v>149</v>
      </c>
    </row>
    <row r="490" spans="2:65" s="12" customFormat="1" ht="11.25">
      <c r="B490" s="145"/>
      <c r="D490" s="146" t="s">
        <v>161</v>
      </c>
      <c r="E490" s="147" t="s">
        <v>1</v>
      </c>
      <c r="F490" s="148" t="s">
        <v>834</v>
      </c>
      <c r="H490" s="149">
        <v>874</v>
      </c>
      <c r="I490" s="150"/>
      <c r="L490" s="145"/>
      <c r="M490" s="151"/>
      <c r="T490" s="152"/>
      <c r="AT490" s="147" t="s">
        <v>161</v>
      </c>
      <c r="AU490" s="147" t="s">
        <v>159</v>
      </c>
      <c r="AV490" s="12" t="s">
        <v>89</v>
      </c>
      <c r="AW490" s="12" t="s">
        <v>34</v>
      </c>
      <c r="AX490" s="12" t="s">
        <v>79</v>
      </c>
      <c r="AY490" s="147" t="s">
        <v>149</v>
      </c>
    </row>
    <row r="491" spans="2:65" s="12" customFormat="1" ht="11.25">
      <c r="B491" s="145"/>
      <c r="D491" s="146" t="s">
        <v>161</v>
      </c>
      <c r="E491" s="147" t="s">
        <v>1</v>
      </c>
      <c r="F491" s="148" t="s">
        <v>835</v>
      </c>
      <c r="H491" s="149">
        <v>6</v>
      </c>
      <c r="I491" s="150"/>
      <c r="L491" s="145"/>
      <c r="M491" s="151"/>
      <c r="T491" s="152"/>
      <c r="AT491" s="147" t="s">
        <v>161</v>
      </c>
      <c r="AU491" s="147" t="s">
        <v>159</v>
      </c>
      <c r="AV491" s="12" t="s">
        <v>89</v>
      </c>
      <c r="AW491" s="12" t="s">
        <v>34</v>
      </c>
      <c r="AX491" s="12" t="s">
        <v>79</v>
      </c>
      <c r="AY491" s="147" t="s">
        <v>149</v>
      </c>
    </row>
    <row r="492" spans="2:65" s="12" customFormat="1" ht="11.25">
      <c r="B492" s="145"/>
      <c r="D492" s="146" t="s">
        <v>161</v>
      </c>
      <c r="E492" s="147" t="s">
        <v>1</v>
      </c>
      <c r="F492" s="148" t="s">
        <v>836</v>
      </c>
      <c r="H492" s="149">
        <v>112</v>
      </c>
      <c r="I492" s="150"/>
      <c r="L492" s="145"/>
      <c r="M492" s="151"/>
      <c r="T492" s="152"/>
      <c r="AT492" s="147" t="s">
        <v>161</v>
      </c>
      <c r="AU492" s="147" t="s">
        <v>159</v>
      </c>
      <c r="AV492" s="12" t="s">
        <v>89</v>
      </c>
      <c r="AW492" s="12" t="s">
        <v>34</v>
      </c>
      <c r="AX492" s="12" t="s">
        <v>79</v>
      </c>
      <c r="AY492" s="147" t="s">
        <v>149</v>
      </c>
    </row>
    <row r="493" spans="2:65" s="12" customFormat="1" ht="11.25">
      <c r="B493" s="145"/>
      <c r="D493" s="146" t="s">
        <v>161</v>
      </c>
      <c r="E493" s="147" t="s">
        <v>1</v>
      </c>
      <c r="F493" s="148" t="s">
        <v>837</v>
      </c>
      <c r="H493" s="149">
        <v>400</v>
      </c>
      <c r="I493" s="150"/>
      <c r="L493" s="145"/>
      <c r="M493" s="151"/>
      <c r="T493" s="152"/>
      <c r="AT493" s="147" t="s">
        <v>161</v>
      </c>
      <c r="AU493" s="147" t="s">
        <v>159</v>
      </c>
      <c r="AV493" s="12" t="s">
        <v>89</v>
      </c>
      <c r="AW493" s="12" t="s">
        <v>34</v>
      </c>
      <c r="AX493" s="12" t="s">
        <v>79</v>
      </c>
      <c r="AY493" s="147" t="s">
        <v>149</v>
      </c>
    </row>
    <row r="494" spans="2:65" s="14" customFormat="1" ht="11.25">
      <c r="B494" s="159"/>
      <c r="D494" s="146" t="s">
        <v>161</v>
      </c>
      <c r="E494" s="160" t="s">
        <v>1</v>
      </c>
      <c r="F494" s="161" t="s">
        <v>199</v>
      </c>
      <c r="H494" s="162">
        <v>2658</v>
      </c>
      <c r="I494" s="163"/>
      <c r="L494" s="159"/>
      <c r="M494" s="164"/>
      <c r="T494" s="165"/>
      <c r="AT494" s="160" t="s">
        <v>161</v>
      </c>
      <c r="AU494" s="160" t="s">
        <v>159</v>
      </c>
      <c r="AV494" s="14" t="s">
        <v>158</v>
      </c>
      <c r="AW494" s="14" t="s">
        <v>34</v>
      </c>
      <c r="AX494" s="14" t="s">
        <v>87</v>
      </c>
      <c r="AY494" s="160" t="s">
        <v>149</v>
      </c>
    </row>
    <row r="495" spans="2:65" s="11" customFormat="1" ht="20.85" customHeight="1">
      <c r="B495" s="120"/>
      <c r="D495" s="121" t="s">
        <v>78</v>
      </c>
      <c r="E495" s="130" t="s">
        <v>838</v>
      </c>
      <c r="F495" s="130" t="s">
        <v>839</v>
      </c>
      <c r="I495" s="123"/>
      <c r="J495" s="131">
        <f>BK495</f>
        <v>0</v>
      </c>
      <c r="L495" s="120"/>
      <c r="M495" s="125"/>
      <c r="P495" s="126">
        <f>SUM(P496:P539)</f>
        <v>0</v>
      </c>
      <c r="R495" s="126">
        <f>SUM(R496:R539)</f>
        <v>104.02734819999999</v>
      </c>
      <c r="T495" s="127">
        <f>SUM(T496:T539)</f>
        <v>0</v>
      </c>
      <c r="AR495" s="121" t="s">
        <v>87</v>
      </c>
      <c r="AT495" s="128" t="s">
        <v>78</v>
      </c>
      <c r="AU495" s="128" t="s">
        <v>89</v>
      </c>
      <c r="AY495" s="121" t="s">
        <v>149</v>
      </c>
      <c r="BK495" s="129">
        <f>SUM(BK496:BK539)</f>
        <v>0</v>
      </c>
    </row>
    <row r="496" spans="2:65" s="1" customFormat="1" ht="33" customHeight="1">
      <c r="B496" s="32"/>
      <c r="C496" s="132" t="s">
        <v>840</v>
      </c>
      <c r="D496" s="132" t="s">
        <v>153</v>
      </c>
      <c r="E496" s="133" t="s">
        <v>841</v>
      </c>
      <c r="F496" s="134" t="s">
        <v>842</v>
      </c>
      <c r="G496" s="135" t="s">
        <v>503</v>
      </c>
      <c r="H496" s="136">
        <v>197.5</v>
      </c>
      <c r="I496" s="137"/>
      <c r="J496" s="138">
        <f>ROUND(I496*H496,2)</f>
        <v>0</v>
      </c>
      <c r="K496" s="134" t="s">
        <v>157</v>
      </c>
      <c r="L496" s="32"/>
      <c r="M496" s="139" t="s">
        <v>1</v>
      </c>
      <c r="N496" s="140" t="s">
        <v>44</v>
      </c>
      <c r="P496" s="141">
        <f>O496*H496</f>
        <v>0</v>
      </c>
      <c r="Q496" s="141">
        <v>0.15540000000000001</v>
      </c>
      <c r="R496" s="141">
        <f>Q496*H496</f>
        <v>30.691500000000001</v>
      </c>
      <c r="S496" s="141">
        <v>0</v>
      </c>
      <c r="T496" s="142">
        <f>S496*H496</f>
        <v>0</v>
      </c>
      <c r="AR496" s="143" t="s">
        <v>158</v>
      </c>
      <c r="AT496" s="143" t="s">
        <v>153</v>
      </c>
      <c r="AU496" s="143" t="s">
        <v>159</v>
      </c>
      <c r="AY496" s="17" t="s">
        <v>149</v>
      </c>
      <c r="BE496" s="144">
        <f>IF(N496="základní",J496,0)</f>
        <v>0</v>
      </c>
      <c r="BF496" s="144">
        <f>IF(N496="snížená",J496,0)</f>
        <v>0</v>
      </c>
      <c r="BG496" s="144">
        <f>IF(N496="zákl. přenesená",J496,0)</f>
        <v>0</v>
      </c>
      <c r="BH496" s="144">
        <f>IF(N496="sníž. přenesená",J496,0)</f>
        <v>0</v>
      </c>
      <c r="BI496" s="144">
        <f>IF(N496="nulová",J496,0)</f>
        <v>0</v>
      </c>
      <c r="BJ496" s="17" t="s">
        <v>87</v>
      </c>
      <c r="BK496" s="144">
        <f>ROUND(I496*H496,2)</f>
        <v>0</v>
      </c>
      <c r="BL496" s="17" t="s">
        <v>158</v>
      </c>
      <c r="BM496" s="143" t="s">
        <v>843</v>
      </c>
    </row>
    <row r="497" spans="2:65" s="12" customFormat="1" ht="11.25">
      <c r="B497" s="145"/>
      <c r="D497" s="146" t="s">
        <v>161</v>
      </c>
      <c r="E497" s="147" t="s">
        <v>1</v>
      </c>
      <c r="F497" s="148" t="s">
        <v>844</v>
      </c>
      <c r="H497" s="149">
        <v>197.5</v>
      </c>
      <c r="I497" s="150"/>
      <c r="L497" s="145"/>
      <c r="M497" s="151"/>
      <c r="T497" s="152"/>
      <c r="AT497" s="147" t="s">
        <v>161</v>
      </c>
      <c r="AU497" s="147" t="s">
        <v>159</v>
      </c>
      <c r="AV497" s="12" t="s">
        <v>89</v>
      </c>
      <c r="AW497" s="12" t="s">
        <v>34</v>
      </c>
      <c r="AX497" s="12" t="s">
        <v>87</v>
      </c>
      <c r="AY497" s="147" t="s">
        <v>149</v>
      </c>
    </row>
    <row r="498" spans="2:65" s="1" customFormat="1" ht="16.5" customHeight="1">
      <c r="B498" s="32"/>
      <c r="C498" s="173" t="s">
        <v>845</v>
      </c>
      <c r="D498" s="173" t="s">
        <v>333</v>
      </c>
      <c r="E498" s="174" t="s">
        <v>846</v>
      </c>
      <c r="F498" s="175" t="s">
        <v>847</v>
      </c>
      <c r="G498" s="176" t="s">
        <v>503</v>
      </c>
      <c r="H498" s="177">
        <v>147.38999999999999</v>
      </c>
      <c r="I498" s="178"/>
      <c r="J498" s="179">
        <f>ROUND(I498*H498,2)</f>
        <v>0</v>
      </c>
      <c r="K498" s="175" t="s">
        <v>157</v>
      </c>
      <c r="L498" s="180"/>
      <c r="M498" s="181" t="s">
        <v>1</v>
      </c>
      <c r="N498" s="182" t="s">
        <v>44</v>
      </c>
      <c r="P498" s="141">
        <f>O498*H498</f>
        <v>0</v>
      </c>
      <c r="Q498" s="141">
        <v>0.10199999999999999</v>
      </c>
      <c r="R498" s="141">
        <f>Q498*H498</f>
        <v>15.033779999999998</v>
      </c>
      <c r="S498" s="141">
        <v>0</v>
      </c>
      <c r="T498" s="142">
        <f>S498*H498</f>
        <v>0</v>
      </c>
      <c r="AR498" s="143" t="s">
        <v>188</v>
      </c>
      <c r="AT498" s="143" t="s">
        <v>333</v>
      </c>
      <c r="AU498" s="143" t="s">
        <v>159</v>
      </c>
      <c r="AY498" s="17" t="s">
        <v>149</v>
      </c>
      <c r="BE498" s="144">
        <f>IF(N498="základní",J498,0)</f>
        <v>0</v>
      </c>
      <c r="BF498" s="144">
        <f>IF(N498="snížená",J498,0)</f>
        <v>0</v>
      </c>
      <c r="BG498" s="144">
        <f>IF(N498="zákl. přenesená",J498,0)</f>
        <v>0</v>
      </c>
      <c r="BH498" s="144">
        <f>IF(N498="sníž. přenesená",J498,0)</f>
        <v>0</v>
      </c>
      <c r="BI498" s="144">
        <f>IF(N498="nulová",J498,0)</f>
        <v>0</v>
      </c>
      <c r="BJ498" s="17" t="s">
        <v>87</v>
      </c>
      <c r="BK498" s="144">
        <f>ROUND(I498*H498,2)</f>
        <v>0</v>
      </c>
      <c r="BL498" s="17" t="s">
        <v>158</v>
      </c>
      <c r="BM498" s="143" t="s">
        <v>848</v>
      </c>
    </row>
    <row r="499" spans="2:65" s="12" customFormat="1" ht="11.25">
      <c r="B499" s="145"/>
      <c r="D499" s="146" t="s">
        <v>161</v>
      </c>
      <c r="E499" s="147" t="s">
        <v>1</v>
      </c>
      <c r="F499" s="148" t="s">
        <v>849</v>
      </c>
      <c r="H499" s="149">
        <v>197.5</v>
      </c>
      <c r="I499" s="150"/>
      <c r="L499" s="145"/>
      <c r="M499" s="151"/>
      <c r="T499" s="152"/>
      <c r="AT499" s="147" t="s">
        <v>161</v>
      </c>
      <c r="AU499" s="147" t="s">
        <v>159</v>
      </c>
      <c r="AV499" s="12" t="s">
        <v>89</v>
      </c>
      <c r="AW499" s="12" t="s">
        <v>34</v>
      </c>
      <c r="AX499" s="12" t="s">
        <v>79</v>
      </c>
      <c r="AY499" s="147" t="s">
        <v>149</v>
      </c>
    </row>
    <row r="500" spans="2:65" s="12" customFormat="1" ht="11.25">
      <c r="B500" s="145"/>
      <c r="D500" s="146" t="s">
        <v>161</v>
      </c>
      <c r="E500" s="147" t="s">
        <v>1</v>
      </c>
      <c r="F500" s="148" t="s">
        <v>850</v>
      </c>
      <c r="H500" s="149">
        <v>-23</v>
      </c>
      <c r="I500" s="150"/>
      <c r="L500" s="145"/>
      <c r="M500" s="151"/>
      <c r="T500" s="152"/>
      <c r="AT500" s="147" t="s">
        <v>161</v>
      </c>
      <c r="AU500" s="147" t="s">
        <v>159</v>
      </c>
      <c r="AV500" s="12" t="s">
        <v>89</v>
      </c>
      <c r="AW500" s="12" t="s">
        <v>34</v>
      </c>
      <c r="AX500" s="12" t="s">
        <v>79</v>
      </c>
      <c r="AY500" s="147" t="s">
        <v>149</v>
      </c>
    </row>
    <row r="501" spans="2:65" s="12" customFormat="1" ht="11.25">
      <c r="B501" s="145"/>
      <c r="D501" s="146" t="s">
        <v>161</v>
      </c>
      <c r="E501" s="147" t="s">
        <v>1</v>
      </c>
      <c r="F501" s="148" t="s">
        <v>851</v>
      </c>
      <c r="H501" s="149">
        <v>-14</v>
      </c>
      <c r="I501" s="150"/>
      <c r="L501" s="145"/>
      <c r="M501" s="151"/>
      <c r="T501" s="152"/>
      <c r="AT501" s="147" t="s">
        <v>161</v>
      </c>
      <c r="AU501" s="147" t="s">
        <v>159</v>
      </c>
      <c r="AV501" s="12" t="s">
        <v>89</v>
      </c>
      <c r="AW501" s="12" t="s">
        <v>34</v>
      </c>
      <c r="AX501" s="12" t="s">
        <v>79</v>
      </c>
      <c r="AY501" s="147" t="s">
        <v>149</v>
      </c>
    </row>
    <row r="502" spans="2:65" s="12" customFormat="1" ht="11.25">
      <c r="B502" s="145"/>
      <c r="D502" s="146" t="s">
        <v>161</v>
      </c>
      <c r="E502" s="147" t="s">
        <v>1</v>
      </c>
      <c r="F502" s="148" t="s">
        <v>852</v>
      </c>
      <c r="H502" s="149">
        <v>-16</v>
      </c>
      <c r="I502" s="150"/>
      <c r="L502" s="145"/>
      <c r="M502" s="151"/>
      <c r="T502" s="152"/>
      <c r="AT502" s="147" t="s">
        <v>161</v>
      </c>
      <c r="AU502" s="147" t="s">
        <v>159</v>
      </c>
      <c r="AV502" s="12" t="s">
        <v>89</v>
      </c>
      <c r="AW502" s="12" t="s">
        <v>34</v>
      </c>
      <c r="AX502" s="12" t="s">
        <v>79</v>
      </c>
      <c r="AY502" s="147" t="s">
        <v>149</v>
      </c>
    </row>
    <row r="503" spans="2:65" s="14" customFormat="1" ht="11.25">
      <c r="B503" s="159"/>
      <c r="D503" s="146" t="s">
        <v>161</v>
      </c>
      <c r="E503" s="160" t="s">
        <v>1</v>
      </c>
      <c r="F503" s="161" t="s">
        <v>199</v>
      </c>
      <c r="H503" s="162">
        <v>144.5</v>
      </c>
      <c r="I503" s="163"/>
      <c r="L503" s="159"/>
      <c r="M503" s="164"/>
      <c r="T503" s="165"/>
      <c r="AT503" s="160" t="s">
        <v>161</v>
      </c>
      <c r="AU503" s="160" t="s">
        <v>159</v>
      </c>
      <c r="AV503" s="14" t="s">
        <v>158</v>
      </c>
      <c r="AW503" s="14" t="s">
        <v>34</v>
      </c>
      <c r="AX503" s="14" t="s">
        <v>87</v>
      </c>
      <c r="AY503" s="160" t="s">
        <v>149</v>
      </c>
    </row>
    <row r="504" spans="2:65" s="12" customFormat="1" ht="11.25">
      <c r="B504" s="145"/>
      <c r="D504" s="146" t="s">
        <v>161</v>
      </c>
      <c r="F504" s="148" t="s">
        <v>853</v>
      </c>
      <c r="H504" s="149">
        <v>147.38999999999999</v>
      </c>
      <c r="I504" s="150"/>
      <c r="L504" s="145"/>
      <c r="M504" s="151"/>
      <c r="T504" s="152"/>
      <c r="AT504" s="147" t="s">
        <v>161</v>
      </c>
      <c r="AU504" s="147" t="s">
        <v>159</v>
      </c>
      <c r="AV504" s="12" t="s">
        <v>89</v>
      </c>
      <c r="AW504" s="12" t="s">
        <v>4</v>
      </c>
      <c r="AX504" s="12" t="s">
        <v>87</v>
      </c>
      <c r="AY504" s="147" t="s">
        <v>149</v>
      </c>
    </row>
    <row r="505" spans="2:65" s="1" customFormat="1" ht="24.2" customHeight="1">
      <c r="B505" s="32"/>
      <c r="C505" s="173" t="s">
        <v>854</v>
      </c>
      <c r="D505" s="173" t="s">
        <v>333</v>
      </c>
      <c r="E505" s="174" t="s">
        <v>855</v>
      </c>
      <c r="F505" s="175" t="s">
        <v>856</v>
      </c>
      <c r="G505" s="176" t="s">
        <v>503</v>
      </c>
      <c r="H505" s="177">
        <v>16.32</v>
      </c>
      <c r="I505" s="178"/>
      <c r="J505" s="179">
        <f>ROUND(I505*H505,2)</f>
        <v>0</v>
      </c>
      <c r="K505" s="175" t="s">
        <v>157</v>
      </c>
      <c r="L505" s="180"/>
      <c r="M505" s="181" t="s">
        <v>1</v>
      </c>
      <c r="N505" s="182" t="s">
        <v>44</v>
      </c>
      <c r="P505" s="141">
        <f>O505*H505</f>
        <v>0</v>
      </c>
      <c r="Q505" s="141">
        <v>4.8300000000000003E-2</v>
      </c>
      <c r="R505" s="141">
        <f>Q505*H505</f>
        <v>0.78825600000000007</v>
      </c>
      <c r="S505" s="141">
        <v>0</v>
      </c>
      <c r="T505" s="142">
        <f>S505*H505</f>
        <v>0</v>
      </c>
      <c r="AR505" s="143" t="s">
        <v>188</v>
      </c>
      <c r="AT505" s="143" t="s">
        <v>333</v>
      </c>
      <c r="AU505" s="143" t="s">
        <v>159</v>
      </c>
      <c r="AY505" s="17" t="s">
        <v>149</v>
      </c>
      <c r="BE505" s="144">
        <f>IF(N505="základní",J505,0)</f>
        <v>0</v>
      </c>
      <c r="BF505" s="144">
        <f>IF(N505="snížená",J505,0)</f>
        <v>0</v>
      </c>
      <c r="BG505" s="144">
        <f>IF(N505="zákl. přenesená",J505,0)</f>
        <v>0</v>
      </c>
      <c r="BH505" s="144">
        <f>IF(N505="sníž. přenesená",J505,0)</f>
        <v>0</v>
      </c>
      <c r="BI505" s="144">
        <f>IF(N505="nulová",J505,0)</f>
        <v>0</v>
      </c>
      <c r="BJ505" s="17" t="s">
        <v>87</v>
      </c>
      <c r="BK505" s="144">
        <f>ROUND(I505*H505,2)</f>
        <v>0</v>
      </c>
      <c r="BL505" s="17" t="s">
        <v>158</v>
      </c>
      <c r="BM505" s="143" t="s">
        <v>857</v>
      </c>
    </row>
    <row r="506" spans="2:65" s="12" customFormat="1" ht="11.25">
      <c r="B506" s="145"/>
      <c r="D506" s="146" t="s">
        <v>161</v>
      </c>
      <c r="E506" s="147" t="s">
        <v>1</v>
      </c>
      <c r="F506" s="148" t="s">
        <v>858</v>
      </c>
      <c r="H506" s="149">
        <v>16</v>
      </c>
      <c r="I506" s="150"/>
      <c r="L506" s="145"/>
      <c r="M506" s="151"/>
      <c r="T506" s="152"/>
      <c r="AT506" s="147" t="s">
        <v>161</v>
      </c>
      <c r="AU506" s="147" t="s">
        <v>159</v>
      </c>
      <c r="AV506" s="12" t="s">
        <v>89</v>
      </c>
      <c r="AW506" s="12" t="s">
        <v>34</v>
      </c>
      <c r="AX506" s="12" t="s">
        <v>87</v>
      </c>
      <c r="AY506" s="147" t="s">
        <v>149</v>
      </c>
    </row>
    <row r="507" spans="2:65" s="12" customFormat="1" ht="11.25">
      <c r="B507" s="145"/>
      <c r="D507" s="146" t="s">
        <v>161</v>
      </c>
      <c r="F507" s="148" t="s">
        <v>859</v>
      </c>
      <c r="H507" s="149">
        <v>16.32</v>
      </c>
      <c r="I507" s="150"/>
      <c r="L507" s="145"/>
      <c r="M507" s="151"/>
      <c r="T507" s="152"/>
      <c r="AT507" s="147" t="s">
        <v>161</v>
      </c>
      <c r="AU507" s="147" t="s">
        <v>159</v>
      </c>
      <c r="AV507" s="12" t="s">
        <v>89</v>
      </c>
      <c r="AW507" s="12" t="s">
        <v>4</v>
      </c>
      <c r="AX507" s="12" t="s">
        <v>87</v>
      </c>
      <c r="AY507" s="147" t="s">
        <v>149</v>
      </c>
    </row>
    <row r="508" spans="2:65" s="1" customFormat="1" ht="24.2" customHeight="1">
      <c r="B508" s="32"/>
      <c r="C508" s="173" t="s">
        <v>860</v>
      </c>
      <c r="D508" s="173" t="s">
        <v>333</v>
      </c>
      <c r="E508" s="174" t="s">
        <v>861</v>
      </c>
      <c r="F508" s="175" t="s">
        <v>862</v>
      </c>
      <c r="G508" s="176" t="s">
        <v>503</v>
      </c>
      <c r="H508" s="177">
        <v>14.28</v>
      </c>
      <c r="I508" s="178"/>
      <c r="J508" s="179">
        <f>ROUND(I508*H508,2)</f>
        <v>0</v>
      </c>
      <c r="K508" s="175" t="s">
        <v>157</v>
      </c>
      <c r="L508" s="180"/>
      <c r="M508" s="181" t="s">
        <v>1</v>
      </c>
      <c r="N508" s="182" t="s">
        <v>44</v>
      </c>
      <c r="P508" s="141">
        <f>O508*H508</f>
        <v>0</v>
      </c>
      <c r="Q508" s="141">
        <v>6.5670000000000006E-2</v>
      </c>
      <c r="R508" s="141">
        <f>Q508*H508</f>
        <v>0.93776760000000003</v>
      </c>
      <c r="S508" s="141">
        <v>0</v>
      </c>
      <c r="T508" s="142">
        <f>S508*H508</f>
        <v>0</v>
      </c>
      <c r="AR508" s="143" t="s">
        <v>188</v>
      </c>
      <c r="AT508" s="143" t="s">
        <v>333</v>
      </c>
      <c r="AU508" s="143" t="s">
        <v>159</v>
      </c>
      <c r="AY508" s="17" t="s">
        <v>149</v>
      </c>
      <c r="BE508" s="144">
        <f>IF(N508="základní",J508,0)</f>
        <v>0</v>
      </c>
      <c r="BF508" s="144">
        <f>IF(N508="snížená",J508,0)</f>
        <v>0</v>
      </c>
      <c r="BG508" s="144">
        <f>IF(N508="zákl. přenesená",J508,0)</f>
        <v>0</v>
      </c>
      <c r="BH508" s="144">
        <f>IF(N508="sníž. přenesená",J508,0)</f>
        <v>0</v>
      </c>
      <c r="BI508" s="144">
        <f>IF(N508="nulová",J508,0)</f>
        <v>0</v>
      </c>
      <c r="BJ508" s="17" t="s">
        <v>87</v>
      </c>
      <c r="BK508" s="144">
        <f>ROUND(I508*H508,2)</f>
        <v>0</v>
      </c>
      <c r="BL508" s="17" t="s">
        <v>158</v>
      </c>
      <c r="BM508" s="143" t="s">
        <v>863</v>
      </c>
    </row>
    <row r="509" spans="2:65" s="12" customFormat="1" ht="11.25">
      <c r="B509" s="145"/>
      <c r="D509" s="146" t="s">
        <v>161</v>
      </c>
      <c r="E509" s="147" t="s">
        <v>1</v>
      </c>
      <c r="F509" s="148" t="s">
        <v>864</v>
      </c>
      <c r="H509" s="149">
        <v>14</v>
      </c>
      <c r="I509" s="150"/>
      <c r="L509" s="145"/>
      <c r="M509" s="151"/>
      <c r="T509" s="152"/>
      <c r="AT509" s="147" t="s">
        <v>161</v>
      </c>
      <c r="AU509" s="147" t="s">
        <v>159</v>
      </c>
      <c r="AV509" s="12" t="s">
        <v>89</v>
      </c>
      <c r="AW509" s="12" t="s">
        <v>34</v>
      </c>
      <c r="AX509" s="12" t="s">
        <v>87</v>
      </c>
      <c r="AY509" s="147" t="s">
        <v>149</v>
      </c>
    </row>
    <row r="510" spans="2:65" s="12" customFormat="1" ht="11.25">
      <c r="B510" s="145"/>
      <c r="D510" s="146" t="s">
        <v>161</v>
      </c>
      <c r="F510" s="148" t="s">
        <v>865</v>
      </c>
      <c r="H510" s="149">
        <v>14.28</v>
      </c>
      <c r="I510" s="150"/>
      <c r="L510" s="145"/>
      <c r="M510" s="151"/>
      <c r="T510" s="152"/>
      <c r="AT510" s="147" t="s">
        <v>161</v>
      </c>
      <c r="AU510" s="147" t="s">
        <v>159</v>
      </c>
      <c r="AV510" s="12" t="s">
        <v>89</v>
      </c>
      <c r="AW510" s="12" t="s">
        <v>4</v>
      </c>
      <c r="AX510" s="12" t="s">
        <v>87</v>
      </c>
      <c r="AY510" s="147" t="s">
        <v>149</v>
      </c>
    </row>
    <row r="511" spans="2:65" s="1" customFormat="1" ht="21.75" customHeight="1">
      <c r="B511" s="32"/>
      <c r="C511" s="173" t="s">
        <v>866</v>
      </c>
      <c r="D511" s="173" t="s">
        <v>333</v>
      </c>
      <c r="E511" s="174" t="s">
        <v>867</v>
      </c>
      <c r="F511" s="175" t="s">
        <v>868</v>
      </c>
      <c r="G511" s="176" t="s">
        <v>503</v>
      </c>
      <c r="H511" s="177">
        <v>23.46</v>
      </c>
      <c r="I511" s="178"/>
      <c r="J511" s="179">
        <f>ROUND(I511*H511,2)</f>
        <v>0</v>
      </c>
      <c r="K511" s="175" t="s">
        <v>157</v>
      </c>
      <c r="L511" s="180"/>
      <c r="M511" s="181" t="s">
        <v>1</v>
      </c>
      <c r="N511" s="182" t="s">
        <v>44</v>
      </c>
      <c r="P511" s="141">
        <f>O511*H511</f>
        <v>0</v>
      </c>
      <c r="Q511" s="141">
        <v>6.0999999999999999E-2</v>
      </c>
      <c r="R511" s="141">
        <f>Q511*H511</f>
        <v>1.43106</v>
      </c>
      <c r="S511" s="141">
        <v>0</v>
      </c>
      <c r="T511" s="142">
        <f>S511*H511</f>
        <v>0</v>
      </c>
      <c r="AR511" s="143" t="s">
        <v>188</v>
      </c>
      <c r="AT511" s="143" t="s">
        <v>333</v>
      </c>
      <c r="AU511" s="143" t="s">
        <v>159</v>
      </c>
      <c r="AY511" s="17" t="s">
        <v>149</v>
      </c>
      <c r="BE511" s="144">
        <f>IF(N511="základní",J511,0)</f>
        <v>0</v>
      </c>
      <c r="BF511" s="144">
        <f>IF(N511="snížená",J511,0)</f>
        <v>0</v>
      </c>
      <c r="BG511" s="144">
        <f>IF(N511="zákl. přenesená",J511,0)</f>
        <v>0</v>
      </c>
      <c r="BH511" s="144">
        <f>IF(N511="sníž. přenesená",J511,0)</f>
        <v>0</v>
      </c>
      <c r="BI511" s="144">
        <f>IF(N511="nulová",J511,0)</f>
        <v>0</v>
      </c>
      <c r="BJ511" s="17" t="s">
        <v>87</v>
      </c>
      <c r="BK511" s="144">
        <f>ROUND(I511*H511,2)</f>
        <v>0</v>
      </c>
      <c r="BL511" s="17" t="s">
        <v>158</v>
      </c>
      <c r="BM511" s="143" t="s">
        <v>869</v>
      </c>
    </row>
    <row r="512" spans="2:65" s="12" customFormat="1" ht="11.25">
      <c r="B512" s="145"/>
      <c r="D512" s="146" t="s">
        <v>161</v>
      </c>
      <c r="E512" s="147" t="s">
        <v>1</v>
      </c>
      <c r="F512" s="148" t="s">
        <v>870</v>
      </c>
      <c r="H512" s="149">
        <v>5.4</v>
      </c>
      <c r="I512" s="150"/>
      <c r="L512" s="145"/>
      <c r="M512" s="151"/>
      <c r="T512" s="152"/>
      <c r="AT512" s="147" t="s">
        <v>161</v>
      </c>
      <c r="AU512" s="147" t="s">
        <v>159</v>
      </c>
      <c r="AV512" s="12" t="s">
        <v>89</v>
      </c>
      <c r="AW512" s="12" t="s">
        <v>34</v>
      </c>
      <c r="AX512" s="12" t="s">
        <v>79</v>
      </c>
      <c r="AY512" s="147" t="s">
        <v>149</v>
      </c>
    </row>
    <row r="513" spans="2:65" s="12" customFormat="1" ht="11.25">
      <c r="B513" s="145"/>
      <c r="D513" s="146" t="s">
        <v>161</v>
      </c>
      <c r="E513" s="147" t="s">
        <v>1</v>
      </c>
      <c r="F513" s="148" t="s">
        <v>871</v>
      </c>
      <c r="H513" s="149">
        <v>14.3</v>
      </c>
      <c r="I513" s="150"/>
      <c r="L513" s="145"/>
      <c r="M513" s="151"/>
      <c r="T513" s="152"/>
      <c r="AT513" s="147" t="s">
        <v>161</v>
      </c>
      <c r="AU513" s="147" t="s">
        <v>159</v>
      </c>
      <c r="AV513" s="12" t="s">
        <v>89</v>
      </c>
      <c r="AW513" s="12" t="s">
        <v>34</v>
      </c>
      <c r="AX513" s="12" t="s">
        <v>79</v>
      </c>
      <c r="AY513" s="147" t="s">
        <v>149</v>
      </c>
    </row>
    <row r="514" spans="2:65" s="12" customFormat="1" ht="11.25">
      <c r="B514" s="145"/>
      <c r="D514" s="146" t="s">
        <v>161</v>
      </c>
      <c r="E514" s="147" t="s">
        <v>1</v>
      </c>
      <c r="F514" s="148" t="s">
        <v>872</v>
      </c>
      <c r="H514" s="149">
        <v>3.3</v>
      </c>
      <c r="I514" s="150"/>
      <c r="L514" s="145"/>
      <c r="M514" s="151"/>
      <c r="T514" s="152"/>
      <c r="AT514" s="147" t="s">
        <v>161</v>
      </c>
      <c r="AU514" s="147" t="s">
        <v>159</v>
      </c>
      <c r="AV514" s="12" t="s">
        <v>89</v>
      </c>
      <c r="AW514" s="12" t="s">
        <v>34</v>
      </c>
      <c r="AX514" s="12" t="s">
        <v>79</v>
      </c>
      <c r="AY514" s="147" t="s">
        <v>149</v>
      </c>
    </row>
    <row r="515" spans="2:65" s="14" customFormat="1" ht="11.25">
      <c r="B515" s="159"/>
      <c r="D515" s="146" t="s">
        <v>161</v>
      </c>
      <c r="E515" s="160" t="s">
        <v>1</v>
      </c>
      <c r="F515" s="161" t="s">
        <v>199</v>
      </c>
      <c r="H515" s="162">
        <v>23</v>
      </c>
      <c r="I515" s="163"/>
      <c r="L515" s="159"/>
      <c r="M515" s="164"/>
      <c r="T515" s="165"/>
      <c r="AT515" s="160" t="s">
        <v>161</v>
      </c>
      <c r="AU515" s="160" t="s">
        <v>159</v>
      </c>
      <c r="AV515" s="14" t="s">
        <v>158</v>
      </c>
      <c r="AW515" s="14" t="s">
        <v>34</v>
      </c>
      <c r="AX515" s="14" t="s">
        <v>87</v>
      </c>
      <c r="AY515" s="160" t="s">
        <v>149</v>
      </c>
    </row>
    <row r="516" spans="2:65" s="12" customFormat="1" ht="11.25">
      <c r="B516" s="145"/>
      <c r="D516" s="146" t="s">
        <v>161</v>
      </c>
      <c r="F516" s="148" t="s">
        <v>873</v>
      </c>
      <c r="H516" s="149">
        <v>23.46</v>
      </c>
      <c r="I516" s="150"/>
      <c r="L516" s="145"/>
      <c r="M516" s="151"/>
      <c r="T516" s="152"/>
      <c r="AT516" s="147" t="s">
        <v>161</v>
      </c>
      <c r="AU516" s="147" t="s">
        <v>159</v>
      </c>
      <c r="AV516" s="12" t="s">
        <v>89</v>
      </c>
      <c r="AW516" s="12" t="s">
        <v>4</v>
      </c>
      <c r="AX516" s="12" t="s">
        <v>87</v>
      </c>
      <c r="AY516" s="147" t="s">
        <v>149</v>
      </c>
    </row>
    <row r="517" spans="2:65" s="1" customFormat="1" ht="33" customHeight="1">
      <c r="B517" s="32"/>
      <c r="C517" s="132" t="s">
        <v>874</v>
      </c>
      <c r="D517" s="132" t="s">
        <v>153</v>
      </c>
      <c r="E517" s="133" t="s">
        <v>875</v>
      </c>
      <c r="F517" s="134" t="s">
        <v>876</v>
      </c>
      <c r="G517" s="135" t="s">
        <v>503</v>
      </c>
      <c r="H517" s="136">
        <v>137</v>
      </c>
      <c r="I517" s="137"/>
      <c r="J517" s="138">
        <f>ROUND(I517*H517,2)</f>
        <v>0</v>
      </c>
      <c r="K517" s="134" t="s">
        <v>157</v>
      </c>
      <c r="L517" s="32"/>
      <c r="M517" s="139" t="s">
        <v>1</v>
      </c>
      <c r="N517" s="140" t="s">
        <v>44</v>
      </c>
      <c r="P517" s="141">
        <f>O517*H517</f>
        <v>0</v>
      </c>
      <c r="Q517" s="141">
        <v>0.1295</v>
      </c>
      <c r="R517" s="141">
        <f>Q517*H517</f>
        <v>17.741500000000002</v>
      </c>
      <c r="S517" s="141">
        <v>0</v>
      </c>
      <c r="T517" s="142">
        <f>S517*H517</f>
        <v>0</v>
      </c>
      <c r="AR517" s="143" t="s">
        <v>158</v>
      </c>
      <c r="AT517" s="143" t="s">
        <v>153</v>
      </c>
      <c r="AU517" s="143" t="s">
        <v>159</v>
      </c>
      <c r="AY517" s="17" t="s">
        <v>149</v>
      </c>
      <c r="BE517" s="144">
        <f>IF(N517="základní",J517,0)</f>
        <v>0</v>
      </c>
      <c r="BF517" s="144">
        <f>IF(N517="snížená",J517,0)</f>
        <v>0</v>
      </c>
      <c r="BG517" s="144">
        <f>IF(N517="zákl. přenesená",J517,0)</f>
        <v>0</v>
      </c>
      <c r="BH517" s="144">
        <f>IF(N517="sníž. přenesená",J517,0)</f>
        <v>0</v>
      </c>
      <c r="BI517" s="144">
        <f>IF(N517="nulová",J517,0)</f>
        <v>0</v>
      </c>
      <c r="BJ517" s="17" t="s">
        <v>87</v>
      </c>
      <c r="BK517" s="144">
        <f>ROUND(I517*H517,2)</f>
        <v>0</v>
      </c>
      <c r="BL517" s="17" t="s">
        <v>158</v>
      </c>
      <c r="BM517" s="143" t="s">
        <v>877</v>
      </c>
    </row>
    <row r="518" spans="2:65" s="12" customFormat="1" ht="11.25">
      <c r="B518" s="145"/>
      <c r="D518" s="146" t="s">
        <v>161</v>
      </c>
      <c r="E518" s="147" t="s">
        <v>1</v>
      </c>
      <c r="F518" s="148" t="s">
        <v>878</v>
      </c>
      <c r="H518" s="149">
        <v>137</v>
      </c>
      <c r="I518" s="150"/>
      <c r="L518" s="145"/>
      <c r="M518" s="151"/>
      <c r="T518" s="152"/>
      <c r="AT518" s="147" t="s">
        <v>161</v>
      </c>
      <c r="AU518" s="147" t="s">
        <v>159</v>
      </c>
      <c r="AV518" s="12" t="s">
        <v>89</v>
      </c>
      <c r="AW518" s="12" t="s">
        <v>34</v>
      </c>
      <c r="AX518" s="12" t="s">
        <v>87</v>
      </c>
      <c r="AY518" s="147" t="s">
        <v>149</v>
      </c>
    </row>
    <row r="519" spans="2:65" s="1" customFormat="1" ht="16.5" customHeight="1">
      <c r="B519" s="32"/>
      <c r="C519" s="173" t="s">
        <v>879</v>
      </c>
      <c r="D519" s="173" t="s">
        <v>333</v>
      </c>
      <c r="E519" s="174" t="s">
        <v>880</v>
      </c>
      <c r="F519" s="175" t="s">
        <v>881</v>
      </c>
      <c r="G519" s="176" t="s">
        <v>503</v>
      </c>
      <c r="H519" s="177">
        <v>139.74</v>
      </c>
      <c r="I519" s="178"/>
      <c r="J519" s="179">
        <f>ROUND(I519*H519,2)</f>
        <v>0</v>
      </c>
      <c r="K519" s="175" t="s">
        <v>157</v>
      </c>
      <c r="L519" s="180"/>
      <c r="M519" s="181" t="s">
        <v>1</v>
      </c>
      <c r="N519" s="182" t="s">
        <v>44</v>
      </c>
      <c r="P519" s="141">
        <f>O519*H519</f>
        <v>0</v>
      </c>
      <c r="Q519" s="141">
        <v>4.5999999999999999E-2</v>
      </c>
      <c r="R519" s="141">
        <f>Q519*H519</f>
        <v>6.4280400000000002</v>
      </c>
      <c r="S519" s="141">
        <v>0</v>
      </c>
      <c r="T519" s="142">
        <f>S519*H519</f>
        <v>0</v>
      </c>
      <c r="AR519" s="143" t="s">
        <v>188</v>
      </c>
      <c r="AT519" s="143" t="s">
        <v>333</v>
      </c>
      <c r="AU519" s="143" t="s">
        <v>159</v>
      </c>
      <c r="AY519" s="17" t="s">
        <v>149</v>
      </c>
      <c r="BE519" s="144">
        <f>IF(N519="základní",J519,0)</f>
        <v>0</v>
      </c>
      <c r="BF519" s="144">
        <f>IF(N519="snížená",J519,0)</f>
        <v>0</v>
      </c>
      <c r="BG519" s="144">
        <f>IF(N519="zákl. přenesená",J519,0)</f>
        <v>0</v>
      </c>
      <c r="BH519" s="144">
        <f>IF(N519="sníž. přenesená",J519,0)</f>
        <v>0</v>
      </c>
      <c r="BI519" s="144">
        <f>IF(N519="nulová",J519,0)</f>
        <v>0</v>
      </c>
      <c r="BJ519" s="17" t="s">
        <v>87</v>
      </c>
      <c r="BK519" s="144">
        <f>ROUND(I519*H519,2)</f>
        <v>0</v>
      </c>
      <c r="BL519" s="17" t="s">
        <v>158</v>
      </c>
      <c r="BM519" s="143" t="s">
        <v>882</v>
      </c>
    </row>
    <row r="520" spans="2:65" s="12" customFormat="1" ht="11.25">
      <c r="B520" s="145"/>
      <c r="D520" s="146" t="s">
        <v>161</v>
      </c>
      <c r="E520" s="147" t="s">
        <v>1</v>
      </c>
      <c r="F520" s="148" t="s">
        <v>883</v>
      </c>
      <c r="H520" s="149">
        <v>137</v>
      </c>
      <c r="I520" s="150"/>
      <c r="L520" s="145"/>
      <c r="M520" s="151"/>
      <c r="T520" s="152"/>
      <c r="AT520" s="147" t="s">
        <v>161</v>
      </c>
      <c r="AU520" s="147" t="s">
        <v>159</v>
      </c>
      <c r="AV520" s="12" t="s">
        <v>89</v>
      </c>
      <c r="AW520" s="12" t="s">
        <v>34</v>
      </c>
      <c r="AX520" s="12" t="s">
        <v>87</v>
      </c>
      <c r="AY520" s="147" t="s">
        <v>149</v>
      </c>
    </row>
    <row r="521" spans="2:65" s="12" customFormat="1" ht="11.25">
      <c r="B521" s="145"/>
      <c r="D521" s="146" t="s">
        <v>161</v>
      </c>
      <c r="F521" s="148" t="s">
        <v>884</v>
      </c>
      <c r="H521" s="149">
        <v>139.74</v>
      </c>
      <c r="I521" s="150"/>
      <c r="L521" s="145"/>
      <c r="M521" s="151"/>
      <c r="T521" s="152"/>
      <c r="AT521" s="147" t="s">
        <v>161</v>
      </c>
      <c r="AU521" s="147" t="s">
        <v>159</v>
      </c>
      <c r="AV521" s="12" t="s">
        <v>89</v>
      </c>
      <c r="AW521" s="12" t="s">
        <v>4</v>
      </c>
      <c r="AX521" s="12" t="s">
        <v>87</v>
      </c>
      <c r="AY521" s="147" t="s">
        <v>149</v>
      </c>
    </row>
    <row r="522" spans="2:65" s="1" customFormat="1" ht="24.2" customHeight="1">
      <c r="B522" s="32"/>
      <c r="C522" s="132" t="s">
        <v>885</v>
      </c>
      <c r="D522" s="132" t="s">
        <v>153</v>
      </c>
      <c r="E522" s="133" t="s">
        <v>886</v>
      </c>
      <c r="F522" s="134" t="s">
        <v>887</v>
      </c>
      <c r="G522" s="135" t="s">
        <v>503</v>
      </c>
      <c r="H522" s="136">
        <v>43</v>
      </c>
      <c r="I522" s="137"/>
      <c r="J522" s="138">
        <f>ROUND(I522*H522,2)</f>
        <v>0</v>
      </c>
      <c r="K522" s="134" t="s">
        <v>157</v>
      </c>
      <c r="L522" s="32"/>
      <c r="M522" s="139" t="s">
        <v>1</v>
      </c>
      <c r="N522" s="140" t="s">
        <v>44</v>
      </c>
      <c r="P522" s="141">
        <f>O522*H522</f>
        <v>0</v>
      </c>
      <c r="Q522" s="141">
        <v>0.10095</v>
      </c>
      <c r="R522" s="141">
        <f>Q522*H522</f>
        <v>4.3408499999999997</v>
      </c>
      <c r="S522" s="141">
        <v>0</v>
      </c>
      <c r="T522" s="142">
        <f>S522*H522</f>
        <v>0</v>
      </c>
      <c r="AR522" s="143" t="s">
        <v>158</v>
      </c>
      <c r="AT522" s="143" t="s">
        <v>153</v>
      </c>
      <c r="AU522" s="143" t="s">
        <v>159</v>
      </c>
      <c r="AY522" s="17" t="s">
        <v>149</v>
      </c>
      <c r="BE522" s="144">
        <f>IF(N522="základní",J522,0)</f>
        <v>0</v>
      </c>
      <c r="BF522" s="144">
        <f>IF(N522="snížená",J522,0)</f>
        <v>0</v>
      </c>
      <c r="BG522" s="144">
        <f>IF(N522="zákl. přenesená",J522,0)</f>
        <v>0</v>
      </c>
      <c r="BH522" s="144">
        <f>IF(N522="sníž. přenesená",J522,0)</f>
        <v>0</v>
      </c>
      <c r="BI522" s="144">
        <f>IF(N522="nulová",J522,0)</f>
        <v>0</v>
      </c>
      <c r="BJ522" s="17" t="s">
        <v>87</v>
      </c>
      <c r="BK522" s="144">
        <f>ROUND(I522*H522,2)</f>
        <v>0</v>
      </c>
      <c r="BL522" s="17" t="s">
        <v>158</v>
      </c>
      <c r="BM522" s="143" t="s">
        <v>888</v>
      </c>
    </row>
    <row r="523" spans="2:65" s="12" customFormat="1" ht="11.25">
      <c r="B523" s="145"/>
      <c r="D523" s="146" t="s">
        <v>161</v>
      </c>
      <c r="E523" s="147" t="s">
        <v>1</v>
      </c>
      <c r="F523" s="148" t="s">
        <v>889</v>
      </c>
      <c r="H523" s="149">
        <v>43</v>
      </c>
      <c r="I523" s="150"/>
      <c r="L523" s="145"/>
      <c r="M523" s="151"/>
      <c r="T523" s="152"/>
      <c r="AT523" s="147" t="s">
        <v>161</v>
      </c>
      <c r="AU523" s="147" t="s">
        <v>159</v>
      </c>
      <c r="AV523" s="12" t="s">
        <v>89</v>
      </c>
      <c r="AW523" s="12" t="s">
        <v>34</v>
      </c>
      <c r="AX523" s="12" t="s">
        <v>87</v>
      </c>
      <c r="AY523" s="147" t="s">
        <v>149</v>
      </c>
    </row>
    <row r="524" spans="2:65" s="1" customFormat="1" ht="16.5" customHeight="1">
      <c r="B524" s="32"/>
      <c r="C524" s="173" t="s">
        <v>890</v>
      </c>
      <c r="D524" s="173" t="s">
        <v>333</v>
      </c>
      <c r="E524" s="174" t="s">
        <v>891</v>
      </c>
      <c r="F524" s="175" t="s">
        <v>892</v>
      </c>
      <c r="G524" s="176" t="s">
        <v>503</v>
      </c>
      <c r="H524" s="177">
        <v>43.86</v>
      </c>
      <c r="I524" s="178"/>
      <c r="J524" s="179">
        <f>ROUND(I524*H524,2)</f>
        <v>0</v>
      </c>
      <c r="K524" s="175" t="s">
        <v>157</v>
      </c>
      <c r="L524" s="180"/>
      <c r="M524" s="181" t="s">
        <v>1</v>
      </c>
      <c r="N524" s="182" t="s">
        <v>44</v>
      </c>
      <c r="P524" s="141">
        <f>O524*H524</f>
        <v>0</v>
      </c>
      <c r="Q524" s="141">
        <v>2.4E-2</v>
      </c>
      <c r="R524" s="141">
        <f>Q524*H524</f>
        <v>1.05264</v>
      </c>
      <c r="S524" s="141">
        <v>0</v>
      </c>
      <c r="T524" s="142">
        <f>S524*H524</f>
        <v>0</v>
      </c>
      <c r="AR524" s="143" t="s">
        <v>188</v>
      </c>
      <c r="AT524" s="143" t="s">
        <v>333</v>
      </c>
      <c r="AU524" s="143" t="s">
        <v>159</v>
      </c>
      <c r="AY524" s="17" t="s">
        <v>149</v>
      </c>
      <c r="BE524" s="144">
        <f>IF(N524="základní",J524,0)</f>
        <v>0</v>
      </c>
      <c r="BF524" s="144">
        <f>IF(N524="snížená",J524,0)</f>
        <v>0</v>
      </c>
      <c r="BG524" s="144">
        <f>IF(N524="zákl. přenesená",J524,0)</f>
        <v>0</v>
      </c>
      <c r="BH524" s="144">
        <f>IF(N524="sníž. přenesená",J524,0)</f>
        <v>0</v>
      </c>
      <c r="BI524" s="144">
        <f>IF(N524="nulová",J524,0)</f>
        <v>0</v>
      </c>
      <c r="BJ524" s="17" t="s">
        <v>87</v>
      </c>
      <c r="BK524" s="144">
        <f>ROUND(I524*H524,2)</f>
        <v>0</v>
      </c>
      <c r="BL524" s="17" t="s">
        <v>158</v>
      </c>
      <c r="BM524" s="143" t="s">
        <v>893</v>
      </c>
    </row>
    <row r="525" spans="2:65" s="12" customFormat="1" ht="11.25">
      <c r="B525" s="145"/>
      <c r="D525" s="146" t="s">
        <v>161</v>
      </c>
      <c r="E525" s="147" t="s">
        <v>1</v>
      </c>
      <c r="F525" s="148" t="s">
        <v>894</v>
      </c>
      <c r="H525" s="149">
        <v>43</v>
      </c>
      <c r="I525" s="150"/>
      <c r="L525" s="145"/>
      <c r="M525" s="151"/>
      <c r="T525" s="152"/>
      <c r="AT525" s="147" t="s">
        <v>161</v>
      </c>
      <c r="AU525" s="147" t="s">
        <v>159</v>
      </c>
      <c r="AV525" s="12" t="s">
        <v>89</v>
      </c>
      <c r="AW525" s="12" t="s">
        <v>34</v>
      </c>
      <c r="AX525" s="12" t="s">
        <v>87</v>
      </c>
      <c r="AY525" s="147" t="s">
        <v>149</v>
      </c>
    </row>
    <row r="526" spans="2:65" s="12" customFormat="1" ht="11.25">
      <c r="B526" s="145"/>
      <c r="D526" s="146" t="s">
        <v>161</v>
      </c>
      <c r="F526" s="148" t="s">
        <v>895</v>
      </c>
      <c r="H526" s="149">
        <v>43.86</v>
      </c>
      <c r="I526" s="150"/>
      <c r="L526" s="145"/>
      <c r="M526" s="151"/>
      <c r="T526" s="152"/>
      <c r="AT526" s="147" t="s">
        <v>161</v>
      </c>
      <c r="AU526" s="147" t="s">
        <v>159</v>
      </c>
      <c r="AV526" s="12" t="s">
        <v>89</v>
      </c>
      <c r="AW526" s="12" t="s">
        <v>4</v>
      </c>
      <c r="AX526" s="12" t="s">
        <v>87</v>
      </c>
      <c r="AY526" s="147" t="s">
        <v>149</v>
      </c>
    </row>
    <row r="527" spans="2:65" s="1" customFormat="1" ht="24.2" customHeight="1">
      <c r="B527" s="32"/>
      <c r="C527" s="132" t="s">
        <v>896</v>
      </c>
      <c r="D527" s="132" t="s">
        <v>153</v>
      </c>
      <c r="E527" s="133" t="s">
        <v>897</v>
      </c>
      <c r="F527" s="134" t="s">
        <v>898</v>
      </c>
      <c r="G527" s="135" t="s">
        <v>503</v>
      </c>
      <c r="H527" s="136">
        <v>19.98</v>
      </c>
      <c r="I527" s="137"/>
      <c r="J527" s="138">
        <f>ROUND(I527*H527,2)</f>
        <v>0</v>
      </c>
      <c r="K527" s="134" t="s">
        <v>157</v>
      </c>
      <c r="L527" s="32"/>
      <c r="M527" s="139" t="s">
        <v>1</v>
      </c>
      <c r="N527" s="140" t="s">
        <v>44</v>
      </c>
      <c r="P527" s="141">
        <f>O527*H527</f>
        <v>0</v>
      </c>
      <c r="Q527" s="141">
        <v>0.24127000000000001</v>
      </c>
      <c r="R527" s="141">
        <f>Q527*H527</f>
        <v>4.8205746000000005</v>
      </c>
      <c r="S527" s="141">
        <v>0</v>
      </c>
      <c r="T527" s="142">
        <f>S527*H527</f>
        <v>0</v>
      </c>
      <c r="AR527" s="143" t="s">
        <v>158</v>
      </c>
      <c r="AT527" s="143" t="s">
        <v>153</v>
      </c>
      <c r="AU527" s="143" t="s">
        <v>159</v>
      </c>
      <c r="AY527" s="17" t="s">
        <v>149</v>
      </c>
      <c r="BE527" s="144">
        <f>IF(N527="základní",J527,0)</f>
        <v>0</v>
      </c>
      <c r="BF527" s="144">
        <f>IF(N527="snížená",J527,0)</f>
        <v>0</v>
      </c>
      <c r="BG527" s="144">
        <f>IF(N527="zákl. přenesená",J527,0)</f>
        <v>0</v>
      </c>
      <c r="BH527" s="144">
        <f>IF(N527="sníž. přenesená",J527,0)</f>
        <v>0</v>
      </c>
      <c r="BI527" s="144">
        <f>IF(N527="nulová",J527,0)</f>
        <v>0</v>
      </c>
      <c r="BJ527" s="17" t="s">
        <v>87</v>
      </c>
      <c r="BK527" s="144">
        <f>ROUND(I527*H527,2)</f>
        <v>0</v>
      </c>
      <c r="BL527" s="17" t="s">
        <v>158</v>
      </c>
      <c r="BM527" s="143" t="s">
        <v>899</v>
      </c>
    </row>
    <row r="528" spans="2:65" s="12" customFormat="1" ht="11.25">
      <c r="B528" s="145"/>
      <c r="D528" s="146" t="s">
        <v>161</v>
      </c>
      <c r="E528" s="147" t="s">
        <v>1</v>
      </c>
      <c r="F528" s="148" t="s">
        <v>900</v>
      </c>
      <c r="H528" s="149">
        <v>5.94</v>
      </c>
      <c r="I528" s="150"/>
      <c r="L528" s="145"/>
      <c r="M528" s="151"/>
      <c r="T528" s="152"/>
      <c r="AT528" s="147" t="s">
        <v>161</v>
      </c>
      <c r="AU528" s="147" t="s">
        <v>159</v>
      </c>
      <c r="AV528" s="12" t="s">
        <v>89</v>
      </c>
      <c r="AW528" s="12" t="s">
        <v>34</v>
      </c>
      <c r="AX528" s="12" t="s">
        <v>79</v>
      </c>
      <c r="AY528" s="147" t="s">
        <v>149</v>
      </c>
    </row>
    <row r="529" spans="2:65" s="12" customFormat="1" ht="11.25">
      <c r="B529" s="145"/>
      <c r="D529" s="146" t="s">
        <v>161</v>
      </c>
      <c r="E529" s="147" t="s">
        <v>1</v>
      </c>
      <c r="F529" s="148" t="s">
        <v>901</v>
      </c>
      <c r="H529" s="149">
        <v>14.04</v>
      </c>
      <c r="I529" s="150"/>
      <c r="L529" s="145"/>
      <c r="M529" s="151"/>
      <c r="T529" s="152"/>
      <c r="AT529" s="147" t="s">
        <v>161</v>
      </c>
      <c r="AU529" s="147" t="s">
        <v>159</v>
      </c>
      <c r="AV529" s="12" t="s">
        <v>89</v>
      </c>
      <c r="AW529" s="12" t="s">
        <v>34</v>
      </c>
      <c r="AX529" s="12" t="s">
        <v>79</v>
      </c>
      <c r="AY529" s="147" t="s">
        <v>149</v>
      </c>
    </row>
    <row r="530" spans="2:65" s="14" customFormat="1" ht="11.25">
      <c r="B530" s="159"/>
      <c r="D530" s="146" t="s">
        <v>161</v>
      </c>
      <c r="E530" s="160" t="s">
        <v>1</v>
      </c>
      <c r="F530" s="161" t="s">
        <v>199</v>
      </c>
      <c r="H530" s="162">
        <v>19.98</v>
      </c>
      <c r="I530" s="163"/>
      <c r="L530" s="159"/>
      <c r="M530" s="164"/>
      <c r="T530" s="165"/>
      <c r="AT530" s="160" t="s">
        <v>161</v>
      </c>
      <c r="AU530" s="160" t="s">
        <v>159</v>
      </c>
      <c r="AV530" s="14" t="s">
        <v>158</v>
      </c>
      <c r="AW530" s="14" t="s">
        <v>34</v>
      </c>
      <c r="AX530" s="14" t="s">
        <v>87</v>
      </c>
      <c r="AY530" s="160" t="s">
        <v>149</v>
      </c>
    </row>
    <row r="531" spans="2:65" s="1" customFormat="1" ht="24.2" customHeight="1">
      <c r="B531" s="32"/>
      <c r="C531" s="173" t="s">
        <v>902</v>
      </c>
      <c r="D531" s="173" t="s">
        <v>333</v>
      </c>
      <c r="E531" s="174" t="s">
        <v>903</v>
      </c>
      <c r="F531" s="175" t="s">
        <v>904</v>
      </c>
      <c r="G531" s="176" t="s">
        <v>165</v>
      </c>
      <c r="H531" s="177">
        <v>33</v>
      </c>
      <c r="I531" s="178"/>
      <c r="J531" s="179">
        <f>ROUND(I531*H531,2)</f>
        <v>0</v>
      </c>
      <c r="K531" s="175" t="s">
        <v>157</v>
      </c>
      <c r="L531" s="180"/>
      <c r="M531" s="181" t="s">
        <v>1</v>
      </c>
      <c r="N531" s="182" t="s">
        <v>44</v>
      </c>
      <c r="P531" s="141">
        <f>O531*H531</f>
        <v>0</v>
      </c>
      <c r="Q531" s="141">
        <v>2.5999999999999999E-2</v>
      </c>
      <c r="R531" s="141">
        <f>Q531*H531</f>
        <v>0.85799999999999998</v>
      </c>
      <c r="S531" s="141">
        <v>0</v>
      </c>
      <c r="T531" s="142">
        <f>S531*H531</f>
        <v>0</v>
      </c>
      <c r="AR531" s="143" t="s">
        <v>188</v>
      </c>
      <c r="AT531" s="143" t="s">
        <v>333</v>
      </c>
      <c r="AU531" s="143" t="s">
        <v>159</v>
      </c>
      <c r="AY531" s="17" t="s">
        <v>149</v>
      </c>
      <c r="BE531" s="144">
        <f>IF(N531="základní",J531,0)</f>
        <v>0</v>
      </c>
      <c r="BF531" s="144">
        <f>IF(N531="snížená",J531,0)</f>
        <v>0</v>
      </c>
      <c r="BG531" s="144">
        <f>IF(N531="zákl. přenesená",J531,0)</f>
        <v>0</v>
      </c>
      <c r="BH531" s="144">
        <f>IF(N531="sníž. přenesená",J531,0)</f>
        <v>0</v>
      </c>
      <c r="BI531" s="144">
        <f>IF(N531="nulová",J531,0)</f>
        <v>0</v>
      </c>
      <c r="BJ531" s="17" t="s">
        <v>87</v>
      </c>
      <c r="BK531" s="144">
        <f>ROUND(I531*H531,2)</f>
        <v>0</v>
      </c>
      <c r="BL531" s="17" t="s">
        <v>158</v>
      </c>
      <c r="BM531" s="143" t="s">
        <v>905</v>
      </c>
    </row>
    <row r="532" spans="2:65" s="12" customFormat="1" ht="11.25">
      <c r="B532" s="145"/>
      <c r="D532" s="146" t="s">
        <v>161</v>
      </c>
      <c r="E532" s="147" t="s">
        <v>1</v>
      </c>
      <c r="F532" s="148" t="s">
        <v>344</v>
      </c>
      <c r="H532" s="149">
        <v>33</v>
      </c>
      <c r="I532" s="150"/>
      <c r="L532" s="145"/>
      <c r="M532" s="151"/>
      <c r="T532" s="152"/>
      <c r="AT532" s="147" t="s">
        <v>161</v>
      </c>
      <c r="AU532" s="147" t="s">
        <v>159</v>
      </c>
      <c r="AV532" s="12" t="s">
        <v>89</v>
      </c>
      <c r="AW532" s="12" t="s">
        <v>34</v>
      </c>
      <c r="AX532" s="12" t="s">
        <v>87</v>
      </c>
      <c r="AY532" s="147" t="s">
        <v>149</v>
      </c>
    </row>
    <row r="533" spans="2:65" s="1" customFormat="1" ht="24.2" customHeight="1">
      <c r="B533" s="32"/>
      <c r="C533" s="173" t="s">
        <v>906</v>
      </c>
      <c r="D533" s="173" t="s">
        <v>333</v>
      </c>
      <c r="E533" s="174" t="s">
        <v>907</v>
      </c>
      <c r="F533" s="175" t="s">
        <v>908</v>
      </c>
      <c r="G533" s="176" t="s">
        <v>165</v>
      </c>
      <c r="H533" s="177">
        <v>78</v>
      </c>
      <c r="I533" s="178"/>
      <c r="J533" s="179">
        <f>ROUND(I533*H533,2)</f>
        <v>0</v>
      </c>
      <c r="K533" s="175" t="s">
        <v>157</v>
      </c>
      <c r="L533" s="180"/>
      <c r="M533" s="181" t="s">
        <v>1</v>
      </c>
      <c r="N533" s="182" t="s">
        <v>44</v>
      </c>
      <c r="P533" s="141">
        <f>O533*H533</f>
        <v>0</v>
      </c>
      <c r="Q533" s="141">
        <v>3.4000000000000002E-2</v>
      </c>
      <c r="R533" s="141">
        <f>Q533*H533</f>
        <v>2.6520000000000001</v>
      </c>
      <c r="S533" s="141">
        <v>0</v>
      </c>
      <c r="T533" s="142">
        <f>S533*H533</f>
        <v>0</v>
      </c>
      <c r="AR533" s="143" t="s">
        <v>188</v>
      </c>
      <c r="AT533" s="143" t="s">
        <v>333</v>
      </c>
      <c r="AU533" s="143" t="s">
        <v>159</v>
      </c>
      <c r="AY533" s="17" t="s">
        <v>149</v>
      </c>
      <c r="BE533" s="144">
        <f>IF(N533="základní",J533,0)</f>
        <v>0</v>
      </c>
      <c r="BF533" s="144">
        <f>IF(N533="snížená",J533,0)</f>
        <v>0</v>
      </c>
      <c r="BG533" s="144">
        <f>IF(N533="zákl. přenesená",J533,0)</f>
        <v>0</v>
      </c>
      <c r="BH533" s="144">
        <f>IF(N533="sníž. přenesená",J533,0)</f>
        <v>0</v>
      </c>
      <c r="BI533" s="144">
        <f>IF(N533="nulová",J533,0)</f>
        <v>0</v>
      </c>
      <c r="BJ533" s="17" t="s">
        <v>87</v>
      </c>
      <c r="BK533" s="144">
        <f>ROUND(I533*H533,2)</f>
        <v>0</v>
      </c>
      <c r="BL533" s="17" t="s">
        <v>158</v>
      </c>
      <c r="BM533" s="143" t="s">
        <v>909</v>
      </c>
    </row>
    <row r="534" spans="2:65" s="12" customFormat="1" ht="11.25">
      <c r="B534" s="145"/>
      <c r="D534" s="146" t="s">
        <v>161</v>
      </c>
      <c r="E534" s="147" t="s">
        <v>1</v>
      </c>
      <c r="F534" s="148" t="s">
        <v>558</v>
      </c>
      <c r="H534" s="149">
        <v>78</v>
      </c>
      <c r="I534" s="150"/>
      <c r="L534" s="145"/>
      <c r="M534" s="151"/>
      <c r="T534" s="152"/>
      <c r="AT534" s="147" t="s">
        <v>161</v>
      </c>
      <c r="AU534" s="147" t="s">
        <v>159</v>
      </c>
      <c r="AV534" s="12" t="s">
        <v>89</v>
      </c>
      <c r="AW534" s="12" t="s">
        <v>34</v>
      </c>
      <c r="AX534" s="12" t="s">
        <v>87</v>
      </c>
      <c r="AY534" s="147" t="s">
        <v>149</v>
      </c>
    </row>
    <row r="535" spans="2:65" s="1" customFormat="1" ht="24.2" customHeight="1">
      <c r="B535" s="32"/>
      <c r="C535" s="132" t="s">
        <v>910</v>
      </c>
      <c r="D535" s="132" t="s">
        <v>153</v>
      </c>
      <c r="E535" s="133" t="s">
        <v>911</v>
      </c>
      <c r="F535" s="134" t="s">
        <v>912</v>
      </c>
      <c r="G535" s="135" t="s">
        <v>503</v>
      </c>
      <c r="H535" s="136">
        <v>9</v>
      </c>
      <c r="I535" s="137"/>
      <c r="J535" s="138">
        <f>ROUND(I535*H535,2)</f>
        <v>0</v>
      </c>
      <c r="K535" s="134" t="s">
        <v>157</v>
      </c>
      <c r="L535" s="32"/>
      <c r="M535" s="139" t="s">
        <v>1</v>
      </c>
      <c r="N535" s="140" t="s">
        <v>44</v>
      </c>
      <c r="P535" s="141">
        <f>O535*H535</f>
        <v>0</v>
      </c>
      <c r="Q535" s="141">
        <v>0.29757</v>
      </c>
      <c r="R535" s="141">
        <f>Q535*H535</f>
        <v>2.6781299999999999</v>
      </c>
      <c r="S535" s="141">
        <v>0</v>
      </c>
      <c r="T535" s="142">
        <f>S535*H535</f>
        <v>0</v>
      </c>
      <c r="AR535" s="143" t="s">
        <v>158</v>
      </c>
      <c r="AT535" s="143" t="s">
        <v>153</v>
      </c>
      <c r="AU535" s="143" t="s">
        <v>159</v>
      </c>
      <c r="AY535" s="17" t="s">
        <v>149</v>
      </c>
      <c r="BE535" s="144">
        <f>IF(N535="základní",J535,0)</f>
        <v>0</v>
      </c>
      <c r="BF535" s="144">
        <f>IF(N535="snížená",J535,0)</f>
        <v>0</v>
      </c>
      <c r="BG535" s="144">
        <f>IF(N535="zákl. přenesená",J535,0)</f>
        <v>0</v>
      </c>
      <c r="BH535" s="144">
        <f>IF(N535="sníž. přenesená",J535,0)</f>
        <v>0</v>
      </c>
      <c r="BI535" s="144">
        <f>IF(N535="nulová",J535,0)</f>
        <v>0</v>
      </c>
      <c r="BJ535" s="17" t="s">
        <v>87</v>
      </c>
      <c r="BK535" s="144">
        <f>ROUND(I535*H535,2)</f>
        <v>0</v>
      </c>
      <c r="BL535" s="17" t="s">
        <v>158</v>
      </c>
      <c r="BM535" s="143" t="s">
        <v>913</v>
      </c>
    </row>
    <row r="536" spans="2:65" s="12" customFormat="1" ht="11.25">
      <c r="B536" s="145"/>
      <c r="D536" s="146" t="s">
        <v>161</v>
      </c>
      <c r="E536" s="147" t="s">
        <v>1</v>
      </c>
      <c r="F536" s="148" t="s">
        <v>914</v>
      </c>
      <c r="H536" s="149">
        <v>9</v>
      </c>
      <c r="I536" s="150"/>
      <c r="L536" s="145"/>
      <c r="M536" s="151"/>
      <c r="T536" s="152"/>
      <c r="AT536" s="147" t="s">
        <v>161</v>
      </c>
      <c r="AU536" s="147" t="s">
        <v>159</v>
      </c>
      <c r="AV536" s="12" t="s">
        <v>89</v>
      </c>
      <c r="AW536" s="12" t="s">
        <v>34</v>
      </c>
      <c r="AX536" s="12" t="s">
        <v>87</v>
      </c>
      <c r="AY536" s="147" t="s">
        <v>149</v>
      </c>
    </row>
    <row r="537" spans="2:65" s="1" customFormat="1" ht="24.2" customHeight="1">
      <c r="B537" s="32"/>
      <c r="C537" s="173" t="s">
        <v>915</v>
      </c>
      <c r="D537" s="173" t="s">
        <v>333</v>
      </c>
      <c r="E537" s="174" t="s">
        <v>916</v>
      </c>
      <c r="F537" s="175" t="s">
        <v>917</v>
      </c>
      <c r="G537" s="176" t="s">
        <v>165</v>
      </c>
      <c r="H537" s="177">
        <v>285.75</v>
      </c>
      <c r="I537" s="178"/>
      <c r="J537" s="179">
        <f>ROUND(I537*H537,2)</f>
        <v>0</v>
      </c>
      <c r="K537" s="175" t="s">
        <v>157</v>
      </c>
      <c r="L537" s="180"/>
      <c r="M537" s="181" t="s">
        <v>1</v>
      </c>
      <c r="N537" s="182" t="s">
        <v>44</v>
      </c>
      <c r="P537" s="141">
        <f>O537*H537</f>
        <v>0</v>
      </c>
      <c r="Q537" s="141">
        <v>5.0999999999999997E-2</v>
      </c>
      <c r="R537" s="141">
        <f>Q537*H537</f>
        <v>14.57325</v>
      </c>
      <c r="S537" s="141">
        <v>0</v>
      </c>
      <c r="T537" s="142">
        <f>S537*H537</f>
        <v>0</v>
      </c>
      <c r="AR537" s="143" t="s">
        <v>188</v>
      </c>
      <c r="AT537" s="143" t="s">
        <v>333</v>
      </c>
      <c r="AU537" s="143" t="s">
        <v>159</v>
      </c>
      <c r="AY537" s="17" t="s">
        <v>149</v>
      </c>
      <c r="BE537" s="144">
        <f>IF(N537="základní",J537,0)</f>
        <v>0</v>
      </c>
      <c r="BF537" s="144">
        <f>IF(N537="snížená",J537,0)</f>
        <v>0</v>
      </c>
      <c r="BG537" s="144">
        <f>IF(N537="zákl. přenesená",J537,0)</f>
        <v>0</v>
      </c>
      <c r="BH537" s="144">
        <f>IF(N537="sníž. přenesená",J537,0)</f>
        <v>0</v>
      </c>
      <c r="BI537" s="144">
        <f>IF(N537="nulová",J537,0)</f>
        <v>0</v>
      </c>
      <c r="BJ537" s="17" t="s">
        <v>87</v>
      </c>
      <c r="BK537" s="144">
        <f>ROUND(I537*H537,2)</f>
        <v>0</v>
      </c>
      <c r="BL537" s="17" t="s">
        <v>158</v>
      </c>
      <c r="BM537" s="143" t="s">
        <v>918</v>
      </c>
    </row>
    <row r="538" spans="2:65" s="12" customFormat="1" ht="11.25">
      <c r="B538" s="145"/>
      <c r="D538" s="146" t="s">
        <v>161</v>
      </c>
      <c r="E538" s="147" t="s">
        <v>1</v>
      </c>
      <c r="F538" s="148" t="s">
        <v>426</v>
      </c>
      <c r="H538" s="149">
        <v>50</v>
      </c>
      <c r="I538" s="150"/>
      <c r="L538" s="145"/>
      <c r="M538" s="151"/>
      <c r="T538" s="152"/>
      <c r="AT538" s="147" t="s">
        <v>161</v>
      </c>
      <c r="AU538" s="147" t="s">
        <v>159</v>
      </c>
      <c r="AV538" s="12" t="s">
        <v>89</v>
      </c>
      <c r="AW538" s="12" t="s">
        <v>34</v>
      </c>
      <c r="AX538" s="12" t="s">
        <v>87</v>
      </c>
      <c r="AY538" s="147" t="s">
        <v>149</v>
      </c>
    </row>
    <row r="539" spans="2:65" s="12" customFormat="1" ht="11.25">
      <c r="B539" s="145"/>
      <c r="D539" s="146" t="s">
        <v>161</v>
      </c>
      <c r="F539" s="148" t="s">
        <v>919</v>
      </c>
      <c r="H539" s="149">
        <v>285.75</v>
      </c>
      <c r="I539" s="150"/>
      <c r="L539" s="145"/>
      <c r="M539" s="151"/>
      <c r="T539" s="152"/>
      <c r="AT539" s="147" t="s">
        <v>161</v>
      </c>
      <c r="AU539" s="147" t="s">
        <v>159</v>
      </c>
      <c r="AV539" s="12" t="s">
        <v>89</v>
      </c>
      <c r="AW539" s="12" t="s">
        <v>4</v>
      </c>
      <c r="AX539" s="12" t="s">
        <v>87</v>
      </c>
      <c r="AY539" s="147" t="s">
        <v>149</v>
      </c>
    </row>
    <row r="540" spans="2:65" s="11" customFormat="1" ht="20.85" customHeight="1">
      <c r="B540" s="120"/>
      <c r="D540" s="121" t="s">
        <v>78</v>
      </c>
      <c r="E540" s="130" t="s">
        <v>920</v>
      </c>
      <c r="F540" s="130" t="s">
        <v>921</v>
      </c>
      <c r="I540" s="123"/>
      <c r="J540" s="131">
        <f>BK540</f>
        <v>0</v>
      </c>
      <c r="L540" s="120"/>
      <c r="M540" s="125"/>
      <c r="P540" s="126">
        <f>SUM(P541:P569)</f>
        <v>0</v>
      </c>
      <c r="R540" s="126">
        <f>SUM(R541:R569)</f>
        <v>8.7000000000000011E-4</v>
      </c>
      <c r="T540" s="127">
        <f>SUM(T541:T569)</f>
        <v>140.892</v>
      </c>
      <c r="AR540" s="121" t="s">
        <v>87</v>
      </c>
      <c r="AT540" s="128" t="s">
        <v>78</v>
      </c>
      <c r="AU540" s="128" t="s">
        <v>89</v>
      </c>
      <c r="AY540" s="121" t="s">
        <v>149</v>
      </c>
      <c r="BK540" s="129">
        <f>SUM(BK541:BK569)</f>
        <v>0</v>
      </c>
    </row>
    <row r="541" spans="2:65" s="1" customFormat="1" ht="24.2" customHeight="1">
      <c r="B541" s="32"/>
      <c r="C541" s="132" t="s">
        <v>922</v>
      </c>
      <c r="D541" s="132" t="s">
        <v>153</v>
      </c>
      <c r="E541" s="133" t="s">
        <v>923</v>
      </c>
      <c r="F541" s="134" t="s">
        <v>924</v>
      </c>
      <c r="G541" s="135" t="s">
        <v>156</v>
      </c>
      <c r="H541" s="136">
        <v>43.5</v>
      </c>
      <c r="I541" s="137"/>
      <c r="J541" s="138">
        <f>ROUND(I541*H541,2)</f>
        <v>0</v>
      </c>
      <c r="K541" s="134" t="s">
        <v>157</v>
      </c>
      <c r="L541" s="32"/>
      <c r="M541" s="139" t="s">
        <v>1</v>
      </c>
      <c r="N541" s="140" t="s">
        <v>44</v>
      </c>
      <c r="P541" s="141">
        <f>O541*H541</f>
        <v>0</v>
      </c>
      <c r="Q541" s="141">
        <v>1.0000000000000001E-5</v>
      </c>
      <c r="R541" s="141">
        <f>Q541*H541</f>
        <v>4.3500000000000006E-4</v>
      </c>
      <c r="S541" s="141">
        <v>9.1999999999999998E-2</v>
      </c>
      <c r="T541" s="142">
        <f>S541*H541</f>
        <v>4.0019999999999998</v>
      </c>
      <c r="AR541" s="143" t="s">
        <v>158</v>
      </c>
      <c r="AT541" s="143" t="s">
        <v>153</v>
      </c>
      <c r="AU541" s="143" t="s">
        <v>159</v>
      </c>
      <c r="AY541" s="17" t="s">
        <v>149</v>
      </c>
      <c r="BE541" s="144">
        <f>IF(N541="základní",J541,0)</f>
        <v>0</v>
      </c>
      <c r="BF541" s="144">
        <f>IF(N541="snížená",J541,0)</f>
        <v>0</v>
      </c>
      <c r="BG541" s="144">
        <f>IF(N541="zákl. přenesená",J541,0)</f>
        <v>0</v>
      </c>
      <c r="BH541" s="144">
        <f>IF(N541="sníž. přenesená",J541,0)</f>
        <v>0</v>
      </c>
      <c r="BI541" s="144">
        <f>IF(N541="nulová",J541,0)</f>
        <v>0</v>
      </c>
      <c r="BJ541" s="17" t="s">
        <v>87</v>
      </c>
      <c r="BK541" s="144">
        <f>ROUND(I541*H541,2)</f>
        <v>0</v>
      </c>
      <c r="BL541" s="17" t="s">
        <v>158</v>
      </c>
      <c r="BM541" s="143" t="s">
        <v>925</v>
      </c>
    </row>
    <row r="542" spans="2:65" s="13" customFormat="1" ht="11.25">
      <c r="B542" s="153"/>
      <c r="D542" s="146" t="s">
        <v>161</v>
      </c>
      <c r="E542" s="154" t="s">
        <v>1</v>
      </c>
      <c r="F542" s="155" t="s">
        <v>926</v>
      </c>
      <c r="H542" s="154" t="s">
        <v>1</v>
      </c>
      <c r="I542" s="156"/>
      <c r="L542" s="153"/>
      <c r="M542" s="157"/>
      <c r="T542" s="158"/>
      <c r="AT542" s="154" t="s">
        <v>161</v>
      </c>
      <c r="AU542" s="154" t="s">
        <v>159</v>
      </c>
      <c r="AV542" s="13" t="s">
        <v>87</v>
      </c>
      <c r="AW542" s="13" t="s">
        <v>34</v>
      </c>
      <c r="AX542" s="13" t="s">
        <v>79</v>
      </c>
      <c r="AY542" s="154" t="s">
        <v>149</v>
      </c>
    </row>
    <row r="543" spans="2:65" s="12" customFormat="1" ht="11.25">
      <c r="B543" s="145"/>
      <c r="D543" s="146" t="s">
        <v>161</v>
      </c>
      <c r="E543" s="147" t="s">
        <v>1</v>
      </c>
      <c r="F543" s="148" t="s">
        <v>927</v>
      </c>
      <c r="H543" s="149">
        <v>43.5</v>
      </c>
      <c r="I543" s="150"/>
      <c r="L543" s="145"/>
      <c r="M543" s="151"/>
      <c r="T543" s="152"/>
      <c r="AT543" s="147" t="s">
        <v>161</v>
      </c>
      <c r="AU543" s="147" t="s">
        <v>159</v>
      </c>
      <c r="AV543" s="12" t="s">
        <v>89</v>
      </c>
      <c r="AW543" s="12" t="s">
        <v>34</v>
      </c>
      <c r="AX543" s="12" t="s">
        <v>87</v>
      </c>
      <c r="AY543" s="147" t="s">
        <v>149</v>
      </c>
    </row>
    <row r="544" spans="2:65" s="1" customFormat="1" ht="24.2" customHeight="1">
      <c r="B544" s="32"/>
      <c r="C544" s="132" t="s">
        <v>928</v>
      </c>
      <c r="D544" s="132" t="s">
        <v>153</v>
      </c>
      <c r="E544" s="133" t="s">
        <v>929</v>
      </c>
      <c r="F544" s="134" t="s">
        <v>930</v>
      </c>
      <c r="G544" s="135" t="s">
        <v>156</v>
      </c>
      <c r="H544" s="136">
        <v>43.5</v>
      </c>
      <c r="I544" s="137"/>
      <c r="J544" s="138">
        <f>ROUND(I544*H544,2)</f>
        <v>0</v>
      </c>
      <c r="K544" s="134" t="s">
        <v>157</v>
      </c>
      <c r="L544" s="32"/>
      <c r="M544" s="139" t="s">
        <v>1</v>
      </c>
      <c r="N544" s="140" t="s">
        <v>44</v>
      </c>
      <c r="P544" s="141">
        <f>O544*H544</f>
        <v>0</v>
      </c>
      <c r="Q544" s="141">
        <v>1.0000000000000001E-5</v>
      </c>
      <c r="R544" s="141">
        <f>Q544*H544</f>
        <v>4.3500000000000006E-4</v>
      </c>
      <c r="S544" s="141">
        <v>0.115</v>
      </c>
      <c r="T544" s="142">
        <f>S544*H544</f>
        <v>5.0025000000000004</v>
      </c>
      <c r="AR544" s="143" t="s">
        <v>158</v>
      </c>
      <c r="AT544" s="143" t="s">
        <v>153</v>
      </c>
      <c r="AU544" s="143" t="s">
        <v>159</v>
      </c>
      <c r="AY544" s="17" t="s">
        <v>149</v>
      </c>
      <c r="BE544" s="144">
        <f>IF(N544="základní",J544,0)</f>
        <v>0</v>
      </c>
      <c r="BF544" s="144">
        <f>IF(N544="snížená",J544,0)</f>
        <v>0</v>
      </c>
      <c r="BG544" s="144">
        <f>IF(N544="zákl. přenesená",J544,0)</f>
        <v>0</v>
      </c>
      <c r="BH544" s="144">
        <f>IF(N544="sníž. přenesená",J544,0)</f>
        <v>0</v>
      </c>
      <c r="BI544" s="144">
        <f>IF(N544="nulová",J544,0)</f>
        <v>0</v>
      </c>
      <c r="BJ544" s="17" t="s">
        <v>87</v>
      </c>
      <c r="BK544" s="144">
        <f>ROUND(I544*H544,2)</f>
        <v>0</v>
      </c>
      <c r="BL544" s="17" t="s">
        <v>158</v>
      </c>
      <c r="BM544" s="143" t="s">
        <v>931</v>
      </c>
    </row>
    <row r="545" spans="2:65" s="13" customFormat="1" ht="11.25">
      <c r="B545" s="153"/>
      <c r="D545" s="146" t="s">
        <v>161</v>
      </c>
      <c r="E545" s="154" t="s">
        <v>1</v>
      </c>
      <c r="F545" s="155" t="s">
        <v>926</v>
      </c>
      <c r="H545" s="154" t="s">
        <v>1</v>
      </c>
      <c r="I545" s="156"/>
      <c r="L545" s="153"/>
      <c r="M545" s="157"/>
      <c r="T545" s="158"/>
      <c r="AT545" s="154" t="s">
        <v>161</v>
      </c>
      <c r="AU545" s="154" t="s">
        <v>159</v>
      </c>
      <c r="AV545" s="13" t="s">
        <v>87</v>
      </c>
      <c r="AW545" s="13" t="s">
        <v>34</v>
      </c>
      <c r="AX545" s="13" t="s">
        <v>79</v>
      </c>
      <c r="AY545" s="154" t="s">
        <v>149</v>
      </c>
    </row>
    <row r="546" spans="2:65" s="12" customFormat="1" ht="11.25">
      <c r="B546" s="145"/>
      <c r="D546" s="146" t="s">
        <v>161</v>
      </c>
      <c r="E546" s="147" t="s">
        <v>1</v>
      </c>
      <c r="F546" s="148" t="s">
        <v>927</v>
      </c>
      <c r="H546" s="149">
        <v>43.5</v>
      </c>
      <c r="I546" s="150"/>
      <c r="L546" s="145"/>
      <c r="M546" s="151"/>
      <c r="T546" s="152"/>
      <c r="AT546" s="147" t="s">
        <v>161</v>
      </c>
      <c r="AU546" s="147" t="s">
        <v>159</v>
      </c>
      <c r="AV546" s="12" t="s">
        <v>89</v>
      </c>
      <c r="AW546" s="12" t="s">
        <v>34</v>
      </c>
      <c r="AX546" s="12" t="s">
        <v>87</v>
      </c>
      <c r="AY546" s="147" t="s">
        <v>149</v>
      </c>
    </row>
    <row r="547" spans="2:65" s="1" customFormat="1" ht="24.2" customHeight="1">
      <c r="B547" s="32"/>
      <c r="C547" s="132" t="s">
        <v>932</v>
      </c>
      <c r="D547" s="132" t="s">
        <v>153</v>
      </c>
      <c r="E547" s="133" t="s">
        <v>933</v>
      </c>
      <c r="F547" s="134" t="s">
        <v>934</v>
      </c>
      <c r="G547" s="135" t="s">
        <v>156</v>
      </c>
      <c r="H547" s="136">
        <v>97.5</v>
      </c>
      <c r="I547" s="137"/>
      <c r="J547" s="138">
        <f>ROUND(I547*H547,2)</f>
        <v>0</v>
      </c>
      <c r="K547" s="134" t="s">
        <v>157</v>
      </c>
      <c r="L547" s="32"/>
      <c r="M547" s="139" t="s">
        <v>1</v>
      </c>
      <c r="N547" s="140" t="s">
        <v>44</v>
      </c>
      <c r="P547" s="141">
        <f>O547*H547</f>
        <v>0</v>
      </c>
      <c r="Q547" s="141">
        <v>0</v>
      </c>
      <c r="R547" s="141">
        <f>Q547*H547</f>
        <v>0</v>
      </c>
      <c r="S547" s="141">
        <v>0.32</v>
      </c>
      <c r="T547" s="142">
        <f>S547*H547</f>
        <v>31.2</v>
      </c>
      <c r="AR547" s="143" t="s">
        <v>158</v>
      </c>
      <c r="AT547" s="143" t="s">
        <v>153</v>
      </c>
      <c r="AU547" s="143" t="s">
        <v>159</v>
      </c>
      <c r="AY547" s="17" t="s">
        <v>149</v>
      </c>
      <c r="BE547" s="144">
        <f>IF(N547="základní",J547,0)</f>
        <v>0</v>
      </c>
      <c r="BF547" s="144">
        <f>IF(N547="snížená",J547,0)</f>
        <v>0</v>
      </c>
      <c r="BG547" s="144">
        <f>IF(N547="zákl. přenesená",J547,0)</f>
        <v>0</v>
      </c>
      <c r="BH547" s="144">
        <f>IF(N547="sníž. přenesená",J547,0)</f>
        <v>0</v>
      </c>
      <c r="BI547" s="144">
        <f>IF(N547="nulová",J547,0)</f>
        <v>0</v>
      </c>
      <c r="BJ547" s="17" t="s">
        <v>87</v>
      </c>
      <c r="BK547" s="144">
        <f>ROUND(I547*H547,2)</f>
        <v>0</v>
      </c>
      <c r="BL547" s="17" t="s">
        <v>158</v>
      </c>
      <c r="BM547" s="143" t="s">
        <v>935</v>
      </c>
    </row>
    <row r="548" spans="2:65" s="12" customFormat="1" ht="11.25">
      <c r="B548" s="145"/>
      <c r="D548" s="146" t="s">
        <v>161</v>
      </c>
      <c r="E548" s="147" t="s">
        <v>1</v>
      </c>
      <c r="F548" s="148" t="s">
        <v>936</v>
      </c>
      <c r="H548" s="149">
        <v>97.5</v>
      </c>
      <c r="I548" s="150"/>
      <c r="L548" s="145"/>
      <c r="M548" s="151"/>
      <c r="T548" s="152"/>
      <c r="AT548" s="147" t="s">
        <v>161</v>
      </c>
      <c r="AU548" s="147" t="s">
        <v>159</v>
      </c>
      <c r="AV548" s="12" t="s">
        <v>89</v>
      </c>
      <c r="AW548" s="12" t="s">
        <v>34</v>
      </c>
      <c r="AX548" s="12" t="s">
        <v>87</v>
      </c>
      <c r="AY548" s="147" t="s">
        <v>149</v>
      </c>
    </row>
    <row r="549" spans="2:65" s="1" customFormat="1" ht="24.2" customHeight="1">
      <c r="B549" s="32"/>
      <c r="C549" s="132" t="s">
        <v>937</v>
      </c>
      <c r="D549" s="132" t="s">
        <v>153</v>
      </c>
      <c r="E549" s="133" t="s">
        <v>938</v>
      </c>
      <c r="F549" s="134" t="s">
        <v>939</v>
      </c>
      <c r="G549" s="135" t="s">
        <v>156</v>
      </c>
      <c r="H549" s="136">
        <v>141</v>
      </c>
      <c r="I549" s="137"/>
      <c r="J549" s="138">
        <f>ROUND(I549*H549,2)</f>
        <v>0</v>
      </c>
      <c r="K549" s="134" t="s">
        <v>157</v>
      </c>
      <c r="L549" s="32"/>
      <c r="M549" s="139" t="s">
        <v>1</v>
      </c>
      <c r="N549" s="140" t="s">
        <v>44</v>
      </c>
      <c r="P549" s="141">
        <f>O549*H549</f>
        <v>0</v>
      </c>
      <c r="Q549" s="141">
        <v>0</v>
      </c>
      <c r="R549" s="141">
        <f>Q549*H549</f>
        <v>0</v>
      </c>
      <c r="S549" s="141">
        <v>0.44</v>
      </c>
      <c r="T549" s="142">
        <f>S549*H549</f>
        <v>62.04</v>
      </c>
      <c r="AR549" s="143" t="s">
        <v>158</v>
      </c>
      <c r="AT549" s="143" t="s">
        <v>153</v>
      </c>
      <c r="AU549" s="143" t="s">
        <v>159</v>
      </c>
      <c r="AY549" s="17" t="s">
        <v>149</v>
      </c>
      <c r="BE549" s="144">
        <f>IF(N549="základní",J549,0)</f>
        <v>0</v>
      </c>
      <c r="BF549" s="144">
        <f>IF(N549="snížená",J549,0)</f>
        <v>0</v>
      </c>
      <c r="BG549" s="144">
        <f>IF(N549="zákl. přenesená",J549,0)</f>
        <v>0</v>
      </c>
      <c r="BH549" s="144">
        <f>IF(N549="sníž. přenesená",J549,0)</f>
        <v>0</v>
      </c>
      <c r="BI549" s="144">
        <f>IF(N549="nulová",J549,0)</f>
        <v>0</v>
      </c>
      <c r="BJ549" s="17" t="s">
        <v>87</v>
      </c>
      <c r="BK549" s="144">
        <f>ROUND(I549*H549,2)</f>
        <v>0</v>
      </c>
      <c r="BL549" s="17" t="s">
        <v>158</v>
      </c>
      <c r="BM549" s="143" t="s">
        <v>940</v>
      </c>
    </row>
    <row r="550" spans="2:65" s="13" customFormat="1" ht="11.25">
      <c r="B550" s="153"/>
      <c r="D550" s="146" t="s">
        <v>161</v>
      </c>
      <c r="E550" s="154" t="s">
        <v>1</v>
      </c>
      <c r="F550" s="155" t="s">
        <v>941</v>
      </c>
      <c r="H550" s="154" t="s">
        <v>1</v>
      </c>
      <c r="I550" s="156"/>
      <c r="L550" s="153"/>
      <c r="M550" s="157"/>
      <c r="T550" s="158"/>
      <c r="AT550" s="154" t="s">
        <v>161</v>
      </c>
      <c r="AU550" s="154" t="s">
        <v>159</v>
      </c>
      <c r="AV550" s="13" t="s">
        <v>87</v>
      </c>
      <c r="AW550" s="13" t="s">
        <v>34</v>
      </c>
      <c r="AX550" s="13" t="s">
        <v>79</v>
      </c>
      <c r="AY550" s="154" t="s">
        <v>149</v>
      </c>
    </row>
    <row r="551" spans="2:65" s="12" customFormat="1" ht="11.25">
      <c r="B551" s="145"/>
      <c r="D551" s="146" t="s">
        <v>161</v>
      </c>
      <c r="E551" s="147" t="s">
        <v>1</v>
      </c>
      <c r="F551" s="148" t="s">
        <v>942</v>
      </c>
      <c r="H551" s="149">
        <v>43.5</v>
      </c>
      <c r="I551" s="150"/>
      <c r="L551" s="145"/>
      <c r="M551" s="151"/>
      <c r="T551" s="152"/>
      <c r="AT551" s="147" t="s">
        <v>161</v>
      </c>
      <c r="AU551" s="147" t="s">
        <v>159</v>
      </c>
      <c r="AV551" s="12" t="s">
        <v>89</v>
      </c>
      <c r="AW551" s="12" t="s">
        <v>34</v>
      </c>
      <c r="AX551" s="12" t="s">
        <v>79</v>
      </c>
      <c r="AY551" s="147" t="s">
        <v>149</v>
      </c>
    </row>
    <row r="552" spans="2:65" s="12" customFormat="1" ht="11.25">
      <c r="B552" s="145"/>
      <c r="D552" s="146" t="s">
        <v>161</v>
      </c>
      <c r="E552" s="147" t="s">
        <v>1</v>
      </c>
      <c r="F552" s="148" t="s">
        <v>943</v>
      </c>
      <c r="H552" s="149">
        <v>97.5</v>
      </c>
      <c r="I552" s="150"/>
      <c r="L552" s="145"/>
      <c r="M552" s="151"/>
      <c r="T552" s="152"/>
      <c r="AT552" s="147" t="s">
        <v>161</v>
      </c>
      <c r="AU552" s="147" t="s">
        <v>159</v>
      </c>
      <c r="AV552" s="12" t="s">
        <v>89</v>
      </c>
      <c r="AW552" s="12" t="s">
        <v>34</v>
      </c>
      <c r="AX552" s="12" t="s">
        <v>79</v>
      </c>
      <c r="AY552" s="147" t="s">
        <v>149</v>
      </c>
    </row>
    <row r="553" spans="2:65" s="14" customFormat="1" ht="11.25">
      <c r="B553" s="159"/>
      <c r="D553" s="146" t="s">
        <v>161</v>
      </c>
      <c r="E553" s="160" t="s">
        <v>1</v>
      </c>
      <c r="F553" s="161" t="s">
        <v>199</v>
      </c>
      <c r="H553" s="162">
        <v>141</v>
      </c>
      <c r="I553" s="163"/>
      <c r="L553" s="159"/>
      <c r="M553" s="164"/>
      <c r="T553" s="165"/>
      <c r="AT553" s="160" t="s">
        <v>161</v>
      </c>
      <c r="AU553" s="160" t="s">
        <v>159</v>
      </c>
      <c r="AV553" s="14" t="s">
        <v>158</v>
      </c>
      <c r="AW553" s="14" t="s">
        <v>34</v>
      </c>
      <c r="AX553" s="14" t="s">
        <v>87</v>
      </c>
      <c r="AY553" s="160" t="s">
        <v>149</v>
      </c>
    </row>
    <row r="554" spans="2:65" s="1" customFormat="1" ht="24.2" customHeight="1">
      <c r="B554" s="32"/>
      <c r="C554" s="132" t="s">
        <v>944</v>
      </c>
      <c r="D554" s="132" t="s">
        <v>153</v>
      </c>
      <c r="E554" s="133" t="s">
        <v>945</v>
      </c>
      <c r="F554" s="134" t="s">
        <v>946</v>
      </c>
      <c r="G554" s="135" t="s">
        <v>156</v>
      </c>
      <c r="H554" s="136">
        <v>12</v>
      </c>
      <c r="I554" s="137"/>
      <c r="J554" s="138">
        <f>ROUND(I554*H554,2)</f>
        <v>0</v>
      </c>
      <c r="K554" s="134" t="s">
        <v>157</v>
      </c>
      <c r="L554" s="32"/>
      <c r="M554" s="139" t="s">
        <v>1</v>
      </c>
      <c r="N554" s="140" t="s">
        <v>44</v>
      </c>
      <c r="P554" s="141">
        <f>O554*H554</f>
        <v>0</v>
      </c>
      <c r="Q554" s="141">
        <v>0</v>
      </c>
      <c r="R554" s="141">
        <f>Q554*H554</f>
        <v>0</v>
      </c>
      <c r="S554" s="141">
        <v>0.26</v>
      </c>
      <c r="T554" s="142">
        <f>S554*H554</f>
        <v>3.12</v>
      </c>
      <c r="AR554" s="143" t="s">
        <v>158</v>
      </c>
      <c r="AT554" s="143" t="s">
        <v>153</v>
      </c>
      <c r="AU554" s="143" t="s">
        <v>159</v>
      </c>
      <c r="AY554" s="17" t="s">
        <v>149</v>
      </c>
      <c r="BE554" s="144">
        <f>IF(N554="základní",J554,0)</f>
        <v>0</v>
      </c>
      <c r="BF554" s="144">
        <f>IF(N554="snížená",J554,0)</f>
        <v>0</v>
      </c>
      <c r="BG554" s="144">
        <f>IF(N554="zákl. přenesená",J554,0)</f>
        <v>0</v>
      </c>
      <c r="BH554" s="144">
        <f>IF(N554="sníž. přenesená",J554,0)</f>
        <v>0</v>
      </c>
      <c r="BI554" s="144">
        <f>IF(N554="nulová",J554,0)</f>
        <v>0</v>
      </c>
      <c r="BJ554" s="17" t="s">
        <v>87</v>
      </c>
      <c r="BK554" s="144">
        <f>ROUND(I554*H554,2)</f>
        <v>0</v>
      </c>
      <c r="BL554" s="17" t="s">
        <v>158</v>
      </c>
      <c r="BM554" s="143" t="s">
        <v>947</v>
      </c>
    </row>
    <row r="555" spans="2:65" s="12" customFormat="1" ht="11.25">
      <c r="B555" s="145"/>
      <c r="D555" s="146" t="s">
        <v>161</v>
      </c>
      <c r="E555" s="147" t="s">
        <v>1</v>
      </c>
      <c r="F555" s="148" t="s">
        <v>948</v>
      </c>
      <c r="H555" s="149">
        <v>12</v>
      </c>
      <c r="I555" s="150"/>
      <c r="L555" s="145"/>
      <c r="M555" s="151"/>
      <c r="T555" s="152"/>
      <c r="AT555" s="147" t="s">
        <v>161</v>
      </c>
      <c r="AU555" s="147" t="s">
        <v>159</v>
      </c>
      <c r="AV555" s="12" t="s">
        <v>89</v>
      </c>
      <c r="AW555" s="12" t="s">
        <v>34</v>
      </c>
      <c r="AX555" s="12" t="s">
        <v>87</v>
      </c>
      <c r="AY555" s="147" t="s">
        <v>149</v>
      </c>
    </row>
    <row r="556" spans="2:65" s="1" customFormat="1" ht="24.2" customHeight="1">
      <c r="B556" s="32"/>
      <c r="C556" s="132" t="s">
        <v>949</v>
      </c>
      <c r="D556" s="132" t="s">
        <v>153</v>
      </c>
      <c r="E556" s="133" t="s">
        <v>950</v>
      </c>
      <c r="F556" s="134" t="s">
        <v>951</v>
      </c>
      <c r="G556" s="135" t="s">
        <v>156</v>
      </c>
      <c r="H556" s="136">
        <v>92</v>
      </c>
      <c r="I556" s="137"/>
      <c r="J556" s="138">
        <f>ROUND(I556*H556,2)</f>
        <v>0</v>
      </c>
      <c r="K556" s="134" t="s">
        <v>157</v>
      </c>
      <c r="L556" s="32"/>
      <c r="M556" s="139" t="s">
        <v>1</v>
      </c>
      <c r="N556" s="140" t="s">
        <v>44</v>
      </c>
      <c r="P556" s="141">
        <f>O556*H556</f>
        <v>0</v>
      </c>
      <c r="Q556" s="141">
        <v>0</v>
      </c>
      <c r="R556" s="141">
        <f>Q556*H556</f>
        <v>0</v>
      </c>
      <c r="S556" s="141">
        <v>0.28999999999999998</v>
      </c>
      <c r="T556" s="142">
        <f>S556*H556</f>
        <v>26.68</v>
      </c>
      <c r="AR556" s="143" t="s">
        <v>158</v>
      </c>
      <c r="AT556" s="143" t="s">
        <v>153</v>
      </c>
      <c r="AU556" s="143" t="s">
        <v>159</v>
      </c>
      <c r="AY556" s="17" t="s">
        <v>149</v>
      </c>
      <c r="BE556" s="144">
        <f>IF(N556="základní",J556,0)</f>
        <v>0</v>
      </c>
      <c r="BF556" s="144">
        <f>IF(N556="snížená",J556,0)</f>
        <v>0</v>
      </c>
      <c r="BG556" s="144">
        <f>IF(N556="zákl. přenesená",J556,0)</f>
        <v>0</v>
      </c>
      <c r="BH556" s="144">
        <f>IF(N556="sníž. přenesená",J556,0)</f>
        <v>0</v>
      </c>
      <c r="BI556" s="144">
        <f>IF(N556="nulová",J556,0)</f>
        <v>0</v>
      </c>
      <c r="BJ556" s="17" t="s">
        <v>87</v>
      </c>
      <c r="BK556" s="144">
        <f>ROUND(I556*H556,2)</f>
        <v>0</v>
      </c>
      <c r="BL556" s="17" t="s">
        <v>158</v>
      </c>
      <c r="BM556" s="143" t="s">
        <v>952</v>
      </c>
    </row>
    <row r="557" spans="2:65" s="13" customFormat="1" ht="11.25">
      <c r="B557" s="153"/>
      <c r="D557" s="146" t="s">
        <v>161</v>
      </c>
      <c r="E557" s="154" t="s">
        <v>1</v>
      </c>
      <c r="F557" s="155" t="s">
        <v>573</v>
      </c>
      <c r="H557" s="154" t="s">
        <v>1</v>
      </c>
      <c r="I557" s="156"/>
      <c r="L557" s="153"/>
      <c r="M557" s="157"/>
      <c r="T557" s="158"/>
      <c r="AT557" s="154" t="s">
        <v>161</v>
      </c>
      <c r="AU557" s="154" t="s">
        <v>159</v>
      </c>
      <c r="AV557" s="13" t="s">
        <v>87</v>
      </c>
      <c r="AW557" s="13" t="s">
        <v>34</v>
      </c>
      <c r="AX557" s="13" t="s">
        <v>79</v>
      </c>
      <c r="AY557" s="154" t="s">
        <v>149</v>
      </c>
    </row>
    <row r="558" spans="2:65" s="12" customFormat="1" ht="11.25">
      <c r="B558" s="145"/>
      <c r="D558" s="146" t="s">
        <v>161</v>
      </c>
      <c r="E558" s="147" t="s">
        <v>1</v>
      </c>
      <c r="F558" s="148" t="s">
        <v>953</v>
      </c>
      <c r="H558" s="149">
        <v>12</v>
      </c>
      <c r="I558" s="150"/>
      <c r="L558" s="145"/>
      <c r="M558" s="151"/>
      <c r="T558" s="152"/>
      <c r="AT558" s="147" t="s">
        <v>161</v>
      </c>
      <c r="AU558" s="147" t="s">
        <v>159</v>
      </c>
      <c r="AV558" s="12" t="s">
        <v>89</v>
      </c>
      <c r="AW558" s="12" t="s">
        <v>34</v>
      </c>
      <c r="AX558" s="12" t="s">
        <v>79</v>
      </c>
      <c r="AY558" s="147" t="s">
        <v>149</v>
      </c>
    </row>
    <row r="559" spans="2:65" s="13" customFormat="1" ht="11.25">
      <c r="B559" s="153"/>
      <c r="D559" s="146" t="s">
        <v>161</v>
      </c>
      <c r="E559" s="154" t="s">
        <v>1</v>
      </c>
      <c r="F559" s="155" t="s">
        <v>954</v>
      </c>
      <c r="H559" s="154" t="s">
        <v>1</v>
      </c>
      <c r="I559" s="156"/>
      <c r="L559" s="153"/>
      <c r="M559" s="157"/>
      <c r="T559" s="158"/>
      <c r="AT559" s="154" t="s">
        <v>161</v>
      </c>
      <c r="AU559" s="154" t="s">
        <v>159</v>
      </c>
      <c r="AV559" s="13" t="s">
        <v>87</v>
      </c>
      <c r="AW559" s="13" t="s">
        <v>34</v>
      </c>
      <c r="AX559" s="13" t="s">
        <v>79</v>
      </c>
      <c r="AY559" s="154" t="s">
        <v>149</v>
      </c>
    </row>
    <row r="560" spans="2:65" s="12" customFormat="1" ht="11.25">
      <c r="B560" s="145"/>
      <c r="D560" s="146" t="s">
        <v>161</v>
      </c>
      <c r="E560" s="147" t="s">
        <v>1</v>
      </c>
      <c r="F560" s="148" t="s">
        <v>955</v>
      </c>
      <c r="H560" s="149">
        <v>80</v>
      </c>
      <c r="I560" s="150"/>
      <c r="L560" s="145"/>
      <c r="M560" s="151"/>
      <c r="T560" s="152"/>
      <c r="AT560" s="147" t="s">
        <v>161</v>
      </c>
      <c r="AU560" s="147" t="s">
        <v>159</v>
      </c>
      <c r="AV560" s="12" t="s">
        <v>89</v>
      </c>
      <c r="AW560" s="12" t="s">
        <v>34</v>
      </c>
      <c r="AX560" s="12" t="s">
        <v>79</v>
      </c>
      <c r="AY560" s="147" t="s">
        <v>149</v>
      </c>
    </row>
    <row r="561" spans="2:65" s="14" customFormat="1" ht="11.25">
      <c r="B561" s="159"/>
      <c r="D561" s="146" t="s">
        <v>161</v>
      </c>
      <c r="E561" s="160" t="s">
        <v>1</v>
      </c>
      <c r="F561" s="161" t="s">
        <v>199</v>
      </c>
      <c r="H561" s="162">
        <v>92</v>
      </c>
      <c r="I561" s="163"/>
      <c r="L561" s="159"/>
      <c r="M561" s="164"/>
      <c r="T561" s="165"/>
      <c r="AT561" s="160" t="s">
        <v>161</v>
      </c>
      <c r="AU561" s="160" t="s">
        <v>159</v>
      </c>
      <c r="AV561" s="14" t="s">
        <v>158</v>
      </c>
      <c r="AW561" s="14" t="s">
        <v>34</v>
      </c>
      <c r="AX561" s="14" t="s">
        <v>87</v>
      </c>
      <c r="AY561" s="160" t="s">
        <v>149</v>
      </c>
    </row>
    <row r="562" spans="2:65" s="1" customFormat="1" ht="16.5" customHeight="1">
      <c r="B562" s="32"/>
      <c r="C562" s="132" t="s">
        <v>956</v>
      </c>
      <c r="D562" s="132" t="s">
        <v>153</v>
      </c>
      <c r="E562" s="133" t="s">
        <v>957</v>
      </c>
      <c r="F562" s="134" t="s">
        <v>958</v>
      </c>
      <c r="G562" s="135" t="s">
        <v>503</v>
      </c>
      <c r="H562" s="136">
        <v>41.5</v>
      </c>
      <c r="I562" s="137"/>
      <c r="J562" s="138">
        <f>ROUND(I562*H562,2)</f>
        <v>0</v>
      </c>
      <c r="K562" s="134" t="s">
        <v>157</v>
      </c>
      <c r="L562" s="32"/>
      <c r="M562" s="139" t="s">
        <v>1</v>
      </c>
      <c r="N562" s="140" t="s">
        <v>44</v>
      </c>
      <c r="P562" s="141">
        <f>O562*H562</f>
        <v>0</v>
      </c>
      <c r="Q562" s="141">
        <v>0</v>
      </c>
      <c r="R562" s="141">
        <f>Q562*H562</f>
        <v>0</v>
      </c>
      <c r="S562" s="141">
        <v>0.20499999999999999</v>
      </c>
      <c r="T562" s="142">
        <f>S562*H562</f>
        <v>8.5075000000000003</v>
      </c>
      <c r="AR562" s="143" t="s">
        <v>158</v>
      </c>
      <c r="AT562" s="143" t="s">
        <v>153</v>
      </c>
      <c r="AU562" s="143" t="s">
        <v>159</v>
      </c>
      <c r="AY562" s="17" t="s">
        <v>149</v>
      </c>
      <c r="BE562" s="144">
        <f>IF(N562="základní",J562,0)</f>
        <v>0</v>
      </c>
      <c r="BF562" s="144">
        <f>IF(N562="snížená",J562,0)</f>
        <v>0</v>
      </c>
      <c r="BG562" s="144">
        <f>IF(N562="zákl. přenesená",J562,0)</f>
        <v>0</v>
      </c>
      <c r="BH562" s="144">
        <f>IF(N562="sníž. přenesená",J562,0)</f>
        <v>0</v>
      </c>
      <c r="BI562" s="144">
        <f>IF(N562="nulová",J562,0)</f>
        <v>0</v>
      </c>
      <c r="BJ562" s="17" t="s">
        <v>87</v>
      </c>
      <c r="BK562" s="144">
        <f>ROUND(I562*H562,2)</f>
        <v>0</v>
      </c>
      <c r="BL562" s="17" t="s">
        <v>158</v>
      </c>
      <c r="BM562" s="143" t="s">
        <v>959</v>
      </c>
    </row>
    <row r="563" spans="2:65" s="12" customFormat="1" ht="11.25">
      <c r="B563" s="145"/>
      <c r="D563" s="146" t="s">
        <v>161</v>
      </c>
      <c r="E563" s="147" t="s">
        <v>1</v>
      </c>
      <c r="F563" s="148" t="s">
        <v>960</v>
      </c>
      <c r="H563" s="149">
        <v>11.5</v>
      </c>
      <c r="I563" s="150"/>
      <c r="L563" s="145"/>
      <c r="M563" s="151"/>
      <c r="T563" s="152"/>
      <c r="AT563" s="147" t="s">
        <v>161</v>
      </c>
      <c r="AU563" s="147" t="s">
        <v>159</v>
      </c>
      <c r="AV563" s="12" t="s">
        <v>89</v>
      </c>
      <c r="AW563" s="12" t="s">
        <v>34</v>
      </c>
      <c r="AX563" s="12" t="s">
        <v>79</v>
      </c>
      <c r="AY563" s="147" t="s">
        <v>149</v>
      </c>
    </row>
    <row r="564" spans="2:65" s="12" customFormat="1" ht="11.25">
      <c r="B564" s="145"/>
      <c r="D564" s="146" t="s">
        <v>161</v>
      </c>
      <c r="E564" s="147" t="s">
        <v>1</v>
      </c>
      <c r="F564" s="148" t="s">
        <v>961</v>
      </c>
      <c r="H564" s="149">
        <v>30</v>
      </c>
      <c r="I564" s="150"/>
      <c r="L564" s="145"/>
      <c r="M564" s="151"/>
      <c r="T564" s="152"/>
      <c r="AT564" s="147" t="s">
        <v>161</v>
      </c>
      <c r="AU564" s="147" t="s">
        <v>159</v>
      </c>
      <c r="AV564" s="12" t="s">
        <v>89</v>
      </c>
      <c r="AW564" s="12" t="s">
        <v>34</v>
      </c>
      <c r="AX564" s="12" t="s">
        <v>79</v>
      </c>
      <c r="AY564" s="147" t="s">
        <v>149</v>
      </c>
    </row>
    <row r="565" spans="2:65" s="14" customFormat="1" ht="11.25">
      <c r="B565" s="159"/>
      <c r="D565" s="146" t="s">
        <v>161</v>
      </c>
      <c r="E565" s="160" t="s">
        <v>1</v>
      </c>
      <c r="F565" s="161" t="s">
        <v>199</v>
      </c>
      <c r="H565" s="162">
        <v>41.5</v>
      </c>
      <c r="I565" s="163"/>
      <c r="L565" s="159"/>
      <c r="M565" s="164"/>
      <c r="T565" s="165"/>
      <c r="AT565" s="160" t="s">
        <v>161</v>
      </c>
      <c r="AU565" s="160" t="s">
        <v>159</v>
      </c>
      <c r="AV565" s="14" t="s">
        <v>158</v>
      </c>
      <c r="AW565" s="14" t="s">
        <v>34</v>
      </c>
      <c r="AX565" s="14" t="s">
        <v>87</v>
      </c>
      <c r="AY565" s="160" t="s">
        <v>149</v>
      </c>
    </row>
    <row r="566" spans="2:65" s="1" customFormat="1" ht="16.5" customHeight="1">
      <c r="B566" s="32"/>
      <c r="C566" s="132" t="s">
        <v>962</v>
      </c>
      <c r="D566" s="132" t="s">
        <v>153</v>
      </c>
      <c r="E566" s="133" t="s">
        <v>963</v>
      </c>
      <c r="F566" s="134" t="s">
        <v>964</v>
      </c>
      <c r="G566" s="135" t="s">
        <v>503</v>
      </c>
      <c r="H566" s="136">
        <v>8.5</v>
      </c>
      <c r="I566" s="137"/>
      <c r="J566" s="138">
        <f>ROUND(I566*H566,2)</f>
        <v>0</v>
      </c>
      <c r="K566" s="134" t="s">
        <v>157</v>
      </c>
      <c r="L566" s="32"/>
      <c r="M566" s="139" t="s">
        <v>1</v>
      </c>
      <c r="N566" s="140" t="s">
        <v>44</v>
      </c>
      <c r="P566" s="141">
        <f>O566*H566</f>
        <v>0</v>
      </c>
      <c r="Q566" s="141">
        <v>0</v>
      </c>
      <c r="R566" s="141">
        <f>Q566*H566</f>
        <v>0</v>
      </c>
      <c r="S566" s="141">
        <v>0.04</v>
      </c>
      <c r="T566" s="142">
        <f>S566*H566</f>
        <v>0.34</v>
      </c>
      <c r="AR566" s="143" t="s">
        <v>158</v>
      </c>
      <c r="AT566" s="143" t="s">
        <v>153</v>
      </c>
      <c r="AU566" s="143" t="s">
        <v>159</v>
      </c>
      <c r="AY566" s="17" t="s">
        <v>149</v>
      </c>
      <c r="BE566" s="144">
        <f>IF(N566="základní",J566,0)</f>
        <v>0</v>
      </c>
      <c r="BF566" s="144">
        <f>IF(N566="snížená",J566,0)</f>
        <v>0</v>
      </c>
      <c r="BG566" s="144">
        <f>IF(N566="zákl. přenesená",J566,0)</f>
        <v>0</v>
      </c>
      <c r="BH566" s="144">
        <f>IF(N566="sníž. přenesená",J566,0)</f>
        <v>0</v>
      </c>
      <c r="BI566" s="144">
        <f>IF(N566="nulová",J566,0)</f>
        <v>0</v>
      </c>
      <c r="BJ566" s="17" t="s">
        <v>87</v>
      </c>
      <c r="BK566" s="144">
        <f>ROUND(I566*H566,2)</f>
        <v>0</v>
      </c>
      <c r="BL566" s="17" t="s">
        <v>158</v>
      </c>
      <c r="BM566" s="143" t="s">
        <v>965</v>
      </c>
    </row>
    <row r="567" spans="2:65" s="12" customFormat="1" ht="11.25">
      <c r="B567" s="145"/>
      <c r="D567" s="146" t="s">
        <v>161</v>
      </c>
      <c r="E567" s="147" t="s">
        <v>1</v>
      </c>
      <c r="F567" s="148" t="s">
        <v>966</v>
      </c>
      <c r="H567" s="149">
        <v>8.5</v>
      </c>
      <c r="I567" s="150"/>
      <c r="L567" s="145"/>
      <c r="M567" s="151"/>
      <c r="T567" s="152"/>
      <c r="AT567" s="147" t="s">
        <v>161</v>
      </c>
      <c r="AU567" s="147" t="s">
        <v>159</v>
      </c>
      <c r="AV567" s="12" t="s">
        <v>89</v>
      </c>
      <c r="AW567" s="12" t="s">
        <v>34</v>
      </c>
      <c r="AX567" s="12" t="s">
        <v>87</v>
      </c>
      <c r="AY567" s="147" t="s">
        <v>149</v>
      </c>
    </row>
    <row r="568" spans="2:65" s="1" customFormat="1" ht="24.2" customHeight="1">
      <c r="B568" s="32"/>
      <c r="C568" s="132" t="s">
        <v>967</v>
      </c>
      <c r="D568" s="132" t="s">
        <v>153</v>
      </c>
      <c r="E568" s="133" t="s">
        <v>968</v>
      </c>
      <c r="F568" s="134" t="s">
        <v>969</v>
      </c>
      <c r="G568" s="135" t="s">
        <v>156</v>
      </c>
      <c r="H568" s="136">
        <v>97.5</v>
      </c>
      <c r="I568" s="137"/>
      <c r="J568" s="138">
        <f>ROUND(I568*H568,2)</f>
        <v>0</v>
      </c>
      <c r="K568" s="134" t="s">
        <v>157</v>
      </c>
      <c r="L568" s="32"/>
      <c r="M568" s="139" t="s">
        <v>1</v>
      </c>
      <c r="N568" s="140" t="s">
        <v>44</v>
      </c>
      <c r="P568" s="141">
        <f>O568*H568</f>
        <v>0</v>
      </c>
      <c r="Q568" s="141">
        <v>0</v>
      </c>
      <c r="R568" s="141">
        <f>Q568*H568</f>
        <v>0</v>
      </c>
      <c r="S568" s="141">
        <v>0</v>
      </c>
      <c r="T568" s="142">
        <f>S568*H568</f>
        <v>0</v>
      </c>
      <c r="AR568" s="143" t="s">
        <v>158</v>
      </c>
      <c r="AT568" s="143" t="s">
        <v>153</v>
      </c>
      <c r="AU568" s="143" t="s">
        <v>159</v>
      </c>
      <c r="AY568" s="17" t="s">
        <v>149</v>
      </c>
      <c r="BE568" s="144">
        <f>IF(N568="základní",J568,0)</f>
        <v>0</v>
      </c>
      <c r="BF568" s="144">
        <f>IF(N568="snížená",J568,0)</f>
        <v>0</v>
      </c>
      <c r="BG568" s="144">
        <f>IF(N568="zákl. přenesená",J568,0)</f>
        <v>0</v>
      </c>
      <c r="BH568" s="144">
        <f>IF(N568="sníž. přenesená",J568,0)</f>
        <v>0</v>
      </c>
      <c r="BI568" s="144">
        <f>IF(N568="nulová",J568,0)</f>
        <v>0</v>
      </c>
      <c r="BJ568" s="17" t="s">
        <v>87</v>
      </c>
      <c r="BK568" s="144">
        <f>ROUND(I568*H568,2)</f>
        <v>0</v>
      </c>
      <c r="BL568" s="17" t="s">
        <v>158</v>
      </c>
      <c r="BM568" s="143" t="s">
        <v>970</v>
      </c>
    </row>
    <row r="569" spans="2:65" s="12" customFormat="1" ht="11.25">
      <c r="B569" s="145"/>
      <c r="D569" s="146" t="s">
        <v>161</v>
      </c>
      <c r="E569" s="147" t="s">
        <v>1</v>
      </c>
      <c r="F569" s="148" t="s">
        <v>971</v>
      </c>
      <c r="H569" s="149">
        <v>97.5</v>
      </c>
      <c r="I569" s="150"/>
      <c r="L569" s="145"/>
      <c r="M569" s="151"/>
      <c r="T569" s="152"/>
      <c r="AT569" s="147" t="s">
        <v>161</v>
      </c>
      <c r="AU569" s="147" t="s">
        <v>159</v>
      </c>
      <c r="AV569" s="12" t="s">
        <v>89</v>
      </c>
      <c r="AW569" s="12" t="s">
        <v>34</v>
      </c>
      <c r="AX569" s="12" t="s">
        <v>87</v>
      </c>
      <c r="AY569" s="147" t="s">
        <v>149</v>
      </c>
    </row>
    <row r="570" spans="2:65" s="11" customFormat="1" ht="20.85" customHeight="1">
      <c r="B570" s="120"/>
      <c r="D570" s="121" t="s">
        <v>78</v>
      </c>
      <c r="E570" s="130" t="s">
        <v>972</v>
      </c>
      <c r="F570" s="130" t="s">
        <v>973</v>
      </c>
      <c r="I570" s="123"/>
      <c r="J570" s="131">
        <f>BK570</f>
        <v>0</v>
      </c>
      <c r="L570" s="120"/>
      <c r="M570" s="125"/>
      <c r="P570" s="126">
        <f>SUM(P571:P576)</f>
        <v>0</v>
      </c>
      <c r="R570" s="126">
        <f>SUM(R571:R576)</f>
        <v>0</v>
      </c>
      <c r="T570" s="127">
        <f>SUM(T571:T576)</f>
        <v>2.0555500000000002</v>
      </c>
      <c r="AR570" s="121" t="s">
        <v>87</v>
      </c>
      <c r="AT570" s="128" t="s">
        <v>78</v>
      </c>
      <c r="AU570" s="128" t="s">
        <v>89</v>
      </c>
      <c r="AY570" s="121" t="s">
        <v>149</v>
      </c>
      <c r="BK570" s="129">
        <f>SUM(BK571:BK576)</f>
        <v>0</v>
      </c>
    </row>
    <row r="571" spans="2:65" s="1" customFormat="1" ht="24.2" customHeight="1">
      <c r="B571" s="32"/>
      <c r="C571" s="132" t="s">
        <v>974</v>
      </c>
      <c r="D571" s="132" t="s">
        <v>153</v>
      </c>
      <c r="E571" s="133" t="s">
        <v>975</v>
      </c>
      <c r="F571" s="134" t="s">
        <v>976</v>
      </c>
      <c r="G571" s="135" t="s">
        <v>165</v>
      </c>
      <c r="H571" s="136">
        <v>2</v>
      </c>
      <c r="I571" s="137"/>
      <c r="J571" s="138">
        <f>ROUND(I571*H571,2)</f>
        <v>0</v>
      </c>
      <c r="K571" s="134" t="s">
        <v>157</v>
      </c>
      <c r="L571" s="32"/>
      <c r="M571" s="139" t="s">
        <v>1</v>
      </c>
      <c r="N571" s="140" t="s">
        <v>44</v>
      </c>
      <c r="P571" s="141">
        <f>O571*H571</f>
        <v>0</v>
      </c>
      <c r="Q571" s="141">
        <v>0</v>
      </c>
      <c r="R571" s="141">
        <f>Q571*H571</f>
        <v>0</v>
      </c>
      <c r="S571" s="141">
        <v>8.2000000000000003E-2</v>
      </c>
      <c r="T571" s="142">
        <f>S571*H571</f>
        <v>0.16400000000000001</v>
      </c>
      <c r="AR571" s="143" t="s">
        <v>158</v>
      </c>
      <c r="AT571" s="143" t="s">
        <v>153</v>
      </c>
      <c r="AU571" s="143" t="s">
        <v>159</v>
      </c>
      <c r="AY571" s="17" t="s">
        <v>149</v>
      </c>
      <c r="BE571" s="144">
        <f>IF(N571="základní",J571,0)</f>
        <v>0</v>
      </c>
      <c r="BF571" s="144">
        <f>IF(N571="snížená",J571,0)</f>
        <v>0</v>
      </c>
      <c r="BG571" s="144">
        <f>IF(N571="zákl. přenesená",J571,0)</f>
        <v>0</v>
      </c>
      <c r="BH571" s="144">
        <f>IF(N571="sníž. přenesená",J571,0)</f>
        <v>0</v>
      </c>
      <c r="BI571" s="144">
        <f>IF(N571="nulová",J571,0)</f>
        <v>0</v>
      </c>
      <c r="BJ571" s="17" t="s">
        <v>87</v>
      </c>
      <c r="BK571" s="144">
        <f>ROUND(I571*H571,2)</f>
        <v>0</v>
      </c>
      <c r="BL571" s="17" t="s">
        <v>158</v>
      </c>
      <c r="BM571" s="143" t="s">
        <v>977</v>
      </c>
    </row>
    <row r="572" spans="2:65" s="1" customFormat="1" ht="24.2" customHeight="1">
      <c r="B572" s="32"/>
      <c r="C572" s="132" t="s">
        <v>978</v>
      </c>
      <c r="D572" s="132" t="s">
        <v>153</v>
      </c>
      <c r="E572" s="133" t="s">
        <v>979</v>
      </c>
      <c r="F572" s="134" t="s">
        <v>980</v>
      </c>
      <c r="G572" s="135" t="s">
        <v>165</v>
      </c>
      <c r="H572" s="136">
        <v>1</v>
      </c>
      <c r="I572" s="137"/>
      <c r="J572" s="138">
        <f>ROUND(I572*H572,2)</f>
        <v>0</v>
      </c>
      <c r="K572" s="134" t="s">
        <v>157</v>
      </c>
      <c r="L572" s="32"/>
      <c r="M572" s="139" t="s">
        <v>1</v>
      </c>
      <c r="N572" s="140" t="s">
        <v>44</v>
      </c>
      <c r="P572" s="141">
        <f>O572*H572</f>
        <v>0</v>
      </c>
      <c r="Q572" s="141">
        <v>0</v>
      </c>
      <c r="R572" s="141">
        <f>Q572*H572</f>
        <v>0</v>
      </c>
      <c r="S572" s="141">
        <v>0.05</v>
      </c>
      <c r="T572" s="142">
        <f>S572*H572</f>
        <v>0.05</v>
      </c>
      <c r="AR572" s="143" t="s">
        <v>158</v>
      </c>
      <c r="AT572" s="143" t="s">
        <v>153</v>
      </c>
      <c r="AU572" s="143" t="s">
        <v>159</v>
      </c>
      <c r="AY572" s="17" t="s">
        <v>149</v>
      </c>
      <c r="BE572" s="144">
        <f>IF(N572="základní",J572,0)</f>
        <v>0</v>
      </c>
      <c r="BF572" s="144">
        <f>IF(N572="snížená",J572,0)</f>
        <v>0</v>
      </c>
      <c r="BG572" s="144">
        <f>IF(N572="zákl. přenesená",J572,0)</f>
        <v>0</v>
      </c>
      <c r="BH572" s="144">
        <f>IF(N572="sníž. přenesená",J572,0)</f>
        <v>0</v>
      </c>
      <c r="BI572" s="144">
        <f>IF(N572="nulová",J572,0)</f>
        <v>0</v>
      </c>
      <c r="BJ572" s="17" t="s">
        <v>87</v>
      </c>
      <c r="BK572" s="144">
        <f>ROUND(I572*H572,2)</f>
        <v>0</v>
      </c>
      <c r="BL572" s="17" t="s">
        <v>158</v>
      </c>
      <c r="BM572" s="143" t="s">
        <v>981</v>
      </c>
    </row>
    <row r="573" spans="2:65" s="1" customFormat="1" ht="16.5" customHeight="1">
      <c r="B573" s="32"/>
      <c r="C573" s="132" t="s">
        <v>982</v>
      </c>
      <c r="D573" s="132" t="s">
        <v>153</v>
      </c>
      <c r="E573" s="133" t="s">
        <v>983</v>
      </c>
      <c r="F573" s="134" t="s">
        <v>984</v>
      </c>
      <c r="G573" s="135" t="s">
        <v>191</v>
      </c>
      <c r="H573" s="136">
        <v>0.63</v>
      </c>
      <c r="I573" s="137"/>
      <c r="J573" s="138">
        <f>ROUND(I573*H573,2)</f>
        <v>0</v>
      </c>
      <c r="K573" s="134" t="s">
        <v>157</v>
      </c>
      <c r="L573" s="32"/>
      <c r="M573" s="139" t="s">
        <v>1</v>
      </c>
      <c r="N573" s="140" t="s">
        <v>44</v>
      </c>
      <c r="P573" s="141">
        <f>O573*H573</f>
        <v>0</v>
      </c>
      <c r="Q573" s="141">
        <v>0</v>
      </c>
      <c r="R573" s="141">
        <f>Q573*H573</f>
        <v>0</v>
      </c>
      <c r="S573" s="141">
        <v>2.4</v>
      </c>
      <c r="T573" s="142">
        <f>S573*H573</f>
        <v>1.512</v>
      </c>
      <c r="AR573" s="143" t="s">
        <v>158</v>
      </c>
      <c r="AT573" s="143" t="s">
        <v>153</v>
      </c>
      <c r="AU573" s="143" t="s">
        <v>159</v>
      </c>
      <c r="AY573" s="17" t="s">
        <v>149</v>
      </c>
      <c r="BE573" s="144">
        <f>IF(N573="základní",J573,0)</f>
        <v>0</v>
      </c>
      <c r="BF573" s="144">
        <f>IF(N573="snížená",J573,0)</f>
        <v>0</v>
      </c>
      <c r="BG573" s="144">
        <f>IF(N573="zákl. přenesená",J573,0)</f>
        <v>0</v>
      </c>
      <c r="BH573" s="144">
        <f>IF(N573="sníž. přenesená",J573,0)</f>
        <v>0</v>
      </c>
      <c r="BI573" s="144">
        <f>IF(N573="nulová",J573,0)</f>
        <v>0</v>
      </c>
      <c r="BJ573" s="17" t="s">
        <v>87</v>
      </c>
      <c r="BK573" s="144">
        <f>ROUND(I573*H573,2)</f>
        <v>0</v>
      </c>
      <c r="BL573" s="17" t="s">
        <v>158</v>
      </c>
      <c r="BM573" s="143" t="s">
        <v>985</v>
      </c>
    </row>
    <row r="574" spans="2:65" s="12" customFormat="1" ht="11.25">
      <c r="B574" s="145"/>
      <c r="D574" s="146" t="s">
        <v>161</v>
      </c>
      <c r="E574" s="147" t="s">
        <v>1</v>
      </c>
      <c r="F574" s="148" t="s">
        <v>986</v>
      </c>
      <c r="H574" s="149">
        <v>0.63</v>
      </c>
      <c r="I574" s="150"/>
      <c r="L574" s="145"/>
      <c r="M574" s="151"/>
      <c r="T574" s="152"/>
      <c r="AT574" s="147" t="s">
        <v>161</v>
      </c>
      <c r="AU574" s="147" t="s">
        <v>159</v>
      </c>
      <c r="AV574" s="12" t="s">
        <v>89</v>
      </c>
      <c r="AW574" s="12" t="s">
        <v>34</v>
      </c>
      <c r="AX574" s="12" t="s">
        <v>87</v>
      </c>
      <c r="AY574" s="147" t="s">
        <v>149</v>
      </c>
    </row>
    <row r="575" spans="2:65" s="1" customFormat="1" ht="24.2" customHeight="1">
      <c r="B575" s="32"/>
      <c r="C575" s="132" t="s">
        <v>987</v>
      </c>
      <c r="D575" s="132" t="s">
        <v>153</v>
      </c>
      <c r="E575" s="133" t="s">
        <v>988</v>
      </c>
      <c r="F575" s="134" t="s">
        <v>989</v>
      </c>
      <c r="G575" s="135" t="s">
        <v>191</v>
      </c>
      <c r="H575" s="136">
        <v>0.16900000000000001</v>
      </c>
      <c r="I575" s="137"/>
      <c r="J575" s="138">
        <f>ROUND(I575*H575,2)</f>
        <v>0</v>
      </c>
      <c r="K575" s="134" t="s">
        <v>157</v>
      </c>
      <c r="L575" s="32"/>
      <c r="M575" s="139" t="s">
        <v>1</v>
      </c>
      <c r="N575" s="140" t="s">
        <v>44</v>
      </c>
      <c r="P575" s="141">
        <f>O575*H575</f>
        <v>0</v>
      </c>
      <c r="Q575" s="141">
        <v>0</v>
      </c>
      <c r="R575" s="141">
        <f>Q575*H575</f>
        <v>0</v>
      </c>
      <c r="S575" s="141">
        <v>1.95</v>
      </c>
      <c r="T575" s="142">
        <f>S575*H575</f>
        <v>0.32955000000000001</v>
      </c>
      <c r="AR575" s="143" t="s">
        <v>158</v>
      </c>
      <c r="AT575" s="143" t="s">
        <v>153</v>
      </c>
      <c r="AU575" s="143" t="s">
        <v>159</v>
      </c>
      <c r="AY575" s="17" t="s">
        <v>149</v>
      </c>
      <c r="BE575" s="144">
        <f>IF(N575="základní",J575,0)</f>
        <v>0</v>
      </c>
      <c r="BF575" s="144">
        <f>IF(N575="snížená",J575,0)</f>
        <v>0</v>
      </c>
      <c r="BG575" s="144">
        <f>IF(N575="zákl. přenesená",J575,0)</f>
        <v>0</v>
      </c>
      <c r="BH575" s="144">
        <f>IF(N575="sníž. přenesená",J575,0)</f>
        <v>0</v>
      </c>
      <c r="BI575" s="144">
        <f>IF(N575="nulová",J575,0)</f>
        <v>0</v>
      </c>
      <c r="BJ575" s="17" t="s">
        <v>87</v>
      </c>
      <c r="BK575" s="144">
        <f>ROUND(I575*H575,2)</f>
        <v>0</v>
      </c>
      <c r="BL575" s="17" t="s">
        <v>158</v>
      </c>
      <c r="BM575" s="143" t="s">
        <v>990</v>
      </c>
    </row>
    <row r="576" spans="2:65" s="12" customFormat="1" ht="11.25">
      <c r="B576" s="145"/>
      <c r="D576" s="146" t="s">
        <v>161</v>
      </c>
      <c r="E576" s="147" t="s">
        <v>1</v>
      </c>
      <c r="F576" s="148" t="s">
        <v>991</v>
      </c>
      <c r="H576" s="149">
        <v>0.16900000000000001</v>
      </c>
      <c r="I576" s="150"/>
      <c r="L576" s="145"/>
      <c r="M576" s="151"/>
      <c r="T576" s="152"/>
      <c r="AT576" s="147" t="s">
        <v>161</v>
      </c>
      <c r="AU576" s="147" t="s">
        <v>159</v>
      </c>
      <c r="AV576" s="12" t="s">
        <v>89</v>
      </c>
      <c r="AW576" s="12" t="s">
        <v>34</v>
      </c>
      <c r="AX576" s="12" t="s">
        <v>87</v>
      </c>
      <c r="AY576" s="147" t="s">
        <v>149</v>
      </c>
    </row>
    <row r="577" spans="2:65" s="11" customFormat="1" ht="20.85" customHeight="1">
      <c r="B577" s="120"/>
      <c r="D577" s="121" t="s">
        <v>78</v>
      </c>
      <c r="E577" s="130" t="s">
        <v>992</v>
      </c>
      <c r="F577" s="130" t="s">
        <v>993</v>
      </c>
      <c r="I577" s="123"/>
      <c r="J577" s="131">
        <f>BK577</f>
        <v>0</v>
      </c>
      <c r="L577" s="120"/>
      <c r="M577" s="125"/>
      <c r="P577" s="126">
        <f>SUM(P578:P580)</f>
        <v>0</v>
      </c>
      <c r="R577" s="126">
        <f>SUM(R578:R580)</f>
        <v>1.0219999999999999E-3</v>
      </c>
      <c r="T577" s="127">
        <f>SUM(T578:T580)</f>
        <v>0</v>
      </c>
      <c r="AR577" s="121" t="s">
        <v>87</v>
      </c>
      <c r="AT577" s="128" t="s">
        <v>78</v>
      </c>
      <c r="AU577" s="128" t="s">
        <v>89</v>
      </c>
      <c r="AY577" s="121" t="s">
        <v>149</v>
      </c>
      <c r="BK577" s="129">
        <f>SUM(BK578:BK580)</f>
        <v>0</v>
      </c>
    </row>
    <row r="578" spans="2:65" s="1" customFormat="1" ht="24.2" customHeight="1">
      <c r="B578" s="32"/>
      <c r="C578" s="132" t="s">
        <v>994</v>
      </c>
      <c r="D578" s="132" t="s">
        <v>153</v>
      </c>
      <c r="E578" s="133" t="s">
        <v>995</v>
      </c>
      <c r="F578" s="134" t="s">
        <v>996</v>
      </c>
      <c r="G578" s="135" t="s">
        <v>156</v>
      </c>
      <c r="H578" s="136">
        <v>0.7</v>
      </c>
      <c r="I578" s="137"/>
      <c r="J578" s="138">
        <f>ROUND(I578*H578,2)</f>
        <v>0</v>
      </c>
      <c r="K578" s="134" t="s">
        <v>157</v>
      </c>
      <c r="L578" s="32"/>
      <c r="M578" s="139" t="s">
        <v>1</v>
      </c>
      <c r="N578" s="140" t="s">
        <v>44</v>
      </c>
      <c r="P578" s="141">
        <f>O578*H578</f>
        <v>0</v>
      </c>
      <c r="Q578" s="141">
        <v>1.4499999999999999E-3</v>
      </c>
      <c r="R578" s="141">
        <f>Q578*H578</f>
        <v>1.0149999999999998E-3</v>
      </c>
      <c r="S578" s="141">
        <v>0</v>
      </c>
      <c r="T578" s="142">
        <f>S578*H578</f>
        <v>0</v>
      </c>
      <c r="AR578" s="143" t="s">
        <v>158</v>
      </c>
      <c r="AT578" s="143" t="s">
        <v>153</v>
      </c>
      <c r="AU578" s="143" t="s">
        <v>159</v>
      </c>
      <c r="AY578" s="17" t="s">
        <v>149</v>
      </c>
      <c r="BE578" s="144">
        <f>IF(N578="základní",J578,0)</f>
        <v>0</v>
      </c>
      <c r="BF578" s="144">
        <f>IF(N578="snížená",J578,0)</f>
        <v>0</v>
      </c>
      <c r="BG578" s="144">
        <f>IF(N578="zákl. přenesená",J578,0)</f>
        <v>0</v>
      </c>
      <c r="BH578" s="144">
        <f>IF(N578="sníž. přenesená",J578,0)</f>
        <v>0</v>
      </c>
      <c r="BI578" s="144">
        <f>IF(N578="nulová",J578,0)</f>
        <v>0</v>
      </c>
      <c r="BJ578" s="17" t="s">
        <v>87</v>
      </c>
      <c r="BK578" s="144">
        <f>ROUND(I578*H578,2)</f>
        <v>0</v>
      </c>
      <c r="BL578" s="17" t="s">
        <v>158</v>
      </c>
      <c r="BM578" s="143" t="s">
        <v>997</v>
      </c>
    </row>
    <row r="579" spans="2:65" s="12" customFormat="1" ht="11.25">
      <c r="B579" s="145"/>
      <c r="D579" s="146" t="s">
        <v>161</v>
      </c>
      <c r="E579" s="147" t="s">
        <v>1</v>
      </c>
      <c r="F579" s="148" t="s">
        <v>998</v>
      </c>
      <c r="H579" s="149">
        <v>0.7</v>
      </c>
      <c r="I579" s="150"/>
      <c r="L579" s="145"/>
      <c r="M579" s="151"/>
      <c r="T579" s="152"/>
      <c r="AT579" s="147" t="s">
        <v>161</v>
      </c>
      <c r="AU579" s="147" t="s">
        <v>159</v>
      </c>
      <c r="AV579" s="12" t="s">
        <v>89</v>
      </c>
      <c r="AW579" s="12" t="s">
        <v>34</v>
      </c>
      <c r="AX579" s="12" t="s">
        <v>87</v>
      </c>
      <c r="AY579" s="147" t="s">
        <v>149</v>
      </c>
    </row>
    <row r="580" spans="2:65" s="1" customFormat="1" ht="16.5" customHeight="1">
      <c r="B580" s="32"/>
      <c r="C580" s="132" t="s">
        <v>999</v>
      </c>
      <c r="D580" s="132" t="s">
        <v>153</v>
      </c>
      <c r="E580" s="133" t="s">
        <v>1000</v>
      </c>
      <c r="F580" s="134" t="s">
        <v>1001</v>
      </c>
      <c r="G580" s="135" t="s">
        <v>156</v>
      </c>
      <c r="H580" s="136">
        <v>0.7</v>
      </c>
      <c r="I580" s="137"/>
      <c r="J580" s="138">
        <f>ROUND(I580*H580,2)</f>
        <v>0</v>
      </c>
      <c r="K580" s="134" t="s">
        <v>157</v>
      </c>
      <c r="L580" s="32"/>
      <c r="M580" s="139" t="s">
        <v>1</v>
      </c>
      <c r="N580" s="140" t="s">
        <v>44</v>
      </c>
      <c r="P580" s="141">
        <f>O580*H580</f>
        <v>0</v>
      </c>
      <c r="Q580" s="141">
        <v>1.0000000000000001E-5</v>
      </c>
      <c r="R580" s="141">
        <f>Q580*H580</f>
        <v>6.9999999999999999E-6</v>
      </c>
      <c r="S580" s="141">
        <v>0</v>
      </c>
      <c r="T580" s="142">
        <f>S580*H580</f>
        <v>0</v>
      </c>
      <c r="AR580" s="143" t="s">
        <v>158</v>
      </c>
      <c r="AT580" s="143" t="s">
        <v>153</v>
      </c>
      <c r="AU580" s="143" t="s">
        <v>159</v>
      </c>
      <c r="AY580" s="17" t="s">
        <v>149</v>
      </c>
      <c r="BE580" s="144">
        <f>IF(N580="základní",J580,0)</f>
        <v>0</v>
      </c>
      <c r="BF580" s="144">
        <f>IF(N580="snížená",J580,0)</f>
        <v>0</v>
      </c>
      <c r="BG580" s="144">
        <f>IF(N580="zákl. přenesená",J580,0)</f>
        <v>0</v>
      </c>
      <c r="BH580" s="144">
        <f>IF(N580="sníž. přenesená",J580,0)</f>
        <v>0</v>
      </c>
      <c r="BI580" s="144">
        <f>IF(N580="nulová",J580,0)</f>
        <v>0</v>
      </c>
      <c r="BJ580" s="17" t="s">
        <v>87</v>
      </c>
      <c r="BK580" s="144">
        <f>ROUND(I580*H580,2)</f>
        <v>0</v>
      </c>
      <c r="BL580" s="17" t="s">
        <v>158</v>
      </c>
      <c r="BM580" s="143" t="s">
        <v>1002</v>
      </c>
    </row>
    <row r="581" spans="2:65" s="11" customFormat="1" ht="20.85" customHeight="1">
      <c r="B581" s="120"/>
      <c r="D581" s="121" t="s">
        <v>78</v>
      </c>
      <c r="E581" s="130" t="s">
        <v>1003</v>
      </c>
      <c r="F581" s="130" t="s">
        <v>1004</v>
      </c>
      <c r="I581" s="123"/>
      <c r="J581" s="131">
        <f>BK581</f>
        <v>0</v>
      </c>
      <c r="L581" s="120"/>
      <c r="M581" s="125"/>
      <c r="P581" s="126">
        <f>SUM(P582:P609)</f>
        <v>0</v>
      </c>
      <c r="R581" s="126">
        <f>SUM(R582:R609)</f>
        <v>0.86856999999999995</v>
      </c>
      <c r="T581" s="127">
        <f>SUM(T582:T609)</f>
        <v>0</v>
      </c>
      <c r="AR581" s="121" t="s">
        <v>87</v>
      </c>
      <c r="AT581" s="128" t="s">
        <v>78</v>
      </c>
      <c r="AU581" s="128" t="s">
        <v>89</v>
      </c>
      <c r="AY581" s="121" t="s">
        <v>149</v>
      </c>
      <c r="BK581" s="129">
        <f>SUM(BK582:BK609)</f>
        <v>0</v>
      </c>
    </row>
    <row r="582" spans="2:65" s="1" customFormat="1" ht="24.2" customHeight="1">
      <c r="B582" s="32"/>
      <c r="C582" s="132" t="s">
        <v>1005</v>
      </c>
      <c r="D582" s="132" t="s">
        <v>153</v>
      </c>
      <c r="E582" s="133" t="s">
        <v>1006</v>
      </c>
      <c r="F582" s="134" t="s">
        <v>1007</v>
      </c>
      <c r="G582" s="135" t="s">
        <v>165</v>
      </c>
      <c r="H582" s="136">
        <v>7</v>
      </c>
      <c r="I582" s="137"/>
      <c r="J582" s="138">
        <f>ROUND(I582*H582,2)</f>
        <v>0</v>
      </c>
      <c r="K582" s="134" t="s">
        <v>157</v>
      </c>
      <c r="L582" s="32"/>
      <c r="M582" s="139" t="s">
        <v>1</v>
      </c>
      <c r="N582" s="140" t="s">
        <v>44</v>
      </c>
      <c r="P582" s="141">
        <f>O582*H582</f>
        <v>0</v>
      </c>
      <c r="Q582" s="141">
        <v>0.11241</v>
      </c>
      <c r="R582" s="141">
        <f>Q582*H582</f>
        <v>0.78686999999999996</v>
      </c>
      <c r="S582" s="141">
        <v>0</v>
      </c>
      <c r="T582" s="142">
        <f>S582*H582</f>
        <v>0</v>
      </c>
      <c r="AR582" s="143" t="s">
        <v>158</v>
      </c>
      <c r="AT582" s="143" t="s">
        <v>153</v>
      </c>
      <c r="AU582" s="143" t="s">
        <v>159</v>
      </c>
      <c r="AY582" s="17" t="s">
        <v>149</v>
      </c>
      <c r="BE582" s="144">
        <f>IF(N582="základní",J582,0)</f>
        <v>0</v>
      </c>
      <c r="BF582" s="144">
        <f>IF(N582="snížená",J582,0)</f>
        <v>0</v>
      </c>
      <c r="BG582" s="144">
        <f>IF(N582="zákl. přenesená",J582,0)</f>
        <v>0</v>
      </c>
      <c r="BH582" s="144">
        <f>IF(N582="sníž. přenesená",J582,0)</f>
        <v>0</v>
      </c>
      <c r="BI582" s="144">
        <f>IF(N582="nulová",J582,0)</f>
        <v>0</v>
      </c>
      <c r="BJ582" s="17" t="s">
        <v>87</v>
      </c>
      <c r="BK582" s="144">
        <f>ROUND(I582*H582,2)</f>
        <v>0</v>
      </c>
      <c r="BL582" s="17" t="s">
        <v>158</v>
      </c>
      <c r="BM582" s="143" t="s">
        <v>1008</v>
      </c>
    </row>
    <row r="583" spans="2:65" s="12" customFormat="1" ht="11.25">
      <c r="B583" s="145"/>
      <c r="D583" s="146" t="s">
        <v>161</v>
      </c>
      <c r="E583" s="147" t="s">
        <v>1</v>
      </c>
      <c r="F583" s="148" t="s">
        <v>1009</v>
      </c>
      <c r="H583" s="149">
        <v>4</v>
      </c>
      <c r="I583" s="150"/>
      <c r="L583" s="145"/>
      <c r="M583" s="151"/>
      <c r="T583" s="152"/>
      <c r="AT583" s="147" t="s">
        <v>161</v>
      </c>
      <c r="AU583" s="147" t="s">
        <v>159</v>
      </c>
      <c r="AV583" s="12" t="s">
        <v>89</v>
      </c>
      <c r="AW583" s="12" t="s">
        <v>34</v>
      </c>
      <c r="AX583" s="12" t="s">
        <v>79</v>
      </c>
      <c r="AY583" s="147" t="s">
        <v>149</v>
      </c>
    </row>
    <row r="584" spans="2:65" s="12" customFormat="1" ht="11.25">
      <c r="B584" s="145"/>
      <c r="D584" s="146" t="s">
        <v>161</v>
      </c>
      <c r="E584" s="147" t="s">
        <v>1</v>
      </c>
      <c r="F584" s="148" t="s">
        <v>1010</v>
      </c>
      <c r="H584" s="149">
        <v>2</v>
      </c>
      <c r="I584" s="150"/>
      <c r="L584" s="145"/>
      <c r="M584" s="151"/>
      <c r="T584" s="152"/>
      <c r="AT584" s="147" t="s">
        <v>161</v>
      </c>
      <c r="AU584" s="147" t="s">
        <v>159</v>
      </c>
      <c r="AV584" s="12" t="s">
        <v>89</v>
      </c>
      <c r="AW584" s="12" t="s">
        <v>34</v>
      </c>
      <c r="AX584" s="12" t="s">
        <v>79</v>
      </c>
      <c r="AY584" s="147" t="s">
        <v>149</v>
      </c>
    </row>
    <row r="585" spans="2:65" s="12" customFormat="1" ht="11.25">
      <c r="B585" s="145"/>
      <c r="D585" s="146" t="s">
        <v>161</v>
      </c>
      <c r="E585" s="147" t="s">
        <v>1</v>
      </c>
      <c r="F585" s="148" t="s">
        <v>1011</v>
      </c>
      <c r="H585" s="149">
        <v>1</v>
      </c>
      <c r="I585" s="150"/>
      <c r="L585" s="145"/>
      <c r="M585" s="151"/>
      <c r="T585" s="152"/>
      <c r="AT585" s="147" t="s">
        <v>161</v>
      </c>
      <c r="AU585" s="147" t="s">
        <v>159</v>
      </c>
      <c r="AV585" s="12" t="s">
        <v>89</v>
      </c>
      <c r="AW585" s="12" t="s">
        <v>34</v>
      </c>
      <c r="AX585" s="12" t="s">
        <v>79</v>
      </c>
      <c r="AY585" s="147" t="s">
        <v>149</v>
      </c>
    </row>
    <row r="586" spans="2:65" s="14" customFormat="1" ht="11.25">
      <c r="B586" s="159"/>
      <c r="D586" s="146" t="s">
        <v>161</v>
      </c>
      <c r="E586" s="160" t="s">
        <v>1</v>
      </c>
      <c r="F586" s="161" t="s">
        <v>199</v>
      </c>
      <c r="H586" s="162">
        <v>7</v>
      </c>
      <c r="I586" s="163"/>
      <c r="L586" s="159"/>
      <c r="M586" s="164"/>
      <c r="T586" s="165"/>
      <c r="AT586" s="160" t="s">
        <v>161</v>
      </c>
      <c r="AU586" s="160" t="s">
        <v>159</v>
      </c>
      <c r="AV586" s="14" t="s">
        <v>158</v>
      </c>
      <c r="AW586" s="14" t="s">
        <v>34</v>
      </c>
      <c r="AX586" s="14" t="s">
        <v>87</v>
      </c>
      <c r="AY586" s="160" t="s">
        <v>149</v>
      </c>
    </row>
    <row r="587" spans="2:65" s="1" customFormat="1" ht="21.75" customHeight="1">
      <c r="B587" s="32"/>
      <c r="C587" s="173" t="s">
        <v>1012</v>
      </c>
      <c r="D587" s="173" t="s">
        <v>333</v>
      </c>
      <c r="E587" s="174" t="s">
        <v>1013</v>
      </c>
      <c r="F587" s="175" t="s">
        <v>1014</v>
      </c>
      <c r="G587" s="176" t="s">
        <v>165</v>
      </c>
      <c r="H587" s="177">
        <v>7</v>
      </c>
      <c r="I587" s="178"/>
      <c r="J587" s="179">
        <f>ROUND(I587*H587,2)</f>
        <v>0</v>
      </c>
      <c r="K587" s="175" t="s">
        <v>157</v>
      </c>
      <c r="L587" s="180"/>
      <c r="M587" s="181" t="s">
        <v>1</v>
      </c>
      <c r="N587" s="182" t="s">
        <v>44</v>
      </c>
      <c r="P587" s="141">
        <f>O587*H587</f>
        <v>0</v>
      </c>
      <c r="Q587" s="141">
        <v>6.1000000000000004E-3</v>
      </c>
      <c r="R587" s="141">
        <f>Q587*H587</f>
        <v>4.2700000000000002E-2</v>
      </c>
      <c r="S587" s="141">
        <v>0</v>
      </c>
      <c r="T587" s="142">
        <f>S587*H587</f>
        <v>0</v>
      </c>
      <c r="AR587" s="143" t="s">
        <v>188</v>
      </c>
      <c r="AT587" s="143" t="s">
        <v>333</v>
      </c>
      <c r="AU587" s="143" t="s">
        <v>159</v>
      </c>
      <c r="AY587" s="17" t="s">
        <v>149</v>
      </c>
      <c r="BE587" s="144">
        <f>IF(N587="základní",J587,0)</f>
        <v>0</v>
      </c>
      <c r="BF587" s="144">
        <f>IF(N587="snížená",J587,0)</f>
        <v>0</v>
      </c>
      <c r="BG587" s="144">
        <f>IF(N587="zákl. přenesená",J587,0)</f>
        <v>0</v>
      </c>
      <c r="BH587" s="144">
        <f>IF(N587="sníž. přenesená",J587,0)</f>
        <v>0</v>
      </c>
      <c r="BI587" s="144">
        <f>IF(N587="nulová",J587,0)</f>
        <v>0</v>
      </c>
      <c r="BJ587" s="17" t="s">
        <v>87</v>
      </c>
      <c r="BK587" s="144">
        <f>ROUND(I587*H587,2)</f>
        <v>0</v>
      </c>
      <c r="BL587" s="17" t="s">
        <v>158</v>
      </c>
      <c r="BM587" s="143" t="s">
        <v>1015</v>
      </c>
    </row>
    <row r="588" spans="2:65" s="1" customFormat="1" ht="24.2" customHeight="1">
      <c r="B588" s="32"/>
      <c r="C588" s="132" t="s">
        <v>1016</v>
      </c>
      <c r="D588" s="132" t="s">
        <v>153</v>
      </c>
      <c r="E588" s="133" t="s">
        <v>1017</v>
      </c>
      <c r="F588" s="134" t="s">
        <v>1018</v>
      </c>
      <c r="G588" s="135" t="s">
        <v>165</v>
      </c>
      <c r="H588" s="136">
        <v>11</v>
      </c>
      <c r="I588" s="137"/>
      <c r="J588" s="138">
        <f>ROUND(I588*H588,2)</f>
        <v>0</v>
      </c>
      <c r="K588" s="134" t="s">
        <v>157</v>
      </c>
      <c r="L588" s="32"/>
      <c r="M588" s="139" t="s">
        <v>1</v>
      </c>
      <c r="N588" s="140" t="s">
        <v>44</v>
      </c>
      <c r="P588" s="141">
        <f>O588*H588</f>
        <v>0</v>
      </c>
      <c r="Q588" s="141">
        <v>6.9999999999999999E-4</v>
      </c>
      <c r="R588" s="141">
        <f>Q588*H588</f>
        <v>7.7000000000000002E-3</v>
      </c>
      <c r="S588" s="141">
        <v>0</v>
      </c>
      <c r="T588" s="142">
        <f>S588*H588</f>
        <v>0</v>
      </c>
      <c r="AR588" s="143" t="s">
        <v>158</v>
      </c>
      <c r="AT588" s="143" t="s">
        <v>153</v>
      </c>
      <c r="AU588" s="143" t="s">
        <v>159</v>
      </c>
      <c r="AY588" s="17" t="s">
        <v>149</v>
      </c>
      <c r="BE588" s="144">
        <f>IF(N588="základní",J588,0)</f>
        <v>0</v>
      </c>
      <c r="BF588" s="144">
        <f>IF(N588="snížená",J588,0)</f>
        <v>0</v>
      </c>
      <c r="BG588" s="144">
        <f>IF(N588="zákl. přenesená",J588,0)</f>
        <v>0</v>
      </c>
      <c r="BH588" s="144">
        <f>IF(N588="sníž. přenesená",J588,0)</f>
        <v>0</v>
      </c>
      <c r="BI588" s="144">
        <f>IF(N588="nulová",J588,0)</f>
        <v>0</v>
      </c>
      <c r="BJ588" s="17" t="s">
        <v>87</v>
      </c>
      <c r="BK588" s="144">
        <f>ROUND(I588*H588,2)</f>
        <v>0</v>
      </c>
      <c r="BL588" s="17" t="s">
        <v>158</v>
      </c>
      <c r="BM588" s="143" t="s">
        <v>1019</v>
      </c>
    </row>
    <row r="589" spans="2:65" s="12" customFormat="1" ht="11.25">
      <c r="B589" s="145"/>
      <c r="D589" s="146" t="s">
        <v>161</v>
      </c>
      <c r="E589" s="147" t="s">
        <v>1</v>
      </c>
      <c r="F589" s="148" t="s">
        <v>1020</v>
      </c>
      <c r="H589" s="149">
        <v>11</v>
      </c>
      <c r="I589" s="150"/>
      <c r="L589" s="145"/>
      <c r="M589" s="151"/>
      <c r="T589" s="152"/>
      <c r="AT589" s="147" t="s">
        <v>161</v>
      </c>
      <c r="AU589" s="147" t="s">
        <v>159</v>
      </c>
      <c r="AV589" s="12" t="s">
        <v>89</v>
      </c>
      <c r="AW589" s="12" t="s">
        <v>34</v>
      </c>
      <c r="AX589" s="12" t="s">
        <v>87</v>
      </c>
      <c r="AY589" s="147" t="s">
        <v>149</v>
      </c>
    </row>
    <row r="590" spans="2:65" s="1" customFormat="1" ht="16.5" customHeight="1">
      <c r="B590" s="32"/>
      <c r="C590" s="173" t="s">
        <v>1021</v>
      </c>
      <c r="D590" s="173" t="s">
        <v>333</v>
      </c>
      <c r="E590" s="174" t="s">
        <v>1022</v>
      </c>
      <c r="F590" s="175" t="s">
        <v>1023</v>
      </c>
      <c r="G590" s="176" t="s">
        <v>165</v>
      </c>
      <c r="H590" s="177">
        <v>1</v>
      </c>
      <c r="I590" s="178"/>
      <c r="J590" s="179">
        <f>ROUND(I590*H590,2)</f>
        <v>0</v>
      </c>
      <c r="K590" s="175" t="s">
        <v>157</v>
      </c>
      <c r="L590" s="180"/>
      <c r="M590" s="181" t="s">
        <v>1</v>
      </c>
      <c r="N590" s="182" t="s">
        <v>44</v>
      </c>
      <c r="P590" s="141">
        <f>O590*H590</f>
        <v>0</v>
      </c>
      <c r="Q590" s="141">
        <v>5.0000000000000001E-3</v>
      </c>
      <c r="R590" s="141">
        <f>Q590*H590</f>
        <v>5.0000000000000001E-3</v>
      </c>
      <c r="S590" s="141">
        <v>0</v>
      </c>
      <c r="T590" s="142">
        <f>S590*H590</f>
        <v>0</v>
      </c>
      <c r="AR590" s="143" t="s">
        <v>188</v>
      </c>
      <c r="AT590" s="143" t="s">
        <v>333</v>
      </c>
      <c r="AU590" s="143" t="s">
        <v>159</v>
      </c>
      <c r="AY590" s="17" t="s">
        <v>149</v>
      </c>
      <c r="BE590" s="144">
        <f>IF(N590="základní",J590,0)</f>
        <v>0</v>
      </c>
      <c r="BF590" s="144">
        <f>IF(N590="snížená",J590,0)</f>
        <v>0</v>
      </c>
      <c r="BG590" s="144">
        <f>IF(N590="zákl. přenesená",J590,0)</f>
        <v>0</v>
      </c>
      <c r="BH590" s="144">
        <f>IF(N590="sníž. přenesená",J590,0)</f>
        <v>0</v>
      </c>
      <c r="BI590" s="144">
        <f>IF(N590="nulová",J590,0)</f>
        <v>0</v>
      </c>
      <c r="BJ590" s="17" t="s">
        <v>87</v>
      </c>
      <c r="BK590" s="144">
        <f>ROUND(I590*H590,2)</f>
        <v>0</v>
      </c>
      <c r="BL590" s="17" t="s">
        <v>158</v>
      </c>
      <c r="BM590" s="143" t="s">
        <v>1024</v>
      </c>
    </row>
    <row r="591" spans="2:65" s="12" customFormat="1" ht="11.25">
      <c r="B591" s="145"/>
      <c r="D591" s="146" t="s">
        <v>161</v>
      </c>
      <c r="E591" s="147" t="s">
        <v>1</v>
      </c>
      <c r="F591" s="148" t="s">
        <v>1025</v>
      </c>
      <c r="H591" s="149">
        <v>1</v>
      </c>
      <c r="I591" s="150"/>
      <c r="L591" s="145"/>
      <c r="M591" s="151"/>
      <c r="T591" s="152"/>
      <c r="AT591" s="147" t="s">
        <v>161</v>
      </c>
      <c r="AU591" s="147" t="s">
        <v>159</v>
      </c>
      <c r="AV591" s="12" t="s">
        <v>89</v>
      </c>
      <c r="AW591" s="12" t="s">
        <v>34</v>
      </c>
      <c r="AX591" s="12" t="s">
        <v>87</v>
      </c>
      <c r="AY591" s="147" t="s">
        <v>149</v>
      </c>
    </row>
    <row r="592" spans="2:65" s="1" customFormat="1" ht="16.5" customHeight="1">
      <c r="B592" s="32"/>
      <c r="C592" s="173" t="s">
        <v>1026</v>
      </c>
      <c r="D592" s="173" t="s">
        <v>333</v>
      </c>
      <c r="E592" s="174" t="s">
        <v>1027</v>
      </c>
      <c r="F592" s="175" t="s">
        <v>1028</v>
      </c>
      <c r="G592" s="176" t="s">
        <v>165</v>
      </c>
      <c r="H592" s="177">
        <v>1</v>
      </c>
      <c r="I592" s="178"/>
      <c r="J592" s="179">
        <f>ROUND(I592*H592,2)</f>
        <v>0</v>
      </c>
      <c r="K592" s="175" t="s">
        <v>157</v>
      </c>
      <c r="L592" s="180"/>
      <c r="M592" s="181" t="s">
        <v>1</v>
      </c>
      <c r="N592" s="182" t="s">
        <v>44</v>
      </c>
      <c r="P592" s="141">
        <f>O592*H592</f>
        <v>0</v>
      </c>
      <c r="Q592" s="141">
        <v>2.5000000000000001E-3</v>
      </c>
      <c r="R592" s="141">
        <f>Q592*H592</f>
        <v>2.5000000000000001E-3</v>
      </c>
      <c r="S592" s="141">
        <v>0</v>
      </c>
      <c r="T592" s="142">
        <f>S592*H592</f>
        <v>0</v>
      </c>
      <c r="AR592" s="143" t="s">
        <v>188</v>
      </c>
      <c r="AT592" s="143" t="s">
        <v>333</v>
      </c>
      <c r="AU592" s="143" t="s">
        <v>159</v>
      </c>
      <c r="AY592" s="17" t="s">
        <v>149</v>
      </c>
      <c r="BE592" s="144">
        <f>IF(N592="základní",J592,0)</f>
        <v>0</v>
      </c>
      <c r="BF592" s="144">
        <f>IF(N592="snížená",J592,0)</f>
        <v>0</v>
      </c>
      <c r="BG592" s="144">
        <f>IF(N592="zákl. přenesená",J592,0)</f>
        <v>0</v>
      </c>
      <c r="BH592" s="144">
        <f>IF(N592="sníž. přenesená",J592,0)</f>
        <v>0</v>
      </c>
      <c r="BI592" s="144">
        <f>IF(N592="nulová",J592,0)</f>
        <v>0</v>
      </c>
      <c r="BJ592" s="17" t="s">
        <v>87</v>
      </c>
      <c r="BK592" s="144">
        <f>ROUND(I592*H592,2)</f>
        <v>0</v>
      </c>
      <c r="BL592" s="17" t="s">
        <v>158</v>
      </c>
      <c r="BM592" s="143" t="s">
        <v>1029</v>
      </c>
    </row>
    <row r="593" spans="2:65" s="12" customFormat="1" ht="11.25">
      <c r="B593" s="145"/>
      <c r="D593" s="146" t="s">
        <v>161</v>
      </c>
      <c r="E593" s="147" t="s">
        <v>1</v>
      </c>
      <c r="F593" s="148" t="s">
        <v>1030</v>
      </c>
      <c r="H593" s="149">
        <v>1</v>
      </c>
      <c r="I593" s="150"/>
      <c r="L593" s="145"/>
      <c r="M593" s="151"/>
      <c r="T593" s="152"/>
      <c r="AT593" s="147" t="s">
        <v>161</v>
      </c>
      <c r="AU593" s="147" t="s">
        <v>159</v>
      </c>
      <c r="AV593" s="12" t="s">
        <v>89</v>
      </c>
      <c r="AW593" s="12" t="s">
        <v>34</v>
      </c>
      <c r="AX593" s="12" t="s">
        <v>87</v>
      </c>
      <c r="AY593" s="147" t="s">
        <v>149</v>
      </c>
    </row>
    <row r="594" spans="2:65" s="1" customFormat="1" ht="24.2" customHeight="1">
      <c r="B594" s="32"/>
      <c r="C594" s="173" t="s">
        <v>1031</v>
      </c>
      <c r="D594" s="173" t="s">
        <v>333</v>
      </c>
      <c r="E594" s="174" t="s">
        <v>1032</v>
      </c>
      <c r="F594" s="175" t="s">
        <v>1033</v>
      </c>
      <c r="G594" s="176" t="s">
        <v>165</v>
      </c>
      <c r="H594" s="177">
        <v>2</v>
      </c>
      <c r="I594" s="178"/>
      <c r="J594" s="179">
        <f>ROUND(I594*H594,2)</f>
        <v>0</v>
      </c>
      <c r="K594" s="175" t="s">
        <v>157</v>
      </c>
      <c r="L594" s="180"/>
      <c r="M594" s="181" t="s">
        <v>1</v>
      </c>
      <c r="N594" s="182" t="s">
        <v>44</v>
      </c>
      <c r="P594" s="141">
        <f>O594*H594</f>
        <v>0</v>
      </c>
      <c r="Q594" s="141">
        <v>2.5000000000000001E-3</v>
      </c>
      <c r="R594" s="141">
        <f>Q594*H594</f>
        <v>5.0000000000000001E-3</v>
      </c>
      <c r="S594" s="141">
        <v>0</v>
      </c>
      <c r="T594" s="142">
        <f>S594*H594</f>
        <v>0</v>
      </c>
      <c r="AR594" s="143" t="s">
        <v>188</v>
      </c>
      <c r="AT594" s="143" t="s">
        <v>333</v>
      </c>
      <c r="AU594" s="143" t="s">
        <v>159</v>
      </c>
      <c r="AY594" s="17" t="s">
        <v>149</v>
      </c>
      <c r="BE594" s="144">
        <f>IF(N594="základní",J594,0)</f>
        <v>0</v>
      </c>
      <c r="BF594" s="144">
        <f>IF(N594="snížená",J594,0)</f>
        <v>0</v>
      </c>
      <c r="BG594" s="144">
        <f>IF(N594="zákl. přenesená",J594,0)</f>
        <v>0</v>
      </c>
      <c r="BH594" s="144">
        <f>IF(N594="sníž. přenesená",J594,0)</f>
        <v>0</v>
      </c>
      <c r="BI594" s="144">
        <f>IF(N594="nulová",J594,0)</f>
        <v>0</v>
      </c>
      <c r="BJ594" s="17" t="s">
        <v>87</v>
      </c>
      <c r="BK594" s="144">
        <f>ROUND(I594*H594,2)</f>
        <v>0</v>
      </c>
      <c r="BL594" s="17" t="s">
        <v>158</v>
      </c>
      <c r="BM594" s="143" t="s">
        <v>1034</v>
      </c>
    </row>
    <row r="595" spans="2:65" s="12" customFormat="1" ht="11.25">
      <c r="B595" s="145"/>
      <c r="D595" s="146" t="s">
        <v>161</v>
      </c>
      <c r="E595" s="147" t="s">
        <v>1</v>
      </c>
      <c r="F595" s="148" t="s">
        <v>1035</v>
      </c>
      <c r="H595" s="149">
        <v>1</v>
      </c>
      <c r="I595" s="150"/>
      <c r="L595" s="145"/>
      <c r="M595" s="151"/>
      <c r="T595" s="152"/>
      <c r="AT595" s="147" t="s">
        <v>161</v>
      </c>
      <c r="AU595" s="147" t="s">
        <v>159</v>
      </c>
      <c r="AV595" s="12" t="s">
        <v>89</v>
      </c>
      <c r="AW595" s="12" t="s">
        <v>34</v>
      </c>
      <c r="AX595" s="12" t="s">
        <v>79</v>
      </c>
      <c r="AY595" s="147" t="s">
        <v>149</v>
      </c>
    </row>
    <row r="596" spans="2:65" s="12" customFormat="1" ht="11.25">
      <c r="B596" s="145"/>
      <c r="D596" s="146" t="s">
        <v>161</v>
      </c>
      <c r="E596" s="147" t="s">
        <v>1</v>
      </c>
      <c r="F596" s="148" t="s">
        <v>1036</v>
      </c>
      <c r="H596" s="149">
        <v>1</v>
      </c>
      <c r="I596" s="150"/>
      <c r="L596" s="145"/>
      <c r="M596" s="151"/>
      <c r="T596" s="152"/>
      <c r="AT596" s="147" t="s">
        <v>161</v>
      </c>
      <c r="AU596" s="147" t="s">
        <v>159</v>
      </c>
      <c r="AV596" s="12" t="s">
        <v>89</v>
      </c>
      <c r="AW596" s="12" t="s">
        <v>34</v>
      </c>
      <c r="AX596" s="12" t="s">
        <v>79</v>
      </c>
      <c r="AY596" s="147" t="s">
        <v>149</v>
      </c>
    </row>
    <row r="597" spans="2:65" s="14" customFormat="1" ht="11.25">
      <c r="B597" s="159"/>
      <c r="D597" s="146" t="s">
        <v>161</v>
      </c>
      <c r="E597" s="160" t="s">
        <v>1</v>
      </c>
      <c r="F597" s="161" t="s">
        <v>199</v>
      </c>
      <c r="H597" s="162">
        <v>2</v>
      </c>
      <c r="I597" s="163"/>
      <c r="L597" s="159"/>
      <c r="M597" s="164"/>
      <c r="T597" s="165"/>
      <c r="AT597" s="160" t="s">
        <v>161</v>
      </c>
      <c r="AU597" s="160" t="s">
        <v>159</v>
      </c>
      <c r="AV597" s="14" t="s">
        <v>158</v>
      </c>
      <c r="AW597" s="14" t="s">
        <v>34</v>
      </c>
      <c r="AX597" s="14" t="s">
        <v>87</v>
      </c>
      <c r="AY597" s="160" t="s">
        <v>149</v>
      </c>
    </row>
    <row r="598" spans="2:65" s="1" customFormat="1" ht="24.2" customHeight="1">
      <c r="B598" s="32"/>
      <c r="C598" s="173" t="s">
        <v>1037</v>
      </c>
      <c r="D598" s="173" t="s">
        <v>333</v>
      </c>
      <c r="E598" s="174" t="s">
        <v>1038</v>
      </c>
      <c r="F598" s="175" t="s">
        <v>1039</v>
      </c>
      <c r="G598" s="176" t="s">
        <v>165</v>
      </c>
      <c r="H598" s="177">
        <v>1</v>
      </c>
      <c r="I598" s="178"/>
      <c r="J598" s="179">
        <f>ROUND(I598*H598,2)</f>
        <v>0</v>
      </c>
      <c r="K598" s="175" t="s">
        <v>157</v>
      </c>
      <c r="L598" s="180"/>
      <c r="M598" s="181" t="s">
        <v>1</v>
      </c>
      <c r="N598" s="182" t="s">
        <v>44</v>
      </c>
      <c r="P598" s="141">
        <f>O598*H598</f>
        <v>0</v>
      </c>
      <c r="Q598" s="141">
        <v>2.5999999999999999E-3</v>
      </c>
      <c r="R598" s="141">
        <f>Q598*H598</f>
        <v>2.5999999999999999E-3</v>
      </c>
      <c r="S598" s="141">
        <v>0</v>
      </c>
      <c r="T598" s="142">
        <f>S598*H598</f>
        <v>0</v>
      </c>
      <c r="AR598" s="143" t="s">
        <v>188</v>
      </c>
      <c r="AT598" s="143" t="s">
        <v>333</v>
      </c>
      <c r="AU598" s="143" t="s">
        <v>159</v>
      </c>
      <c r="AY598" s="17" t="s">
        <v>149</v>
      </c>
      <c r="BE598" s="144">
        <f>IF(N598="základní",J598,0)</f>
        <v>0</v>
      </c>
      <c r="BF598" s="144">
        <f>IF(N598="snížená",J598,0)</f>
        <v>0</v>
      </c>
      <c r="BG598" s="144">
        <f>IF(N598="zákl. přenesená",J598,0)</f>
        <v>0</v>
      </c>
      <c r="BH598" s="144">
        <f>IF(N598="sníž. přenesená",J598,0)</f>
        <v>0</v>
      </c>
      <c r="BI598" s="144">
        <f>IF(N598="nulová",J598,0)</f>
        <v>0</v>
      </c>
      <c r="BJ598" s="17" t="s">
        <v>87</v>
      </c>
      <c r="BK598" s="144">
        <f>ROUND(I598*H598,2)</f>
        <v>0</v>
      </c>
      <c r="BL598" s="17" t="s">
        <v>158</v>
      </c>
      <c r="BM598" s="143" t="s">
        <v>1040</v>
      </c>
    </row>
    <row r="599" spans="2:65" s="12" customFormat="1" ht="11.25">
      <c r="B599" s="145"/>
      <c r="D599" s="146" t="s">
        <v>161</v>
      </c>
      <c r="E599" s="147" t="s">
        <v>1</v>
      </c>
      <c r="F599" s="148" t="s">
        <v>1041</v>
      </c>
      <c r="H599" s="149">
        <v>1</v>
      </c>
      <c r="I599" s="150"/>
      <c r="L599" s="145"/>
      <c r="M599" s="151"/>
      <c r="T599" s="152"/>
      <c r="AT599" s="147" t="s">
        <v>161</v>
      </c>
      <c r="AU599" s="147" t="s">
        <v>159</v>
      </c>
      <c r="AV599" s="12" t="s">
        <v>89</v>
      </c>
      <c r="AW599" s="12" t="s">
        <v>34</v>
      </c>
      <c r="AX599" s="12" t="s">
        <v>87</v>
      </c>
      <c r="AY599" s="147" t="s">
        <v>149</v>
      </c>
    </row>
    <row r="600" spans="2:65" s="1" customFormat="1" ht="24.2" customHeight="1">
      <c r="B600" s="32"/>
      <c r="C600" s="173" t="s">
        <v>1042</v>
      </c>
      <c r="D600" s="173" t="s">
        <v>333</v>
      </c>
      <c r="E600" s="174" t="s">
        <v>1043</v>
      </c>
      <c r="F600" s="175" t="s">
        <v>1044</v>
      </c>
      <c r="G600" s="176" t="s">
        <v>165</v>
      </c>
      <c r="H600" s="177">
        <v>2</v>
      </c>
      <c r="I600" s="178"/>
      <c r="J600" s="179">
        <f>ROUND(I600*H600,2)</f>
        <v>0</v>
      </c>
      <c r="K600" s="175" t="s">
        <v>157</v>
      </c>
      <c r="L600" s="180"/>
      <c r="M600" s="181" t="s">
        <v>1</v>
      </c>
      <c r="N600" s="182" t="s">
        <v>44</v>
      </c>
      <c r="P600" s="141">
        <f>O600*H600</f>
        <v>0</v>
      </c>
      <c r="Q600" s="141">
        <v>3.5000000000000001E-3</v>
      </c>
      <c r="R600" s="141">
        <f>Q600*H600</f>
        <v>7.0000000000000001E-3</v>
      </c>
      <c r="S600" s="141">
        <v>0</v>
      </c>
      <c r="T600" s="142">
        <f>S600*H600</f>
        <v>0</v>
      </c>
      <c r="AR600" s="143" t="s">
        <v>188</v>
      </c>
      <c r="AT600" s="143" t="s">
        <v>333</v>
      </c>
      <c r="AU600" s="143" t="s">
        <v>159</v>
      </c>
      <c r="AY600" s="17" t="s">
        <v>149</v>
      </c>
      <c r="BE600" s="144">
        <f>IF(N600="základní",J600,0)</f>
        <v>0</v>
      </c>
      <c r="BF600" s="144">
        <f>IF(N600="snížená",J600,0)</f>
        <v>0</v>
      </c>
      <c r="BG600" s="144">
        <f>IF(N600="zákl. přenesená",J600,0)</f>
        <v>0</v>
      </c>
      <c r="BH600" s="144">
        <f>IF(N600="sníž. přenesená",J600,0)</f>
        <v>0</v>
      </c>
      <c r="BI600" s="144">
        <f>IF(N600="nulová",J600,0)</f>
        <v>0</v>
      </c>
      <c r="BJ600" s="17" t="s">
        <v>87</v>
      </c>
      <c r="BK600" s="144">
        <f>ROUND(I600*H600,2)</f>
        <v>0</v>
      </c>
      <c r="BL600" s="17" t="s">
        <v>158</v>
      </c>
      <c r="BM600" s="143" t="s">
        <v>1045</v>
      </c>
    </row>
    <row r="601" spans="2:65" s="12" customFormat="1" ht="11.25">
      <c r="B601" s="145"/>
      <c r="D601" s="146" t="s">
        <v>161</v>
      </c>
      <c r="E601" s="147" t="s">
        <v>1</v>
      </c>
      <c r="F601" s="148" t="s">
        <v>1046</v>
      </c>
      <c r="H601" s="149">
        <v>1</v>
      </c>
      <c r="I601" s="150"/>
      <c r="L601" s="145"/>
      <c r="M601" s="151"/>
      <c r="T601" s="152"/>
      <c r="AT601" s="147" t="s">
        <v>161</v>
      </c>
      <c r="AU601" s="147" t="s">
        <v>159</v>
      </c>
      <c r="AV601" s="12" t="s">
        <v>89</v>
      </c>
      <c r="AW601" s="12" t="s">
        <v>34</v>
      </c>
      <c r="AX601" s="12" t="s">
        <v>79</v>
      </c>
      <c r="AY601" s="147" t="s">
        <v>149</v>
      </c>
    </row>
    <row r="602" spans="2:65" s="12" customFormat="1" ht="11.25">
      <c r="B602" s="145"/>
      <c r="D602" s="146" t="s">
        <v>161</v>
      </c>
      <c r="E602" s="147" t="s">
        <v>1</v>
      </c>
      <c r="F602" s="148" t="s">
        <v>1047</v>
      </c>
      <c r="H602" s="149">
        <v>1</v>
      </c>
      <c r="I602" s="150"/>
      <c r="L602" s="145"/>
      <c r="M602" s="151"/>
      <c r="T602" s="152"/>
      <c r="AT602" s="147" t="s">
        <v>161</v>
      </c>
      <c r="AU602" s="147" t="s">
        <v>159</v>
      </c>
      <c r="AV602" s="12" t="s">
        <v>89</v>
      </c>
      <c r="AW602" s="12" t="s">
        <v>34</v>
      </c>
      <c r="AX602" s="12" t="s">
        <v>79</v>
      </c>
      <c r="AY602" s="147" t="s">
        <v>149</v>
      </c>
    </row>
    <row r="603" spans="2:65" s="14" customFormat="1" ht="11.25">
      <c r="B603" s="159"/>
      <c r="D603" s="146" t="s">
        <v>161</v>
      </c>
      <c r="E603" s="160" t="s">
        <v>1</v>
      </c>
      <c r="F603" s="161" t="s">
        <v>199</v>
      </c>
      <c r="H603" s="162">
        <v>2</v>
      </c>
      <c r="I603" s="163"/>
      <c r="L603" s="159"/>
      <c r="M603" s="164"/>
      <c r="T603" s="165"/>
      <c r="AT603" s="160" t="s">
        <v>161</v>
      </c>
      <c r="AU603" s="160" t="s">
        <v>159</v>
      </c>
      <c r="AV603" s="14" t="s">
        <v>158</v>
      </c>
      <c r="AW603" s="14" t="s">
        <v>34</v>
      </c>
      <c r="AX603" s="14" t="s">
        <v>87</v>
      </c>
      <c r="AY603" s="160" t="s">
        <v>149</v>
      </c>
    </row>
    <row r="604" spans="2:65" s="1" customFormat="1" ht="24.2" customHeight="1">
      <c r="B604" s="32"/>
      <c r="C604" s="173" t="s">
        <v>1048</v>
      </c>
      <c r="D604" s="173" t="s">
        <v>333</v>
      </c>
      <c r="E604" s="174" t="s">
        <v>1049</v>
      </c>
      <c r="F604" s="175" t="s">
        <v>1050</v>
      </c>
      <c r="G604" s="176" t="s">
        <v>165</v>
      </c>
      <c r="H604" s="177">
        <v>3</v>
      </c>
      <c r="I604" s="178"/>
      <c r="J604" s="179">
        <f>ROUND(I604*H604,2)</f>
        <v>0</v>
      </c>
      <c r="K604" s="175" t="s">
        <v>157</v>
      </c>
      <c r="L604" s="180"/>
      <c r="M604" s="181" t="s">
        <v>1</v>
      </c>
      <c r="N604" s="182" t="s">
        <v>44</v>
      </c>
      <c r="P604" s="141">
        <f>O604*H604</f>
        <v>0</v>
      </c>
      <c r="Q604" s="141">
        <v>2.5000000000000001E-3</v>
      </c>
      <c r="R604" s="141">
        <f>Q604*H604</f>
        <v>7.4999999999999997E-3</v>
      </c>
      <c r="S604" s="141">
        <v>0</v>
      </c>
      <c r="T604" s="142">
        <f>S604*H604</f>
        <v>0</v>
      </c>
      <c r="AR604" s="143" t="s">
        <v>188</v>
      </c>
      <c r="AT604" s="143" t="s">
        <v>333</v>
      </c>
      <c r="AU604" s="143" t="s">
        <v>159</v>
      </c>
      <c r="AY604" s="17" t="s">
        <v>149</v>
      </c>
      <c r="BE604" s="144">
        <f>IF(N604="základní",J604,0)</f>
        <v>0</v>
      </c>
      <c r="BF604" s="144">
        <f>IF(N604="snížená",J604,0)</f>
        <v>0</v>
      </c>
      <c r="BG604" s="144">
        <f>IF(N604="zákl. přenesená",J604,0)</f>
        <v>0</v>
      </c>
      <c r="BH604" s="144">
        <f>IF(N604="sníž. přenesená",J604,0)</f>
        <v>0</v>
      </c>
      <c r="BI604" s="144">
        <f>IF(N604="nulová",J604,0)</f>
        <v>0</v>
      </c>
      <c r="BJ604" s="17" t="s">
        <v>87</v>
      </c>
      <c r="BK604" s="144">
        <f>ROUND(I604*H604,2)</f>
        <v>0</v>
      </c>
      <c r="BL604" s="17" t="s">
        <v>158</v>
      </c>
      <c r="BM604" s="143" t="s">
        <v>1051</v>
      </c>
    </row>
    <row r="605" spans="2:65" s="12" customFormat="1" ht="11.25">
      <c r="B605" s="145"/>
      <c r="D605" s="146" t="s">
        <v>161</v>
      </c>
      <c r="E605" s="147" t="s">
        <v>1</v>
      </c>
      <c r="F605" s="148" t="s">
        <v>1052</v>
      </c>
      <c r="H605" s="149">
        <v>1</v>
      </c>
      <c r="I605" s="150"/>
      <c r="L605" s="145"/>
      <c r="M605" s="151"/>
      <c r="T605" s="152"/>
      <c r="AT605" s="147" t="s">
        <v>161</v>
      </c>
      <c r="AU605" s="147" t="s">
        <v>159</v>
      </c>
      <c r="AV605" s="12" t="s">
        <v>89</v>
      </c>
      <c r="AW605" s="12" t="s">
        <v>34</v>
      </c>
      <c r="AX605" s="12" t="s">
        <v>79</v>
      </c>
      <c r="AY605" s="147" t="s">
        <v>149</v>
      </c>
    </row>
    <row r="606" spans="2:65" s="12" customFormat="1" ht="11.25">
      <c r="B606" s="145"/>
      <c r="D606" s="146" t="s">
        <v>161</v>
      </c>
      <c r="E606" s="147" t="s">
        <v>1</v>
      </c>
      <c r="F606" s="148" t="s">
        <v>1053</v>
      </c>
      <c r="H606" s="149">
        <v>2</v>
      </c>
      <c r="I606" s="150"/>
      <c r="L606" s="145"/>
      <c r="M606" s="151"/>
      <c r="T606" s="152"/>
      <c r="AT606" s="147" t="s">
        <v>161</v>
      </c>
      <c r="AU606" s="147" t="s">
        <v>159</v>
      </c>
      <c r="AV606" s="12" t="s">
        <v>89</v>
      </c>
      <c r="AW606" s="12" t="s">
        <v>34</v>
      </c>
      <c r="AX606" s="12" t="s">
        <v>79</v>
      </c>
      <c r="AY606" s="147" t="s">
        <v>149</v>
      </c>
    </row>
    <row r="607" spans="2:65" s="14" customFormat="1" ht="11.25">
      <c r="B607" s="159"/>
      <c r="D607" s="146" t="s">
        <v>161</v>
      </c>
      <c r="E607" s="160" t="s">
        <v>1</v>
      </c>
      <c r="F607" s="161" t="s">
        <v>199</v>
      </c>
      <c r="H607" s="162">
        <v>3</v>
      </c>
      <c r="I607" s="163"/>
      <c r="L607" s="159"/>
      <c r="M607" s="164"/>
      <c r="T607" s="165"/>
      <c r="AT607" s="160" t="s">
        <v>161</v>
      </c>
      <c r="AU607" s="160" t="s">
        <v>159</v>
      </c>
      <c r="AV607" s="14" t="s">
        <v>158</v>
      </c>
      <c r="AW607" s="14" t="s">
        <v>34</v>
      </c>
      <c r="AX607" s="14" t="s">
        <v>87</v>
      </c>
      <c r="AY607" s="160" t="s">
        <v>149</v>
      </c>
    </row>
    <row r="608" spans="2:65" s="1" customFormat="1" ht="16.5" customHeight="1">
      <c r="B608" s="32"/>
      <c r="C608" s="173" t="s">
        <v>1054</v>
      </c>
      <c r="D608" s="173" t="s">
        <v>333</v>
      </c>
      <c r="E608" s="174" t="s">
        <v>1055</v>
      </c>
      <c r="F608" s="175" t="s">
        <v>1056</v>
      </c>
      <c r="G608" s="176" t="s">
        <v>165</v>
      </c>
      <c r="H608" s="177">
        <v>1</v>
      </c>
      <c r="I608" s="178"/>
      <c r="J608" s="179">
        <f>ROUND(I608*H608,2)</f>
        <v>0</v>
      </c>
      <c r="K608" s="175" t="s">
        <v>157</v>
      </c>
      <c r="L608" s="180"/>
      <c r="M608" s="181" t="s">
        <v>1</v>
      </c>
      <c r="N608" s="182" t="s">
        <v>44</v>
      </c>
      <c r="P608" s="141">
        <f>O608*H608</f>
        <v>0</v>
      </c>
      <c r="Q608" s="141">
        <v>1.6999999999999999E-3</v>
      </c>
      <c r="R608" s="141">
        <f>Q608*H608</f>
        <v>1.6999999999999999E-3</v>
      </c>
      <c r="S608" s="141">
        <v>0</v>
      </c>
      <c r="T608" s="142">
        <f>S608*H608</f>
        <v>0</v>
      </c>
      <c r="AR608" s="143" t="s">
        <v>188</v>
      </c>
      <c r="AT608" s="143" t="s">
        <v>333</v>
      </c>
      <c r="AU608" s="143" t="s">
        <v>159</v>
      </c>
      <c r="AY608" s="17" t="s">
        <v>149</v>
      </c>
      <c r="BE608" s="144">
        <f>IF(N608="základní",J608,0)</f>
        <v>0</v>
      </c>
      <c r="BF608" s="144">
        <f>IF(N608="snížená",J608,0)</f>
        <v>0</v>
      </c>
      <c r="BG608" s="144">
        <f>IF(N608="zákl. přenesená",J608,0)</f>
        <v>0</v>
      </c>
      <c r="BH608" s="144">
        <f>IF(N608="sníž. přenesená",J608,0)</f>
        <v>0</v>
      </c>
      <c r="BI608" s="144">
        <f>IF(N608="nulová",J608,0)</f>
        <v>0</v>
      </c>
      <c r="BJ608" s="17" t="s">
        <v>87</v>
      </c>
      <c r="BK608" s="144">
        <f>ROUND(I608*H608,2)</f>
        <v>0</v>
      </c>
      <c r="BL608" s="17" t="s">
        <v>158</v>
      </c>
      <c r="BM608" s="143" t="s">
        <v>1057</v>
      </c>
    </row>
    <row r="609" spans="2:65" s="12" customFormat="1" ht="11.25">
      <c r="B609" s="145"/>
      <c r="D609" s="146" t="s">
        <v>161</v>
      </c>
      <c r="E609" s="147" t="s">
        <v>1</v>
      </c>
      <c r="F609" s="148" t="s">
        <v>1058</v>
      </c>
      <c r="H609" s="149">
        <v>1</v>
      </c>
      <c r="I609" s="150"/>
      <c r="L609" s="145"/>
      <c r="M609" s="151"/>
      <c r="T609" s="152"/>
      <c r="AT609" s="147" t="s">
        <v>161</v>
      </c>
      <c r="AU609" s="147" t="s">
        <v>159</v>
      </c>
      <c r="AV609" s="12" t="s">
        <v>89</v>
      </c>
      <c r="AW609" s="12" t="s">
        <v>34</v>
      </c>
      <c r="AX609" s="12" t="s">
        <v>87</v>
      </c>
      <c r="AY609" s="147" t="s">
        <v>149</v>
      </c>
    </row>
    <row r="610" spans="2:65" s="11" customFormat="1" ht="20.85" customHeight="1">
      <c r="B610" s="120"/>
      <c r="D610" s="121" t="s">
        <v>78</v>
      </c>
      <c r="E610" s="130" t="s">
        <v>674</v>
      </c>
      <c r="F610" s="130" t="s">
        <v>1059</v>
      </c>
      <c r="I610" s="123"/>
      <c r="J610" s="131">
        <f>BK610</f>
        <v>0</v>
      </c>
      <c r="L610" s="120"/>
      <c r="M610" s="125"/>
      <c r="P610" s="126">
        <f>SUM(P611:P624)</f>
        <v>0</v>
      </c>
      <c r="R610" s="126">
        <f>SUM(R611:R624)</f>
        <v>0</v>
      </c>
      <c r="T610" s="127">
        <f>SUM(T611:T624)</f>
        <v>0</v>
      </c>
      <c r="AR610" s="121" t="s">
        <v>87</v>
      </c>
      <c r="AT610" s="128" t="s">
        <v>78</v>
      </c>
      <c r="AU610" s="128" t="s">
        <v>89</v>
      </c>
      <c r="AY610" s="121" t="s">
        <v>149</v>
      </c>
      <c r="BK610" s="129">
        <f>SUM(BK611:BK624)</f>
        <v>0</v>
      </c>
    </row>
    <row r="611" spans="2:65" s="1" customFormat="1" ht="16.5" customHeight="1">
      <c r="B611" s="32"/>
      <c r="C611" s="132" t="s">
        <v>1060</v>
      </c>
      <c r="D611" s="132" t="s">
        <v>153</v>
      </c>
      <c r="E611" s="133" t="s">
        <v>1061</v>
      </c>
      <c r="F611" s="134" t="s">
        <v>1062</v>
      </c>
      <c r="G611" s="135" t="s">
        <v>237</v>
      </c>
      <c r="H611" s="136">
        <v>196.11</v>
      </c>
      <c r="I611" s="137"/>
      <c r="J611" s="138">
        <f>ROUND(I611*H611,2)</f>
        <v>0</v>
      </c>
      <c r="K611" s="134" t="s">
        <v>157</v>
      </c>
      <c r="L611" s="32"/>
      <c r="M611" s="139" t="s">
        <v>1</v>
      </c>
      <c r="N611" s="140" t="s">
        <v>44</v>
      </c>
      <c r="P611" s="141">
        <f>O611*H611</f>
        <v>0</v>
      </c>
      <c r="Q611" s="141">
        <v>0</v>
      </c>
      <c r="R611" s="141">
        <f>Q611*H611</f>
        <v>0</v>
      </c>
      <c r="S611" s="141">
        <v>0</v>
      </c>
      <c r="T611" s="142">
        <f>S611*H611</f>
        <v>0</v>
      </c>
      <c r="AR611" s="143" t="s">
        <v>158</v>
      </c>
      <c r="AT611" s="143" t="s">
        <v>153</v>
      </c>
      <c r="AU611" s="143" t="s">
        <v>159</v>
      </c>
      <c r="AY611" s="17" t="s">
        <v>149</v>
      </c>
      <c r="BE611" s="144">
        <f>IF(N611="základní",J611,0)</f>
        <v>0</v>
      </c>
      <c r="BF611" s="144">
        <f>IF(N611="snížená",J611,0)</f>
        <v>0</v>
      </c>
      <c r="BG611" s="144">
        <f>IF(N611="zákl. přenesená",J611,0)</f>
        <v>0</v>
      </c>
      <c r="BH611" s="144">
        <f>IF(N611="sníž. přenesená",J611,0)</f>
        <v>0</v>
      </c>
      <c r="BI611" s="144">
        <f>IF(N611="nulová",J611,0)</f>
        <v>0</v>
      </c>
      <c r="BJ611" s="17" t="s">
        <v>87</v>
      </c>
      <c r="BK611" s="144">
        <f>ROUND(I611*H611,2)</f>
        <v>0</v>
      </c>
      <c r="BL611" s="17" t="s">
        <v>158</v>
      </c>
      <c r="BM611" s="143" t="s">
        <v>1063</v>
      </c>
    </row>
    <row r="612" spans="2:65" s="1" customFormat="1" ht="24.2" customHeight="1">
      <c r="B612" s="32"/>
      <c r="C612" s="132" t="s">
        <v>1064</v>
      </c>
      <c r="D612" s="132" t="s">
        <v>153</v>
      </c>
      <c r="E612" s="133" t="s">
        <v>1065</v>
      </c>
      <c r="F612" s="134" t="s">
        <v>1066</v>
      </c>
      <c r="G612" s="135" t="s">
        <v>237</v>
      </c>
      <c r="H612" s="136">
        <v>3922.2</v>
      </c>
      <c r="I612" s="137"/>
      <c r="J612" s="138">
        <f>ROUND(I612*H612,2)</f>
        <v>0</v>
      </c>
      <c r="K612" s="134" t="s">
        <v>157</v>
      </c>
      <c r="L612" s="32"/>
      <c r="M612" s="139" t="s">
        <v>1</v>
      </c>
      <c r="N612" s="140" t="s">
        <v>44</v>
      </c>
      <c r="P612" s="141">
        <f>O612*H612</f>
        <v>0</v>
      </c>
      <c r="Q612" s="141">
        <v>0</v>
      </c>
      <c r="R612" s="141">
        <f>Q612*H612</f>
        <v>0</v>
      </c>
      <c r="S612" s="141">
        <v>0</v>
      </c>
      <c r="T612" s="142">
        <f>S612*H612</f>
        <v>0</v>
      </c>
      <c r="AR612" s="143" t="s">
        <v>158</v>
      </c>
      <c r="AT612" s="143" t="s">
        <v>153</v>
      </c>
      <c r="AU612" s="143" t="s">
        <v>159</v>
      </c>
      <c r="AY612" s="17" t="s">
        <v>149</v>
      </c>
      <c r="BE612" s="144">
        <f>IF(N612="základní",J612,0)</f>
        <v>0</v>
      </c>
      <c r="BF612" s="144">
        <f>IF(N612="snížená",J612,0)</f>
        <v>0</v>
      </c>
      <c r="BG612" s="144">
        <f>IF(N612="zákl. přenesená",J612,0)</f>
        <v>0</v>
      </c>
      <c r="BH612" s="144">
        <f>IF(N612="sníž. přenesená",J612,0)</f>
        <v>0</v>
      </c>
      <c r="BI612" s="144">
        <f>IF(N612="nulová",J612,0)</f>
        <v>0</v>
      </c>
      <c r="BJ612" s="17" t="s">
        <v>87</v>
      </c>
      <c r="BK612" s="144">
        <f>ROUND(I612*H612,2)</f>
        <v>0</v>
      </c>
      <c r="BL612" s="17" t="s">
        <v>158</v>
      </c>
      <c r="BM612" s="143" t="s">
        <v>1067</v>
      </c>
    </row>
    <row r="613" spans="2:65" s="12" customFormat="1" ht="22.5">
      <c r="B613" s="145"/>
      <c r="D613" s="146" t="s">
        <v>161</v>
      </c>
      <c r="E613" s="147" t="s">
        <v>1</v>
      </c>
      <c r="F613" s="148" t="s">
        <v>1068</v>
      </c>
      <c r="H613" s="149">
        <v>3922.2</v>
      </c>
      <c r="I613" s="150"/>
      <c r="L613" s="145"/>
      <c r="M613" s="151"/>
      <c r="T613" s="152"/>
      <c r="AT613" s="147" t="s">
        <v>161</v>
      </c>
      <c r="AU613" s="147" t="s">
        <v>159</v>
      </c>
      <c r="AV613" s="12" t="s">
        <v>89</v>
      </c>
      <c r="AW613" s="12" t="s">
        <v>34</v>
      </c>
      <c r="AX613" s="12" t="s">
        <v>87</v>
      </c>
      <c r="AY613" s="147" t="s">
        <v>149</v>
      </c>
    </row>
    <row r="614" spans="2:65" s="1" customFormat="1" ht="37.9" customHeight="1">
      <c r="B614" s="32"/>
      <c r="C614" s="132" t="s">
        <v>1069</v>
      </c>
      <c r="D614" s="132" t="s">
        <v>153</v>
      </c>
      <c r="E614" s="133" t="s">
        <v>1070</v>
      </c>
      <c r="F614" s="134" t="s">
        <v>1071</v>
      </c>
      <c r="G614" s="135" t="s">
        <v>237</v>
      </c>
      <c r="H614" s="136">
        <v>11.968</v>
      </c>
      <c r="I614" s="137"/>
      <c r="J614" s="138">
        <f>ROUND(I614*H614,2)</f>
        <v>0</v>
      </c>
      <c r="K614" s="134" t="s">
        <v>157</v>
      </c>
      <c r="L614" s="32"/>
      <c r="M614" s="139" t="s">
        <v>1</v>
      </c>
      <c r="N614" s="140" t="s">
        <v>44</v>
      </c>
      <c r="P614" s="141">
        <f>O614*H614</f>
        <v>0</v>
      </c>
      <c r="Q614" s="141">
        <v>0</v>
      </c>
      <c r="R614" s="141">
        <f>Q614*H614</f>
        <v>0</v>
      </c>
      <c r="S614" s="141">
        <v>0</v>
      </c>
      <c r="T614" s="142">
        <f>S614*H614</f>
        <v>0</v>
      </c>
      <c r="AR614" s="143" t="s">
        <v>158</v>
      </c>
      <c r="AT614" s="143" t="s">
        <v>153</v>
      </c>
      <c r="AU614" s="143" t="s">
        <v>159</v>
      </c>
      <c r="AY614" s="17" t="s">
        <v>149</v>
      </c>
      <c r="BE614" s="144">
        <f>IF(N614="základní",J614,0)</f>
        <v>0</v>
      </c>
      <c r="BF614" s="144">
        <f>IF(N614="snížená",J614,0)</f>
        <v>0</v>
      </c>
      <c r="BG614" s="144">
        <f>IF(N614="zákl. přenesená",J614,0)</f>
        <v>0</v>
      </c>
      <c r="BH614" s="144">
        <f>IF(N614="sníž. přenesená",J614,0)</f>
        <v>0</v>
      </c>
      <c r="BI614" s="144">
        <f>IF(N614="nulová",J614,0)</f>
        <v>0</v>
      </c>
      <c r="BJ614" s="17" t="s">
        <v>87</v>
      </c>
      <c r="BK614" s="144">
        <f>ROUND(I614*H614,2)</f>
        <v>0</v>
      </c>
      <c r="BL614" s="17" t="s">
        <v>158</v>
      </c>
      <c r="BM614" s="143" t="s">
        <v>1072</v>
      </c>
    </row>
    <row r="615" spans="2:65" s="12" customFormat="1" ht="11.25">
      <c r="B615" s="145"/>
      <c r="D615" s="146" t="s">
        <v>161</v>
      </c>
      <c r="E615" s="147" t="s">
        <v>1</v>
      </c>
      <c r="F615" s="148" t="s">
        <v>1073</v>
      </c>
      <c r="H615" s="149">
        <v>11.968</v>
      </c>
      <c r="I615" s="150"/>
      <c r="L615" s="145"/>
      <c r="M615" s="151"/>
      <c r="T615" s="152"/>
      <c r="AT615" s="147" t="s">
        <v>161</v>
      </c>
      <c r="AU615" s="147" t="s">
        <v>159</v>
      </c>
      <c r="AV615" s="12" t="s">
        <v>89</v>
      </c>
      <c r="AW615" s="12" t="s">
        <v>34</v>
      </c>
      <c r="AX615" s="12" t="s">
        <v>87</v>
      </c>
      <c r="AY615" s="147" t="s">
        <v>149</v>
      </c>
    </row>
    <row r="616" spans="2:65" s="1" customFormat="1" ht="37.9" customHeight="1">
      <c r="B616" s="32"/>
      <c r="C616" s="132" t="s">
        <v>1074</v>
      </c>
      <c r="D616" s="132" t="s">
        <v>153</v>
      </c>
      <c r="E616" s="133" t="s">
        <v>1075</v>
      </c>
      <c r="F616" s="134" t="s">
        <v>1076</v>
      </c>
      <c r="G616" s="135" t="s">
        <v>237</v>
      </c>
      <c r="H616" s="136">
        <v>1.512</v>
      </c>
      <c r="I616" s="137"/>
      <c r="J616" s="138">
        <f>ROUND(I616*H616,2)</f>
        <v>0</v>
      </c>
      <c r="K616" s="134" t="s">
        <v>157</v>
      </c>
      <c r="L616" s="32"/>
      <c r="M616" s="139" t="s">
        <v>1</v>
      </c>
      <c r="N616" s="140" t="s">
        <v>44</v>
      </c>
      <c r="P616" s="141">
        <f>O616*H616</f>
        <v>0</v>
      </c>
      <c r="Q616" s="141">
        <v>0</v>
      </c>
      <c r="R616" s="141">
        <f>Q616*H616</f>
        <v>0</v>
      </c>
      <c r="S616" s="141">
        <v>0</v>
      </c>
      <c r="T616" s="142">
        <f>S616*H616</f>
        <v>0</v>
      </c>
      <c r="AR616" s="143" t="s">
        <v>158</v>
      </c>
      <c r="AT616" s="143" t="s">
        <v>153</v>
      </c>
      <c r="AU616" s="143" t="s">
        <v>159</v>
      </c>
      <c r="AY616" s="17" t="s">
        <v>149</v>
      </c>
      <c r="BE616" s="144">
        <f>IF(N616="základní",J616,0)</f>
        <v>0</v>
      </c>
      <c r="BF616" s="144">
        <f>IF(N616="snížená",J616,0)</f>
        <v>0</v>
      </c>
      <c r="BG616" s="144">
        <f>IF(N616="zákl. přenesená",J616,0)</f>
        <v>0</v>
      </c>
      <c r="BH616" s="144">
        <f>IF(N616="sníž. přenesená",J616,0)</f>
        <v>0</v>
      </c>
      <c r="BI616" s="144">
        <f>IF(N616="nulová",J616,0)</f>
        <v>0</v>
      </c>
      <c r="BJ616" s="17" t="s">
        <v>87</v>
      </c>
      <c r="BK616" s="144">
        <f>ROUND(I616*H616,2)</f>
        <v>0</v>
      </c>
      <c r="BL616" s="17" t="s">
        <v>158</v>
      </c>
      <c r="BM616" s="143" t="s">
        <v>1077</v>
      </c>
    </row>
    <row r="617" spans="2:65" s="12" customFormat="1" ht="11.25">
      <c r="B617" s="145"/>
      <c r="D617" s="146" t="s">
        <v>161</v>
      </c>
      <c r="E617" s="147" t="s">
        <v>1</v>
      </c>
      <c r="F617" s="148" t="s">
        <v>1078</v>
      </c>
      <c r="H617" s="149">
        <v>1.512</v>
      </c>
      <c r="I617" s="150"/>
      <c r="L617" s="145"/>
      <c r="M617" s="151"/>
      <c r="T617" s="152"/>
      <c r="AT617" s="147" t="s">
        <v>161</v>
      </c>
      <c r="AU617" s="147" t="s">
        <v>159</v>
      </c>
      <c r="AV617" s="12" t="s">
        <v>89</v>
      </c>
      <c r="AW617" s="12" t="s">
        <v>34</v>
      </c>
      <c r="AX617" s="12" t="s">
        <v>87</v>
      </c>
      <c r="AY617" s="147" t="s">
        <v>149</v>
      </c>
    </row>
    <row r="618" spans="2:65" s="1" customFormat="1" ht="44.25" customHeight="1">
      <c r="B618" s="32"/>
      <c r="C618" s="132" t="s">
        <v>1079</v>
      </c>
      <c r="D618" s="132" t="s">
        <v>153</v>
      </c>
      <c r="E618" s="133" t="s">
        <v>1080</v>
      </c>
      <c r="F618" s="134" t="s">
        <v>1081</v>
      </c>
      <c r="G618" s="135" t="s">
        <v>237</v>
      </c>
      <c r="H618" s="136">
        <v>0.33</v>
      </c>
      <c r="I618" s="137"/>
      <c r="J618" s="138">
        <f>ROUND(I618*H618,2)</f>
        <v>0</v>
      </c>
      <c r="K618" s="134" t="s">
        <v>157</v>
      </c>
      <c r="L618" s="32"/>
      <c r="M618" s="139" t="s">
        <v>1</v>
      </c>
      <c r="N618" s="140" t="s">
        <v>44</v>
      </c>
      <c r="P618" s="141">
        <f>O618*H618</f>
        <v>0</v>
      </c>
      <c r="Q618" s="141">
        <v>0</v>
      </c>
      <c r="R618" s="141">
        <f>Q618*H618</f>
        <v>0</v>
      </c>
      <c r="S618" s="141">
        <v>0</v>
      </c>
      <c r="T618" s="142">
        <f>S618*H618</f>
        <v>0</v>
      </c>
      <c r="AR618" s="143" t="s">
        <v>158</v>
      </c>
      <c r="AT618" s="143" t="s">
        <v>153</v>
      </c>
      <c r="AU618" s="143" t="s">
        <v>159</v>
      </c>
      <c r="AY618" s="17" t="s">
        <v>149</v>
      </c>
      <c r="BE618" s="144">
        <f>IF(N618="základní",J618,0)</f>
        <v>0</v>
      </c>
      <c r="BF618" s="144">
        <f>IF(N618="snížená",J618,0)</f>
        <v>0</v>
      </c>
      <c r="BG618" s="144">
        <f>IF(N618="zákl. přenesená",J618,0)</f>
        <v>0</v>
      </c>
      <c r="BH618" s="144">
        <f>IF(N618="sníž. přenesená",J618,0)</f>
        <v>0</v>
      </c>
      <c r="BI618" s="144">
        <f>IF(N618="nulová",J618,0)</f>
        <v>0</v>
      </c>
      <c r="BJ618" s="17" t="s">
        <v>87</v>
      </c>
      <c r="BK618" s="144">
        <f>ROUND(I618*H618,2)</f>
        <v>0</v>
      </c>
      <c r="BL618" s="17" t="s">
        <v>158</v>
      </c>
      <c r="BM618" s="143" t="s">
        <v>1082</v>
      </c>
    </row>
    <row r="619" spans="2:65" s="12" customFormat="1" ht="11.25">
      <c r="B619" s="145"/>
      <c r="D619" s="146" t="s">
        <v>161</v>
      </c>
      <c r="E619" s="147" t="s">
        <v>1</v>
      </c>
      <c r="F619" s="148" t="s">
        <v>1083</v>
      </c>
      <c r="H619" s="149">
        <v>0.33</v>
      </c>
      <c r="I619" s="150"/>
      <c r="L619" s="145"/>
      <c r="M619" s="151"/>
      <c r="T619" s="152"/>
      <c r="AT619" s="147" t="s">
        <v>161</v>
      </c>
      <c r="AU619" s="147" t="s">
        <v>159</v>
      </c>
      <c r="AV619" s="12" t="s">
        <v>89</v>
      </c>
      <c r="AW619" s="12" t="s">
        <v>34</v>
      </c>
      <c r="AX619" s="12" t="s">
        <v>87</v>
      </c>
      <c r="AY619" s="147" t="s">
        <v>149</v>
      </c>
    </row>
    <row r="620" spans="2:65" s="1" customFormat="1" ht="44.25" customHeight="1">
      <c r="B620" s="32"/>
      <c r="C620" s="132" t="s">
        <v>1084</v>
      </c>
      <c r="D620" s="132" t="s">
        <v>153</v>
      </c>
      <c r="E620" s="133" t="s">
        <v>1085</v>
      </c>
      <c r="F620" s="134" t="s">
        <v>1086</v>
      </c>
      <c r="G620" s="135" t="s">
        <v>237</v>
      </c>
      <c r="H620" s="136">
        <v>173.29499999999999</v>
      </c>
      <c r="I620" s="137"/>
      <c r="J620" s="138">
        <f>ROUND(I620*H620,2)</f>
        <v>0</v>
      </c>
      <c r="K620" s="134" t="s">
        <v>157</v>
      </c>
      <c r="L620" s="32"/>
      <c r="M620" s="139" t="s">
        <v>1</v>
      </c>
      <c r="N620" s="140" t="s">
        <v>44</v>
      </c>
      <c r="P620" s="141">
        <f>O620*H620</f>
        <v>0</v>
      </c>
      <c r="Q620" s="141">
        <v>0</v>
      </c>
      <c r="R620" s="141">
        <f>Q620*H620</f>
        <v>0</v>
      </c>
      <c r="S620" s="141">
        <v>0</v>
      </c>
      <c r="T620" s="142">
        <f>S620*H620</f>
        <v>0</v>
      </c>
      <c r="AR620" s="143" t="s">
        <v>158</v>
      </c>
      <c r="AT620" s="143" t="s">
        <v>153</v>
      </c>
      <c r="AU620" s="143" t="s">
        <v>159</v>
      </c>
      <c r="AY620" s="17" t="s">
        <v>149</v>
      </c>
      <c r="BE620" s="144">
        <f>IF(N620="základní",J620,0)</f>
        <v>0</v>
      </c>
      <c r="BF620" s="144">
        <f>IF(N620="snížená",J620,0)</f>
        <v>0</v>
      </c>
      <c r="BG620" s="144">
        <f>IF(N620="zákl. přenesená",J620,0)</f>
        <v>0</v>
      </c>
      <c r="BH620" s="144">
        <f>IF(N620="sníž. přenesená",J620,0)</f>
        <v>0</v>
      </c>
      <c r="BI620" s="144">
        <f>IF(N620="nulová",J620,0)</f>
        <v>0</v>
      </c>
      <c r="BJ620" s="17" t="s">
        <v>87</v>
      </c>
      <c r="BK620" s="144">
        <f>ROUND(I620*H620,2)</f>
        <v>0</v>
      </c>
      <c r="BL620" s="17" t="s">
        <v>158</v>
      </c>
      <c r="BM620" s="143" t="s">
        <v>1087</v>
      </c>
    </row>
    <row r="621" spans="2:65" s="12" customFormat="1" ht="22.5">
      <c r="B621" s="145"/>
      <c r="D621" s="146" t="s">
        <v>161</v>
      </c>
      <c r="E621" s="147" t="s">
        <v>1</v>
      </c>
      <c r="F621" s="148" t="s">
        <v>1088</v>
      </c>
      <c r="H621" s="149">
        <v>173.29499999999999</v>
      </c>
      <c r="I621" s="150"/>
      <c r="L621" s="145"/>
      <c r="M621" s="151"/>
      <c r="T621" s="152"/>
      <c r="AT621" s="147" t="s">
        <v>161</v>
      </c>
      <c r="AU621" s="147" t="s">
        <v>159</v>
      </c>
      <c r="AV621" s="12" t="s">
        <v>89</v>
      </c>
      <c r="AW621" s="12" t="s">
        <v>34</v>
      </c>
      <c r="AX621" s="12" t="s">
        <v>87</v>
      </c>
      <c r="AY621" s="147" t="s">
        <v>149</v>
      </c>
    </row>
    <row r="622" spans="2:65" s="1" customFormat="1" ht="33" customHeight="1">
      <c r="B622" s="32"/>
      <c r="C622" s="132" t="s">
        <v>1089</v>
      </c>
      <c r="D622" s="132" t="s">
        <v>153</v>
      </c>
      <c r="E622" s="133" t="s">
        <v>1090</v>
      </c>
      <c r="F622" s="134" t="s">
        <v>1091</v>
      </c>
      <c r="G622" s="135" t="s">
        <v>237</v>
      </c>
      <c r="H622" s="136">
        <v>9.0050000000000008</v>
      </c>
      <c r="I622" s="137"/>
      <c r="J622" s="138">
        <f>ROUND(I622*H622,2)</f>
        <v>0</v>
      </c>
      <c r="K622" s="134" t="s">
        <v>157</v>
      </c>
      <c r="L622" s="32"/>
      <c r="M622" s="139" t="s">
        <v>1</v>
      </c>
      <c r="N622" s="140" t="s">
        <v>44</v>
      </c>
      <c r="P622" s="141">
        <f>O622*H622</f>
        <v>0</v>
      </c>
      <c r="Q622" s="141">
        <v>0</v>
      </c>
      <c r="R622" s="141">
        <f>Q622*H622</f>
        <v>0</v>
      </c>
      <c r="S622" s="141">
        <v>0</v>
      </c>
      <c r="T622" s="142">
        <f>S622*H622</f>
        <v>0</v>
      </c>
      <c r="AR622" s="143" t="s">
        <v>158</v>
      </c>
      <c r="AT622" s="143" t="s">
        <v>153</v>
      </c>
      <c r="AU622" s="143" t="s">
        <v>159</v>
      </c>
      <c r="AY622" s="17" t="s">
        <v>149</v>
      </c>
      <c r="BE622" s="144">
        <f>IF(N622="základní",J622,0)</f>
        <v>0</v>
      </c>
      <c r="BF622" s="144">
        <f>IF(N622="snížená",J622,0)</f>
        <v>0</v>
      </c>
      <c r="BG622" s="144">
        <f>IF(N622="zákl. přenesená",J622,0)</f>
        <v>0</v>
      </c>
      <c r="BH622" s="144">
        <f>IF(N622="sníž. přenesená",J622,0)</f>
        <v>0</v>
      </c>
      <c r="BI622" s="144">
        <f>IF(N622="nulová",J622,0)</f>
        <v>0</v>
      </c>
      <c r="BJ622" s="17" t="s">
        <v>87</v>
      </c>
      <c r="BK622" s="144">
        <f>ROUND(I622*H622,2)</f>
        <v>0</v>
      </c>
      <c r="BL622" s="17" t="s">
        <v>158</v>
      </c>
      <c r="BM622" s="143" t="s">
        <v>1092</v>
      </c>
    </row>
    <row r="623" spans="2:65" s="12" customFormat="1" ht="11.25">
      <c r="B623" s="145"/>
      <c r="D623" s="146" t="s">
        <v>161</v>
      </c>
      <c r="E623" s="147" t="s">
        <v>1</v>
      </c>
      <c r="F623" s="148" t="s">
        <v>1093</v>
      </c>
      <c r="H623" s="149">
        <v>9.0050000000000008</v>
      </c>
      <c r="I623" s="150"/>
      <c r="L623" s="145"/>
      <c r="M623" s="151"/>
      <c r="T623" s="152"/>
      <c r="AT623" s="147" t="s">
        <v>161</v>
      </c>
      <c r="AU623" s="147" t="s">
        <v>159</v>
      </c>
      <c r="AV623" s="12" t="s">
        <v>89</v>
      </c>
      <c r="AW623" s="12" t="s">
        <v>34</v>
      </c>
      <c r="AX623" s="12" t="s">
        <v>87</v>
      </c>
      <c r="AY623" s="147" t="s">
        <v>149</v>
      </c>
    </row>
    <row r="624" spans="2:65" s="1" customFormat="1" ht="24.2" customHeight="1">
      <c r="B624" s="32"/>
      <c r="C624" s="132" t="s">
        <v>1094</v>
      </c>
      <c r="D624" s="132" t="s">
        <v>153</v>
      </c>
      <c r="E624" s="133" t="s">
        <v>1095</v>
      </c>
      <c r="F624" s="134" t="s">
        <v>1096</v>
      </c>
      <c r="G624" s="135" t="s">
        <v>237</v>
      </c>
      <c r="H624" s="136">
        <v>317.61</v>
      </c>
      <c r="I624" s="137"/>
      <c r="J624" s="138">
        <f>ROUND(I624*H624,2)</f>
        <v>0</v>
      </c>
      <c r="K624" s="134" t="s">
        <v>157</v>
      </c>
      <c r="L624" s="32"/>
      <c r="M624" s="186" t="s">
        <v>1</v>
      </c>
      <c r="N624" s="187" t="s">
        <v>44</v>
      </c>
      <c r="O624" s="188"/>
      <c r="P624" s="189">
        <f>O624*H624</f>
        <v>0</v>
      </c>
      <c r="Q624" s="189">
        <v>0</v>
      </c>
      <c r="R624" s="189">
        <f>Q624*H624</f>
        <v>0</v>
      </c>
      <c r="S624" s="189">
        <v>0</v>
      </c>
      <c r="T624" s="190">
        <f>S624*H624</f>
        <v>0</v>
      </c>
      <c r="AR624" s="143" t="s">
        <v>158</v>
      </c>
      <c r="AT624" s="143" t="s">
        <v>153</v>
      </c>
      <c r="AU624" s="143" t="s">
        <v>159</v>
      </c>
      <c r="AY624" s="17" t="s">
        <v>149</v>
      </c>
      <c r="BE624" s="144">
        <f>IF(N624="základní",J624,0)</f>
        <v>0</v>
      </c>
      <c r="BF624" s="144">
        <f>IF(N624="snížená",J624,0)</f>
        <v>0</v>
      </c>
      <c r="BG624" s="144">
        <f>IF(N624="zákl. přenesená",J624,0)</f>
        <v>0</v>
      </c>
      <c r="BH624" s="144">
        <f>IF(N624="sníž. přenesená",J624,0)</f>
        <v>0</v>
      </c>
      <c r="BI624" s="144">
        <f>IF(N624="nulová",J624,0)</f>
        <v>0</v>
      </c>
      <c r="BJ624" s="17" t="s">
        <v>87</v>
      </c>
      <c r="BK624" s="144">
        <f>ROUND(I624*H624,2)</f>
        <v>0</v>
      </c>
      <c r="BL624" s="17" t="s">
        <v>158</v>
      </c>
      <c r="BM624" s="143" t="s">
        <v>1097</v>
      </c>
    </row>
    <row r="625" spans="2:12" s="1" customFormat="1" ht="6.95" customHeight="1">
      <c r="B625" s="44"/>
      <c r="C625" s="45"/>
      <c r="D625" s="45"/>
      <c r="E625" s="45"/>
      <c r="F625" s="45"/>
      <c r="G625" s="45"/>
      <c r="H625" s="45"/>
      <c r="I625" s="45"/>
      <c r="J625" s="45"/>
      <c r="K625" s="45"/>
      <c r="L625" s="32"/>
    </row>
  </sheetData>
  <sheetProtection algorithmName="SHA-512" hashValue="SwToXEc/9N5byXdvwivjqL3jsx8gfcm4RNoQlT756M4pheMgqWzgtYG/RwMo/HGo9d4RKb5+8TRGZNqSYw2Xtg==" saltValue="yAOYWt/XDeCCfLZGrLCrgMySTW2Itifo+5GRsSRYPWNIgVf/u+abmemO1YCLieahac2kZK+yYxSUlpNzmanmCg==" spinCount="100000" sheet="1" objects="1" scenarios="1" formatColumns="0" formatRows="0" autoFilter="0"/>
  <autoFilter ref="C144:K624" xr:uid="{00000000-0009-0000-0000-000001000000}"/>
  <mergeCells count="9">
    <mergeCell ref="E87:H87"/>
    <mergeCell ref="E135:H135"/>
    <mergeCell ref="E137:H137"/>
    <mergeCell ref="L2:V2"/>
    <mergeCell ref="E7:H7"/>
    <mergeCell ref="E9:H9"/>
    <mergeCell ref="E18:H18"/>
    <mergeCell ref="E27:H27"/>
    <mergeCell ref="E85:H85"/>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7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5"/>
      <c r="M2" s="195"/>
      <c r="N2" s="195"/>
      <c r="O2" s="195"/>
      <c r="P2" s="195"/>
      <c r="Q2" s="195"/>
      <c r="R2" s="195"/>
      <c r="S2" s="195"/>
      <c r="T2" s="195"/>
      <c r="U2" s="195"/>
      <c r="V2" s="195"/>
      <c r="AT2" s="17" t="s">
        <v>92</v>
      </c>
    </row>
    <row r="3" spans="2:46" ht="6.95" customHeight="1">
      <c r="B3" s="18"/>
      <c r="C3" s="19"/>
      <c r="D3" s="19"/>
      <c r="E3" s="19"/>
      <c r="F3" s="19"/>
      <c r="G3" s="19"/>
      <c r="H3" s="19"/>
      <c r="I3" s="19"/>
      <c r="J3" s="19"/>
      <c r="K3" s="19"/>
      <c r="L3" s="20"/>
      <c r="AT3" s="17" t="s">
        <v>89</v>
      </c>
    </row>
    <row r="4" spans="2:46" ht="24.95" customHeight="1">
      <c r="B4" s="20"/>
      <c r="D4" s="21" t="s">
        <v>97</v>
      </c>
      <c r="L4" s="20"/>
      <c r="M4" s="88" t="s">
        <v>10</v>
      </c>
      <c r="AT4" s="17" t="s">
        <v>4</v>
      </c>
    </row>
    <row r="5" spans="2:46" ht="6.95" customHeight="1">
      <c r="B5" s="20"/>
      <c r="L5" s="20"/>
    </row>
    <row r="6" spans="2:46" ht="12" customHeight="1">
      <c r="B6" s="20"/>
      <c r="D6" s="27" t="s">
        <v>16</v>
      </c>
      <c r="L6" s="20"/>
    </row>
    <row r="7" spans="2:46" ht="16.5" customHeight="1">
      <c r="B7" s="20"/>
      <c r="E7" s="229" t="str">
        <f>'Rekapitulace stavby'!K6</f>
        <v>Doksy, parkovací plocha u ZŠ K. H. Máchy</v>
      </c>
      <c r="F7" s="230"/>
      <c r="G7" s="230"/>
      <c r="H7" s="230"/>
      <c r="L7" s="20"/>
    </row>
    <row r="8" spans="2:46" s="1" customFormat="1" ht="12" customHeight="1">
      <c r="B8" s="32"/>
      <c r="D8" s="27" t="s">
        <v>98</v>
      </c>
      <c r="L8" s="32"/>
    </row>
    <row r="9" spans="2:46" s="1" customFormat="1" ht="16.5" customHeight="1">
      <c r="B9" s="32"/>
      <c r="E9" s="210" t="s">
        <v>1098</v>
      </c>
      <c r="F9" s="231"/>
      <c r="G9" s="231"/>
      <c r="H9" s="231"/>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4. 11. 2024</v>
      </c>
      <c r="L12" s="32"/>
    </row>
    <row r="13" spans="2:46" s="1" customFormat="1" ht="10.9" customHeight="1">
      <c r="B13" s="32"/>
      <c r="L13" s="32"/>
    </row>
    <row r="14" spans="2:46" s="1" customFormat="1" ht="12" customHeight="1">
      <c r="B14" s="32"/>
      <c r="D14" s="27" t="s">
        <v>24</v>
      </c>
      <c r="I14" s="27" t="s">
        <v>25</v>
      </c>
      <c r="J14" s="25" t="str">
        <f>IF('Rekapitulace stavby'!AN10="","",'Rekapitulace stavby'!AN10)</f>
        <v/>
      </c>
      <c r="L14" s="32"/>
    </row>
    <row r="15" spans="2:46" s="1" customFormat="1" ht="18" customHeight="1">
      <c r="B15" s="32"/>
      <c r="E15" s="25" t="str">
        <f>IF('Rekapitulace stavby'!E11="","",'Rekapitulace stavby'!E11)</f>
        <v>Město Doksy</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32" t="str">
        <f>'Rekapitulace stavby'!E14</f>
        <v>Vyplň údaj</v>
      </c>
      <c r="F18" s="194"/>
      <c r="G18" s="194"/>
      <c r="H18" s="194"/>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1</v>
      </c>
      <c r="L20" s="32"/>
    </row>
    <row r="21" spans="2:12" s="1" customFormat="1" ht="18" customHeight="1">
      <c r="B21" s="32"/>
      <c r="E21" s="25" t="s">
        <v>1099</v>
      </c>
      <c r="I21" s="27" t="s">
        <v>27</v>
      </c>
      <c r="J21" s="25" t="s">
        <v>1</v>
      </c>
      <c r="L21" s="32"/>
    </row>
    <row r="22" spans="2:12" s="1" customFormat="1" ht="6.95" customHeight="1">
      <c r="B22" s="32"/>
      <c r="L22" s="32"/>
    </row>
    <row r="23" spans="2:12" s="1" customFormat="1" ht="12" customHeight="1">
      <c r="B23" s="32"/>
      <c r="D23" s="27" t="s">
        <v>35</v>
      </c>
      <c r="I23" s="27" t="s">
        <v>25</v>
      </c>
      <c r="J23" s="25" t="s">
        <v>1</v>
      </c>
      <c r="L23" s="32"/>
    </row>
    <row r="24" spans="2:12" s="1" customFormat="1" ht="18" customHeight="1">
      <c r="B24" s="32"/>
      <c r="E24" s="25" t="s">
        <v>1100</v>
      </c>
      <c r="I24" s="27" t="s">
        <v>27</v>
      </c>
      <c r="J24" s="25" t="s">
        <v>1</v>
      </c>
      <c r="L24" s="32"/>
    </row>
    <row r="25" spans="2:12" s="1" customFormat="1" ht="6.95" customHeight="1">
      <c r="B25" s="32"/>
      <c r="L25" s="32"/>
    </row>
    <row r="26" spans="2:12" s="1" customFormat="1" ht="12" customHeight="1">
      <c r="B26" s="32"/>
      <c r="D26" s="27" t="s">
        <v>37</v>
      </c>
      <c r="L26" s="32"/>
    </row>
    <row r="27" spans="2:12" s="7" customFormat="1" ht="16.5" customHeight="1">
      <c r="B27" s="89"/>
      <c r="E27" s="199" t="s">
        <v>1</v>
      </c>
      <c r="F27" s="199"/>
      <c r="G27" s="199"/>
      <c r="H27" s="199"/>
      <c r="L27" s="89"/>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0" t="s">
        <v>39</v>
      </c>
      <c r="J30" s="66">
        <f>ROUND(J118, 2)</f>
        <v>0</v>
      </c>
      <c r="L30" s="32"/>
    </row>
    <row r="31" spans="2:12" s="1" customFormat="1" ht="6.95" customHeight="1">
      <c r="B31" s="32"/>
      <c r="D31" s="53"/>
      <c r="E31" s="53"/>
      <c r="F31" s="53"/>
      <c r="G31" s="53"/>
      <c r="H31" s="53"/>
      <c r="I31" s="53"/>
      <c r="J31" s="53"/>
      <c r="K31" s="53"/>
      <c r="L31" s="32"/>
    </row>
    <row r="32" spans="2:12" s="1" customFormat="1" ht="14.45" customHeight="1">
      <c r="B32" s="32"/>
      <c r="F32" s="35" t="s">
        <v>41</v>
      </c>
      <c r="I32" s="35" t="s">
        <v>40</v>
      </c>
      <c r="J32" s="35" t="s">
        <v>42</v>
      </c>
      <c r="L32" s="32"/>
    </row>
    <row r="33" spans="2:12" s="1" customFormat="1" ht="14.45" customHeight="1">
      <c r="B33" s="32"/>
      <c r="D33" s="55" t="s">
        <v>43</v>
      </c>
      <c r="E33" s="27" t="s">
        <v>44</v>
      </c>
      <c r="F33" s="91">
        <f>ROUND((SUM(BE118:BE173)),  2)</f>
        <v>0</v>
      </c>
      <c r="I33" s="92">
        <v>0.21</v>
      </c>
      <c r="J33" s="91">
        <f>ROUND(((SUM(BE118:BE173))*I33),  2)</f>
        <v>0</v>
      </c>
      <c r="L33" s="32"/>
    </row>
    <row r="34" spans="2:12" s="1" customFormat="1" ht="14.45" customHeight="1">
      <c r="B34" s="32"/>
      <c r="E34" s="27" t="s">
        <v>45</v>
      </c>
      <c r="F34" s="91">
        <f>ROUND((SUM(BF118:BF173)),  2)</f>
        <v>0</v>
      </c>
      <c r="I34" s="92">
        <v>0.12</v>
      </c>
      <c r="J34" s="91">
        <f>ROUND(((SUM(BF118:BF173))*I34),  2)</f>
        <v>0</v>
      </c>
      <c r="L34" s="32"/>
    </row>
    <row r="35" spans="2:12" s="1" customFormat="1" ht="14.45" hidden="1" customHeight="1">
      <c r="B35" s="32"/>
      <c r="E35" s="27" t="s">
        <v>46</v>
      </c>
      <c r="F35" s="91">
        <f>ROUND((SUM(BG118:BG173)),  2)</f>
        <v>0</v>
      </c>
      <c r="I35" s="92">
        <v>0.21</v>
      </c>
      <c r="J35" s="91">
        <f>0</f>
        <v>0</v>
      </c>
      <c r="L35" s="32"/>
    </row>
    <row r="36" spans="2:12" s="1" customFormat="1" ht="14.45" hidden="1" customHeight="1">
      <c r="B36" s="32"/>
      <c r="E36" s="27" t="s">
        <v>47</v>
      </c>
      <c r="F36" s="91">
        <f>ROUND((SUM(BH118:BH173)),  2)</f>
        <v>0</v>
      </c>
      <c r="I36" s="92">
        <v>0.12</v>
      </c>
      <c r="J36" s="91">
        <f>0</f>
        <v>0</v>
      </c>
      <c r="L36" s="32"/>
    </row>
    <row r="37" spans="2:12" s="1" customFormat="1" ht="14.45" hidden="1" customHeight="1">
      <c r="B37" s="32"/>
      <c r="E37" s="27" t="s">
        <v>48</v>
      </c>
      <c r="F37" s="91">
        <f>ROUND((SUM(BI118:BI173)),  2)</f>
        <v>0</v>
      </c>
      <c r="I37" s="92">
        <v>0</v>
      </c>
      <c r="J37" s="91">
        <f>0</f>
        <v>0</v>
      </c>
      <c r="L37" s="32"/>
    </row>
    <row r="38" spans="2:12" s="1" customFormat="1" ht="6.95" customHeight="1">
      <c r="B38" s="32"/>
      <c r="L38" s="32"/>
    </row>
    <row r="39" spans="2:12" s="1" customFormat="1" ht="25.35" customHeight="1">
      <c r="B39" s="32"/>
      <c r="C39" s="93"/>
      <c r="D39" s="94" t="s">
        <v>49</v>
      </c>
      <c r="E39" s="57"/>
      <c r="F39" s="57"/>
      <c r="G39" s="95" t="s">
        <v>50</v>
      </c>
      <c r="H39" s="96" t="s">
        <v>51</v>
      </c>
      <c r="I39" s="57"/>
      <c r="J39" s="97">
        <f>SUM(J30:J37)</f>
        <v>0</v>
      </c>
      <c r="K39" s="98"/>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52</v>
      </c>
      <c r="E50" s="42"/>
      <c r="F50" s="42"/>
      <c r="G50" s="41" t="s">
        <v>53</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54</v>
      </c>
      <c r="E61" s="34"/>
      <c r="F61" s="99" t="s">
        <v>55</v>
      </c>
      <c r="G61" s="43" t="s">
        <v>54</v>
      </c>
      <c r="H61" s="34"/>
      <c r="I61" s="34"/>
      <c r="J61" s="100" t="s">
        <v>55</v>
      </c>
      <c r="K61" s="34"/>
      <c r="L61" s="32"/>
    </row>
    <row r="62" spans="2:12" ht="11.25">
      <c r="B62" s="20"/>
      <c r="L62" s="20"/>
    </row>
    <row r="63" spans="2:12" ht="11.25">
      <c r="B63" s="20"/>
      <c r="L63" s="20"/>
    </row>
    <row r="64" spans="2:12" ht="11.25">
      <c r="B64" s="20"/>
      <c r="L64" s="20"/>
    </row>
    <row r="65" spans="2:12" s="1" customFormat="1" ht="12.75">
      <c r="B65" s="32"/>
      <c r="D65" s="41" t="s">
        <v>56</v>
      </c>
      <c r="E65" s="42"/>
      <c r="F65" s="42"/>
      <c r="G65" s="41" t="s">
        <v>57</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54</v>
      </c>
      <c r="E76" s="34"/>
      <c r="F76" s="99" t="s">
        <v>55</v>
      </c>
      <c r="G76" s="43" t="s">
        <v>54</v>
      </c>
      <c r="H76" s="34"/>
      <c r="I76" s="34"/>
      <c r="J76" s="100" t="s">
        <v>55</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100</v>
      </c>
      <c r="L82" s="32"/>
    </row>
    <row r="83" spans="2:47" s="1" customFormat="1" ht="6.95" customHeight="1">
      <c r="B83" s="32"/>
      <c r="L83" s="32"/>
    </row>
    <row r="84" spans="2:47" s="1" customFormat="1" ht="12" customHeight="1">
      <c r="B84" s="32"/>
      <c r="C84" s="27" t="s">
        <v>16</v>
      </c>
      <c r="L84" s="32"/>
    </row>
    <row r="85" spans="2:47" s="1" customFormat="1" ht="16.5" customHeight="1">
      <c r="B85" s="32"/>
      <c r="E85" s="229" t="str">
        <f>E7</f>
        <v>Doksy, parkovací plocha u ZŠ K. H. Máchy</v>
      </c>
      <c r="F85" s="230"/>
      <c r="G85" s="230"/>
      <c r="H85" s="230"/>
      <c r="L85" s="32"/>
    </row>
    <row r="86" spans="2:47" s="1" customFormat="1" ht="12" customHeight="1">
      <c r="B86" s="32"/>
      <c r="C86" s="27" t="s">
        <v>98</v>
      </c>
      <c r="L86" s="32"/>
    </row>
    <row r="87" spans="2:47" s="1" customFormat="1" ht="16.5" customHeight="1">
      <c r="B87" s="32"/>
      <c r="E87" s="210" t="str">
        <f>E9</f>
        <v>SO.401 - SO.401 - Veřejné osvětlení</v>
      </c>
      <c r="F87" s="231"/>
      <c r="G87" s="231"/>
      <c r="H87" s="231"/>
      <c r="L87" s="32"/>
    </row>
    <row r="88" spans="2:47" s="1" customFormat="1" ht="6.95" customHeight="1">
      <c r="B88" s="32"/>
      <c r="L88" s="32"/>
    </row>
    <row r="89" spans="2:47" s="1" customFormat="1" ht="12" customHeight="1">
      <c r="B89" s="32"/>
      <c r="C89" s="27" t="s">
        <v>20</v>
      </c>
      <c r="F89" s="25" t="str">
        <f>F12</f>
        <v xml:space="preserve"> </v>
      </c>
      <c r="I89" s="27" t="s">
        <v>22</v>
      </c>
      <c r="J89" s="52" t="str">
        <f>IF(J12="","",J12)</f>
        <v>4. 11. 2024</v>
      </c>
      <c r="L89" s="32"/>
    </row>
    <row r="90" spans="2:47" s="1" customFormat="1" ht="6.95" customHeight="1">
      <c r="B90" s="32"/>
      <c r="L90" s="32"/>
    </row>
    <row r="91" spans="2:47" s="1" customFormat="1" ht="15.2" customHeight="1">
      <c r="B91" s="32"/>
      <c r="C91" s="27" t="s">
        <v>24</v>
      </c>
      <c r="F91" s="25" t="str">
        <f>E15</f>
        <v>Město Doksy</v>
      </c>
      <c r="I91" s="27" t="s">
        <v>30</v>
      </c>
      <c r="J91" s="30" t="str">
        <f>E21</f>
        <v>ANADA HS s.r.o.</v>
      </c>
      <c r="L91" s="32"/>
    </row>
    <row r="92" spans="2:47" s="1" customFormat="1" ht="15.2" customHeight="1">
      <c r="B92" s="32"/>
      <c r="C92" s="27" t="s">
        <v>28</v>
      </c>
      <c r="F92" s="25" t="str">
        <f>IF(E18="","",E18)</f>
        <v>Vyplň údaj</v>
      </c>
      <c r="I92" s="27" t="s">
        <v>35</v>
      </c>
      <c r="J92" s="30" t="str">
        <f>E24</f>
        <v>Ing. Jaroslav Altera</v>
      </c>
      <c r="L92" s="32"/>
    </row>
    <row r="93" spans="2:47" s="1" customFormat="1" ht="10.35" customHeight="1">
      <c r="B93" s="32"/>
      <c r="L93" s="32"/>
    </row>
    <row r="94" spans="2:47" s="1" customFormat="1" ht="29.25" customHeight="1">
      <c r="B94" s="32"/>
      <c r="C94" s="101" t="s">
        <v>101</v>
      </c>
      <c r="D94" s="93"/>
      <c r="E94" s="93"/>
      <c r="F94" s="93"/>
      <c r="G94" s="93"/>
      <c r="H94" s="93"/>
      <c r="I94" s="93"/>
      <c r="J94" s="102" t="s">
        <v>102</v>
      </c>
      <c r="K94" s="93"/>
      <c r="L94" s="32"/>
    </row>
    <row r="95" spans="2:47" s="1" customFormat="1" ht="10.35" customHeight="1">
      <c r="B95" s="32"/>
      <c r="L95" s="32"/>
    </row>
    <row r="96" spans="2:47" s="1" customFormat="1" ht="22.9" customHeight="1">
      <c r="B96" s="32"/>
      <c r="C96" s="103" t="s">
        <v>103</v>
      </c>
      <c r="J96" s="66">
        <f>J118</f>
        <v>0</v>
      </c>
      <c r="L96" s="32"/>
      <c r="AU96" s="17" t="s">
        <v>104</v>
      </c>
    </row>
    <row r="97" spans="2:12" s="8" customFormat="1" ht="24.95" customHeight="1">
      <c r="B97" s="104"/>
      <c r="D97" s="105" t="s">
        <v>1101</v>
      </c>
      <c r="E97" s="106"/>
      <c r="F97" s="106"/>
      <c r="G97" s="106"/>
      <c r="H97" s="106"/>
      <c r="I97" s="106"/>
      <c r="J97" s="107">
        <f>J119</f>
        <v>0</v>
      </c>
      <c r="L97" s="104"/>
    </row>
    <row r="98" spans="2:12" s="8" customFormat="1" ht="24.95" customHeight="1">
      <c r="B98" s="104"/>
      <c r="D98" s="105" t="s">
        <v>1102</v>
      </c>
      <c r="E98" s="106"/>
      <c r="F98" s="106"/>
      <c r="G98" s="106"/>
      <c r="H98" s="106"/>
      <c r="I98" s="106"/>
      <c r="J98" s="107">
        <f>J150</f>
        <v>0</v>
      </c>
      <c r="L98" s="104"/>
    </row>
    <row r="99" spans="2:12" s="1" customFormat="1" ht="21.75" customHeight="1">
      <c r="B99" s="32"/>
      <c r="L99" s="32"/>
    </row>
    <row r="100" spans="2:12" s="1" customFormat="1" ht="6.95" customHeight="1">
      <c r="B100" s="44"/>
      <c r="C100" s="45"/>
      <c r="D100" s="45"/>
      <c r="E100" s="45"/>
      <c r="F100" s="45"/>
      <c r="G100" s="45"/>
      <c r="H100" s="45"/>
      <c r="I100" s="45"/>
      <c r="J100" s="45"/>
      <c r="K100" s="45"/>
      <c r="L100" s="32"/>
    </row>
    <row r="104" spans="2:12" s="1" customFormat="1" ht="6.95" customHeight="1">
      <c r="B104" s="46"/>
      <c r="C104" s="47"/>
      <c r="D104" s="47"/>
      <c r="E104" s="47"/>
      <c r="F104" s="47"/>
      <c r="G104" s="47"/>
      <c r="H104" s="47"/>
      <c r="I104" s="47"/>
      <c r="J104" s="47"/>
      <c r="K104" s="47"/>
      <c r="L104" s="32"/>
    </row>
    <row r="105" spans="2:12" s="1" customFormat="1" ht="24.95" customHeight="1">
      <c r="B105" s="32"/>
      <c r="C105" s="21" t="s">
        <v>134</v>
      </c>
      <c r="L105" s="32"/>
    </row>
    <row r="106" spans="2:12" s="1" customFormat="1" ht="6.95" customHeight="1">
      <c r="B106" s="32"/>
      <c r="L106" s="32"/>
    </row>
    <row r="107" spans="2:12" s="1" customFormat="1" ht="12" customHeight="1">
      <c r="B107" s="32"/>
      <c r="C107" s="27" t="s">
        <v>16</v>
      </c>
      <c r="L107" s="32"/>
    </row>
    <row r="108" spans="2:12" s="1" customFormat="1" ht="16.5" customHeight="1">
      <c r="B108" s="32"/>
      <c r="E108" s="229" t="str">
        <f>E7</f>
        <v>Doksy, parkovací plocha u ZŠ K. H. Máchy</v>
      </c>
      <c r="F108" s="230"/>
      <c r="G108" s="230"/>
      <c r="H108" s="230"/>
      <c r="L108" s="32"/>
    </row>
    <row r="109" spans="2:12" s="1" customFormat="1" ht="12" customHeight="1">
      <c r="B109" s="32"/>
      <c r="C109" s="27" t="s">
        <v>98</v>
      </c>
      <c r="L109" s="32"/>
    </row>
    <row r="110" spans="2:12" s="1" customFormat="1" ht="16.5" customHeight="1">
      <c r="B110" s="32"/>
      <c r="E110" s="210" t="str">
        <f>E9</f>
        <v>SO.401 - SO.401 - Veřejné osvětlení</v>
      </c>
      <c r="F110" s="231"/>
      <c r="G110" s="231"/>
      <c r="H110" s="231"/>
      <c r="L110" s="32"/>
    </row>
    <row r="111" spans="2:12" s="1" customFormat="1" ht="6.95" customHeight="1">
      <c r="B111" s="32"/>
      <c r="L111" s="32"/>
    </row>
    <row r="112" spans="2:12" s="1" customFormat="1" ht="12" customHeight="1">
      <c r="B112" s="32"/>
      <c r="C112" s="27" t="s">
        <v>20</v>
      </c>
      <c r="F112" s="25" t="str">
        <f>F12</f>
        <v xml:space="preserve"> </v>
      </c>
      <c r="I112" s="27" t="s">
        <v>22</v>
      </c>
      <c r="J112" s="52" t="str">
        <f>IF(J12="","",J12)</f>
        <v>4. 11. 2024</v>
      </c>
      <c r="L112" s="32"/>
    </row>
    <row r="113" spans="2:65" s="1" customFormat="1" ht="6.95" customHeight="1">
      <c r="B113" s="32"/>
      <c r="L113" s="32"/>
    </row>
    <row r="114" spans="2:65" s="1" customFormat="1" ht="15.2" customHeight="1">
      <c r="B114" s="32"/>
      <c r="C114" s="27" t="s">
        <v>24</v>
      </c>
      <c r="F114" s="25" t="str">
        <f>E15</f>
        <v>Město Doksy</v>
      </c>
      <c r="I114" s="27" t="s">
        <v>30</v>
      </c>
      <c r="J114" s="30" t="str">
        <f>E21</f>
        <v>ANADA HS s.r.o.</v>
      </c>
      <c r="L114" s="32"/>
    </row>
    <row r="115" spans="2:65" s="1" customFormat="1" ht="15.2" customHeight="1">
      <c r="B115" s="32"/>
      <c r="C115" s="27" t="s">
        <v>28</v>
      </c>
      <c r="F115" s="25" t="str">
        <f>IF(E18="","",E18)</f>
        <v>Vyplň údaj</v>
      </c>
      <c r="I115" s="27" t="s">
        <v>35</v>
      </c>
      <c r="J115" s="30" t="str">
        <f>E24</f>
        <v>Ing. Jaroslav Altera</v>
      </c>
      <c r="L115" s="32"/>
    </row>
    <row r="116" spans="2:65" s="1" customFormat="1" ht="10.35" customHeight="1">
      <c r="B116" s="32"/>
      <c r="L116" s="32"/>
    </row>
    <row r="117" spans="2:65" s="10" customFormat="1" ht="29.25" customHeight="1">
      <c r="B117" s="112"/>
      <c r="C117" s="113" t="s">
        <v>135</v>
      </c>
      <c r="D117" s="114" t="s">
        <v>64</v>
      </c>
      <c r="E117" s="114" t="s">
        <v>60</v>
      </c>
      <c r="F117" s="114" t="s">
        <v>61</v>
      </c>
      <c r="G117" s="114" t="s">
        <v>136</v>
      </c>
      <c r="H117" s="114" t="s">
        <v>137</v>
      </c>
      <c r="I117" s="114" t="s">
        <v>138</v>
      </c>
      <c r="J117" s="114" t="s">
        <v>102</v>
      </c>
      <c r="K117" s="115" t="s">
        <v>139</v>
      </c>
      <c r="L117" s="112"/>
      <c r="M117" s="59" t="s">
        <v>1</v>
      </c>
      <c r="N117" s="60" t="s">
        <v>43</v>
      </c>
      <c r="O117" s="60" t="s">
        <v>140</v>
      </c>
      <c r="P117" s="60" t="s">
        <v>141</v>
      </c>
      <c r="Q117" s="60" t="s">
        <v>142</v>
      </c>
      <c r="R117" s="60" t="s">
        <v>143</v>
      </c>
      <c r="S117" s="60" t="s">
        <v>144</v>
      </c>
      <c r="T117" s="61" t="s">
        <v>145</v>
      </c>
    </row>
    <row r="118" spans="2:65" s="1" customFormat="1" ht="22.9" customHeight="1">
      <c r="B118" s="32"/>
      <c r="C118" s="64" t="s">
        <v>146</v>
      </c>
      <c r="J118" s="116">
        <f>BK118</f>
        <v>0</v>
      </c>
      <c r="L118" s="32"/>
      <c r="M118" s="62"/>
      <c r="N118" s="53"/>
      <c r="O118" s="53"/>
      <c r="P118" s="117">
        <f>P119+P150</f>
        <v>0</v>
      </c>
      <c r="Q118" s="53"/>
      <c r="R118" s="117">
        <f>R119+R150</f>
        <v>6.7878379999999998</v>
      </c>
      <c r="S118" s="53"/>
      <c r="T118" s="118">
        <f>T119+T150</f>
        <v>0</v>
      </c>
      <c r="AT118" s="17" t="s">
        <v>78</v>
      </c>
      <c r="AU118" s="17" t="s">
        <v>104</v>
      </c>
      <c r="BK118" s="119">
        <f>BK119+BK150</f>
        <v>0</v>
      </c>
    </row>
    <row r="119" spans="2:65" s="11" customFormat="1" ht="25.9" customHeight="1">
      <c r="B119" s="120"/>
      <c r="D119" s="121" t="s">
        <v>78</v>
      </c>
      <c r="E119" s="122" t="s">
        <v>1103</v>
      </c>
      <c r="F119" s="122" t="s">
        <v>1104</v>
      </c>
      <c r="I119" s="123"/>
      <c r="J119" s="124">
        <f>BK119</f>
        <v>0</v>
      </c>
      <c r="L119" s="120"/>
      <c r="M119" s="125"/>
      <c r="P119" s="126">
        <f>SUM(P120:P149)</f>
        <v>0</v>
      </c>
      <c r="R119" s="126">
        <f>SUM(R120:R149)</f>
        <v>0</v>
      </c>
      <c r="T119" s="127">
        <f>SUM(T120:T149)</f>
        <v>0</v>
      </c>
      <c r="AR119" s="121" t="s">
        <v>159</v>
      </c>
      <c r="AT119" s="128" t="s">
        <v>78</v>
      </c>
      <c r="AU119" s="128" t="s">
        <v>79</v>
      </c>
      <c r="AY119" s="121" t="s">
        <v>149</v>
      </c>
      <c r="BK119" s="129">
        <f>SUM(BK120:BK149)</f>
        <v>0</v>
      </c>
    </row>
    <row r="120" spans="2:65" s="1" customFormat="1" ht="24.2" customHeight="1">
      <c r="B120" s="32"/>
      <c r="C120" s="132" t="s">
        <v>87</v>
      </c>
      <c r="D120" s="132" t="s">
        <v>153</v>
      </c>
      <c r="E120" s="133" t="s">
        <v>1105</v>
      </c>
      <c r="F120" s="134" t="s">
        <v>1106</v>
      </c>
      <c r="G120" s="135" t="s">
        <v>165</v>
      </c>
      <c r="H120" s="136">
        <v>30</v>
      </c>
      <c r="I120" s="137"/>
      <c r="J120" s="138">
        <f t="shared" ref="J120:J149" si="0">ROUND(I120*H120,2)</f>
        <v>0</v>
      </c>
      <c r="K120" s="134" t="s">
        <v>157</v>
      </c>
      <c r="L120" s="32"/>
      <c r="M120" s="139" t="s">
        <v>1</v>
      </c>
      <c r="N120" s="140" t="s">
        <v>44</v>
      </c>
      <c r="P120" s="141">
        <f t="shared" ref="P120:P149" si="1">O120*H120</f>
        <v>0</v>
      </c>
      <c r="Q120" s="141">
        <v>0</v>
      </c>
      <c r="R120" s="141">
        <f t="shared" ref="R120:R149" si="2">Q120*H120</f>
        <v>0</v>
      </c>
      <c r="S120" s="141">
        <v>0</v>
      </c>
      <c r="T120" s="142">
        <f t="shared" ref="T120:T149" si="3">S120*H120</f>
        <v>0</v>
      </c>
      <c r="AR120" s="143" t="s">
        <v>490</v>
      </c>
      <c r="AT120" s="143" t="s">
        <v>153</v>
      </c>
      <c r="AU120" s="143" t="s">
        <v>87</v>
      </c>
      <c r="AY120" s="17" t="s">
        <v>149</v>
      </c>
      <c r="BE120" s="144">
        <f t="shared" ref="BE120:BE149" si="4">IF(N120="základní",J120,0)</f>
        <v>0</v>
      </c>
      <c r="BF120" s="144">
        <f t="shared" ref="BF120:BF149" si="5">IF(N120="snížená",J120,0)</f>
        <v>0</v>
      </c>
      <c r="BG120" s="144">
        <f t="shared" ref="BG120:BG149" si="6">IF(N120="zákl. přenesená",J120,0)</f>
        <v>0</v>
      </c>
      <c r="BH120" s="144">
        <f t="shared" ref="BH120:BH149" si="7">IF(N120="sníž. přenesená",J120,0)</f>
        <v>0</v>
      </c>
      <c r="BI120" s="144">
        <f t="shared" ref="BI120:BI149" si="8">IF(N120="nulová",J120,0)</f>
        <v>0</v>
      </c>
      <c r="BJ120" s="17" t="s">
        <v>87</v>
      </c>
      <c r="BK120" s="144">
        <f t="shared" ref="BK120:BK149" si="9">ROUND(I120*H120,2)</f>
        <v>0</v>
      </c>
      <c r="BL120" s="17" t="s">
        <v>490</v>
      </c>
      <c r="BM120" s="143" t="s">
        <v>89</v>
      </c>
    </row>
    <row r="121" spans="2:65" s="1" customFormat="1" ht="37.9" customHeight="1">
      <c r="B121" s="32"/>
      <c r="C121" s="132" t="s">
        <v>89</v>
      </c>
      <c r="D121" s="132" t="s">
        <v>153</v>
      </c>
      <c r="E121" s="133" t="s">
        <v>1107</v>
      </c>
      <c r="F121" s="134" t="s">
        <v>1108</v>
      </c>
      <c r="G121" s="135" t="s">
        <v>165</v>
      </c>
      <c r="H121" s="136">
        <v>32</v>
      </c>
      <c r="I121" s="137"/>
      <c r="J121" s="138">
        <f t="shared" si="0"/>
        <v>0</v>
      </c>
      <c r="K121" s="134" t="s">
        <v>157</v>
      </c>
      <c r="L121" s="32"/>
      <c r="M121" s="139" t="s">
        <v>1</v>
      </c>
      <c r="N121" s="140" t="s">
        <v>44</v>
      </c>
      <c r="P121" s="141">
        <f t="shared" si="1"/>
        <v>0</v>
      </c>
      <c r="Q121" s="141">
        <v>0</v>
      </c>
      <c r="R121" s="141">
        <f t="shared" si="2"/>
        <v>0</v>
      </c>
      <c r="S121" s="141">
        <v>0</v>
      </c>
      <c r="T121" s="142">
        <f t="shared" si="3"/>
        <v>0</v>
      </c>
      <c r="AR121" s="143" t="s">
        <v>490</v>
      </c>
      <c r="AT121" s="143" t="s">
        <v>153</v>
      </c>
      <c r="AU121" s="143" t="s">
        <v>87</v>
      </c>
      <c r="AY121" s="17" t="s">
        <v>149</v>
      </c>
      <c r="BE121" s="144">
        <f t="shared" si="4"/>
        <v>0</v>
      </c>
      <c r="BF121" s="144">
        <f t="shared" si="5"/>
        <v>0</v>
      </c>
      <c r="BG121" s="144">
        <f t="shared" si="6"/>
        <v>0</v>
      </c>
      <c r="BH121" s="144">
        <f t="shared" si="7"/>
        <v>0</v>
      </c>
      <c r="BI121" s="144">
        <f t="shared" si="8"/>
        <v>0</v>
      </c>
      <c r="BJ121" s="17" t="s">
        <v>87</v>
      </c>
      <c r="BK121" s="144">
        <f t="shared" si="9"/>
        <v>0</v>
      </c>
      <c r="BL121" s="17" t="s">
        <v>490</v>
      </c>
      <c r="BM121" s="143" t="s">
        <v>158</v>
      </c>
    </row>
    <row r="122" spans="2:65" s="1" customFormat="1" ht="33" customHeight="1">
      <c r="B122" s="32"/>
      <c r="C122" s="132" t="s">
        <v>159</v>
      </c>
      <c r="D122" s="132" t="s">
        <v>153</v>
      </c>
      <c r="E122" s="133" t="s">
        <v>1109</v>
      </c>
      <c r="F122" s="134" t="s">
        <v>1110</v>
      </c>
      <c r="G122" s="135" t="s">
        <v>165</v>
      </c>
      <c r="H122" s="136">
        <v>8</v>
      </c>
      <c r="I122" s="137"/>
      <c r="J122" s="138">
        <f t="shared" si="0"/>
        <v>0</v>
      </c>
      <c r="K122" s="134" t="s">
        <v>157</v>
      </c>
      <c r="L122" s="32"/>
      <c r="M122" s="139" t="s">
        <v>1</v>
      </c>
      <c r="N122" s="140" t="s">
        <v>44</v>
      </c>
      <c r="P122" s="141">
        <f t="shared" si="1"/>
        <v>0</v>
      </c>
      <c r="Q122" s="141">
        <v>0</v>
      </c>
      <c r="R122" s="141">
        <f t="shared" si="2"/>
        <v>0</v>
      </c>
      <c r="S122" s="141">
        <v>0</v>
      </c>
      <c r="T122" s="142">
        <f t="shared" si="3"/>
        <v>0</v>
      </c>
      <c r="AR122" s="143" t="s">
        <v>490</v>
      </c>
      <c r="AT122" s="143" t="s">
        <v>153</v>
      </c>
      <c r="AU122" s="143" t="s">
        <v>87</v>
      </c>
      <c r="AY122" s="17" t="s">
        <v>149</v>
      </c>
      <c r="BE122" s="144">
        <f t="shared" si="4"/>
        <v>0</v>
      </c>
      <c r="BF122" s="144">
        <f t="shared" si="5"/>
        <v>0</v>
      </c>
      <c r="BG122" s="144">
        <f t="shared" si="6"/>
        <v>0</v>
      </c>
      <c r="BH122" s="144">
        <f t="shared" si="7"/>
        <v>0</v>
      </c>
      <c r="BI122" s="144">
        <f t="shared" si="8"/>
        <v>0</v>
      </c>
      <c r="BJ122" s="17" t="s">
        <v>87</v>
      </c>
      <c r="BK122" s="144">
        <f t="shared" si="9"/>
        <v>0</v>
      </c>
      <c r="BL122" s="17" t="s">
        <v>490</v>
      </c>
      <c r="BM122" s="143" t="s">
        <v>178</v>
      </c>
    </row>
    <row r="123" spans="2:65" s="1" customFormat="1" ht="24.2" customHeight="1">
      <c r="B123" s="32"/>
      <c r="C123" s="173" t="s">
        <v>158</v>
      </c>
      <c r="D123" s="173" t="s">
        <v>333</v>
      </c>
      <c r="E123" s="174" t="s">
        <v>1111</v>
      </c>
      <c r="F123" s="175" t="s">
        <v>1112</v>
      </c>
      <c r="G123" s="176" t="s">
        <v>165</v>
      </c>
      <c r="H123" s="177">
        <v>8</v>
      </c>
      <c r="I123" s="178"/>
      <c r="J123" s="179">
        <f t="shared" si="0"/>
        <v>0</v>
      </c>
      <c r="K123" s="175" t="s">
        <v>1</v>
      </c>
      <c r="L123" s="180"/>
      <c r="M123" s="181" t="s">
        <v>1</v>
      </c>
      <c r="N123" s="182" t="s">
        <v>44</v>
      </c>
      <c r="P123" s="141">
        <f t="shared" si="1"/>
        <v>0</v>
      </c>
      <c r="Q123" s="141">
        <v>0</v>
      </c>
      <c r="R123" s="141">
        <f t="shared" si="2"/>
        <v>0</v>
      </c>
      <c r="S123" s="141">
        <v>0</v>
      </c>
      <c r="T123" s="142">
        <f t="shared" si="3"/>
        <v>0</v>
      </c>
      <c r="AR123" s="143" t="s">
        <v>546</v>
      </c>
      <c r="AT123" s="143" t="s">
        <v>333</v>
      </c>
      <c r="AU123" s="143" t="s">
        <v>87</v>
      </c>
      <c r="AY123" s="17" t="s">
        <v>149</v>
      </c>
      <c r="BE123" s="144">
        <f t="shared" si="4"/>
        <v>0</v>
      </c>
      <c r="BF123" s="144">
        <f t="shared" si="5"/>
        <v>0</v>
      </c>
      <c r="BG123" s="144">
        <f t="shared" si="6"/>
        <v>0</v>
      </c>
      <c r="BH123" s="144">
        <f t="shared" si="7"/>
        <v>0</v>
      </c>
      <c r="BI123" s="144">
        <f t="shared" si="8"/>
        <v>0</v>
      </c>
      <c r="BJ123" s="17" t="s">
        <v>87</v>
      </c>
      <c r="BK123" s="144">
        <f t="shared" si="9"/>
        <v>0</v>
      </c>
      <c r="BL123" s="17" t="s">
        <v>490</v>
      </c>
      <c r="BM123" s="143" t="s">
        <v>188</v>
      </c>
    </row>
    <row r="124" spans="2:65" s="1" customFormat="1" ht="24.2" customHeight="1">
      <c r="B124" s="32"/>
      <c r="C124" s="132" t="s">
        <v>174</v>
      </c>
      <c r="D124" s="132" t="s">
        <v>153</v>
      </c>
      <c r="E124" s="133" t="s">
        <v>1113</v>
      </c>
      <c r="F124" s="134" t="s">
        <v>1114</v>
      </c>
      <c r="G124" s="135" t="s">
        <v>165</v>
      </c>
      <c r="H124" s="136">
        <v>5</v>
      </c>
      <c r="I124" s="137"/>
      <c r="J124" s="138">
        <f t="shared" si="0"/>
        <v>0</v>
      </c>
      <c r="K124" s="134" t="s">
        <v>157</v>
      </c>
      <c r="L124" s="32"/>
      <c r="M124" s="139" t="s">
        <v>1</v>
      </c>
      <c r="N124" s="140" t="s">
        <v>44</v>
      </c>
      <c r="P124" s="141">
        <f t="shared" si="1"/>
        <v>0</v>
      </c>
      <c r="Q124" s="141">
        <v>0</v>
      </c>
      <c r="R124" s="141">
        <f t="shared" si="2"/>
        <v>0</v>
      </c>
      <c r="S124" s="141">
        <v>0</v>
      </c>
      <c r="T124" s="142">
        <f t="shared" si="3"/>
        <v>0</v>
      </c>
      <c r="AR124" s="143" t="s">
        <v>490</v>
      </c>
      <c r="AT124" s="143" t="s">
        <v>153</v>
      </c>
      <c r="AU124" s="143" t="s">
        <v>87</v>
      </c>
      <c r="AY124" s="17" t="s">
        <v>149</v>
      </c>
      <c r="BE124" s="144">
        <f t="shared" si="4"/>
        <v>0</v>
      </c>
      <c r="BF124" s="144">
        <f t="shared" si="5"/>
        <v>0</v>
      </c>
      <c r="BG124" s="144">
        <f t="shared" si="6"/>
        <v>0</v>
      </c>
      <c r="BH124" s="144">
        <f t="shared" si="7"/>
        <v>0</v>
      </c>
      <c r="BI124" s="144">
        <f t="shared" si="8"/>
        <v>0</v>
      </c>
      <c r="BJ124" s="17" t="s">
        <v>87</v>
      </c>
      <c r="BK124" s="144">
        <f t="shared" si="9"/>
        <v>0</v>
      </c>
      <c r="BL124" s="17" t="s">
        <v>490</v>
      </c>
      <c r="BM124" s="143" t="s">
        <v>208</v>
      </c>
    </row>
    <row r="125" spans="2:65" s="1" customFormat="1" ht="37.9" customHeight="1">
      <c r="B125" s="32"/>
      <c r="C125" s="173" t="s">
        <v>178</v>
      </c>
      <c r="D125" s="173" t="s">
        <v>333</v>
      </c>
      <c r="E125" s="174" t="s">
        <v>1115</v>
      </c>
      <c r="F125" s="175" t="s">
        <v>1116</v>
      </c>
      <c r="G125" s="176" t="s">
        <v>165</v>
      </c>
      <c r="H125" s="177">
        <v>5</v>
      </c>
      <c r="I125" s="178"/>
      <c r="J125" s="179">
        <f t="shared" si="0"/>
        <v>0</v>
      </c>
      <c r="K125" s="175" t="s">
        <v>1</v>
      </c>
      <c r="L125" s="180"/>
      <c r="M125" s="181" t="s">
        <v>1</v>
      </c>
      <c r="N125" s="182" t="s">
        <v>44</v>
      </c>
      <c r="P125" s="141">
        <f t="shared" si="1"/>
        <v>0</v>
      </c>
      <c r="Q125" s="141">
        <v>0</v>
      </c>
      <c r="R125" s="141">
        <f t="shared" si="2"/>
        <v>0</v>
      </c>
      <c r="S125" s="141">
        <v>0</v>
      </c>
      <c r="T125" s="142">
        <f t="shared" si="3"/>
        <v>0</v>
      </c>
      <c r="AR125" s="143" t="s">
        <v>546</v>
      </c>
      <c r="AT125" s="143" t="s">
        <v>333</v>
      </c>
      <c r="AU125" s="143" t="s">
        <v>87</v>
      </c>
      <c r="AY125" s="17" t="s">
        <v>149</v>
      </c>
      <c r="BE125" s="144">
        <f t="shared" si="4"/>
        <v>0</v>
      </c>
      <c r="BF125" s="144">
        <f t="shared" si="5"/>
        <v>0</v>
      </c>
      <c r="BG125" s="144">
        <f t="shared" si="6"/>
        <v>0</v>
      </c>
      <c r="BH125" s="144">
        <f t="shared" si="7"/>
        <v>0</v>
      </c>
      <c r="BI125" s="144">
        <f t="shared" si="8"/>
        <v>0</v>
      </c>
      <c r="BJ125" s="17" t="s">
        <v>87</v>
      </c>
      <c r="BK125" s="144">
        <f t="shared" si="9"/>
        <v>0</v>
      </c>
      <c r="BL125" s="17" t="s">
        <v>490</v>
      </c>
      <c r="BM125" s="143" t="s">
        <v>8</v>
      </c>
    </row>
    <row r="126" spans="2:65" s="1" customFormat="1" ht="24.2" customHeight="1">
      <c r="B126" s="32"/>
      <c r="C126" s="132" t="s">
        <v>183</v>
      </c>
      <c r="D126" s="132" t="s">
        <v>153</v>
      </c>
      <c r="E126" s="133" t="s">
        <v>1117</v>
      </c>
      <c r="F126" s="134" t="s">
        <v>1118</v>
      </c>
      <c r="G126" s="135" t="s">
        <v>165</v>
      </c>
      <c r="H126" s="136">
        <v>5</v>
      </c>
      <c r="I126" s="137"/>
      <c r="J126" s="138">
        <f t="shared" si="0"/>
        <v>0</v>
      </c>
      <c r="K126" s="134" t="s">
        <v>157</v>
      </c>
      <c r="L126" s="32"/>
      <c r="M126" s="139" t="s">
        <v>1</v>
      </c>
      <c r="N126" s="140" t="s">
        <v>44</v>
      </c>
      <c r="P126" s="141">
        <f t="shared" si="1"/>
        <v>0</v>
      </c>
      <c r="Q126" s="141">
        <v>0</v>
      </c>
      <c r="R126" s="141">
        <f t="shared" si="2"/>
        <v>0</v>
      </c>
      <c r="S126" s="141">
        <v>0</v>
      </c>
      <c r="T126" s="142">
        <f t="shared" si="3"/>
        <v>0</v>
      </c>
      <c r="AR126" s="143" t="s">
        <v>490</v>
      </c>
      <c r="AT126" s="143" t="s">
        <v>153</v>
      </c>
      <c r="AU126" s="143" t="s">
        <v>87</v>
      </c>
      <c r="AY126" s="17" t="s">
        <v>149</v>
      </c>
      <c r="BE126" s="144">
        <f t="shared" si="4"/>
        <v>0</v>
      </c>
      <c r="BF126" s="144">
        <f t="shared" si="5"/>
        <v>0</v>
      </c>
      <c r="BG126" s="144">
        <f t="shared" si="6"/>
        <v>0</v>
      </c>
      <c r="BH126" s="144">
        <f t="shared" si="7"/>
        <v>0</v>
      </c>
      <c r="BI126" s="144">
        <f t="shared" si="8"/>
        <v>0</v>
      </c>
      <c r="BJ126" s="17" t="s">
        <v>87</v>
      </c>
      <c r="BK126" s="144">
        <f t="shared" si="9"/>
        <v>0</v>
      </c>
      <c r="BL126" s="17" t="s">
        <v>490</v>
      </c>
      <c r="BM126" s="143" t="s">
        <v>234</v>
      </c>
    </row>
    <row r="127" spans="2:65" s="1" customFormat="1" ht="33" customHeight="1">
      <c r="B127" s="32"/>
      <c r="C127" s="173" t="s">
        <v>188</v>
      </c>
      <c r="D127" s="173" t="s">
        <v>333</v>
      </c>
      <c r="E127" s="174" t="s">
        <v>1119</v>
      </c>
      <c r="F127" s="175" t="s">
        <v>1120</v>
      </c>
      <c r="G127" s="176" t="s">
        <v>165</v>
      </c>
      <c r="H127" s="177">
        <v>5</v>
      </c>
      <c r="I127" s="178"/>
      <c r="J127" s="179">
        <f t="shared" si="0"/>
        <v>0</v>
      </c>
      <c r="K127" s="175" t="s">
        <v>1</v>
      </c>
      <c r="L127" s="180"/>
      <c r="M127" s="181" t="s">
        <v>1</v>
      </c>
      <c r="N127" s="182" t="s">
        <v>44</v>
      </c>
      <c r="P127" s="141">
        <f t="shared" si="1"/>
        <v>0</v>
      </c>
      <c r="Q127" s="141">
        <v>0</v>
      </c>
      <c r="R127" s="141">
        <f t="shared" si="2"/>
        <v>0</v>
      </c>
      <c r="S127" s="141">
        <v>0</v>
      </c>
      <c r="T127" s="142">
        <f t="shared" si="3"/>
        <v>0</v>
      </c>
      <c r="AR127" s="143" t="s">
        <v>546</v>
      </c>
      <c r="AT127" s="143" t="s">
        <v>333</v>
      </c>
      <c r="AU127" s="143" t="s">
        <v>87</v>
      </c>
      <c r="AY127" s="17" t="s">
        <v>149</v>
      </c>
      <c r="BE127" s="144">
        <f t="shared" si="4"/>
        <v>0</v>
      </c>
      <c r="BF127" s="144">
        <f t="shared" si="5"/>
        <v>0</v>
      </c>
      <c r="BG127" s="144">
        <f t="shared" si="6"/>
        <v>0</v>
      </c>
      <c r="BH127" s="144">
        <f t="shared" si="7"/>
        <v>0</v>
      </c>
      <c r="BI127" s="144">
        <f t="shared" si="8"/>
        <v>0</v>
      </c>
      <c r="BJ127" s="17" t="s">
        <v>87</v>
      </c>
      <c r="BK127" s="144">
        <f t="shared" si="9"/>
        <v>0</v>
      </c>
      <c r="BL127" s="17" t="s">
        <v>490</v>
      </c>
      <c r="BM127" s="143" t="s">
        <v>245</v>
      </c>
    </row>
    <row r="128" spans="2:65" s="1" customFormat="1" ht="16.5" customHeight="1">
      <c r="B128" s="32"/>
      <c r="C128" s="173" t="s">
        <v>200</v>
      </c>
      <c r="D128" s="173" t="s">
        <v>333</v>
      </c>
      <c r="E128" s="174" t="s">
        <v>1121</v>
      </c>
      <c r="F128" s="175" t="s">
        <v>1122</v>
      </c>
      <c r="G128" s="176" t="s">
        <v>165</v>
      </c>
      <c r="H128" s="177">
        <v>5</v>
      </c>
      <c r="I128" s="178"/>
      <c r="J128" s="179">
        <f t="shared" si="0"/>
        <v>0</v>
      </c>
      <c r="K128" s="175" t="s">
        <v>1</v>
      </c>
      <c r="L128" s="180"/>
      <c r="M128" s="181" t="s">
        <v>1</v>
      </c>
      <c r="N128" s="182" t="s">
        <v>44</v>
      </c>
      <c r="P128" s="141">
        <f t="shared" si="1"/>
        <v>0</v>
      </c>
      <c r="Q128" s="141">
        <v>0</v>
      </c>
      <c r="R128" s="141">
        <f t="shared" si="2"/>
        <v>0</v>
      </c>
      <c r="S128" s="141">
        <v>0</v>
      </c>
      <c r="T128" s="142">
        <f t="shared" si="3"/>
        <v>0</v>
      </c>
      <c r="AR128" s="143" t="s">
        <v>546</v>
      </c>
      <c r="AT128" s="143" t="s">
        <v>333</v>
      </c>
      <c r="AU128" s="143" t="s">
        <v>87</v>
      </c>
      <c r="AY128" s="17" t="s">
        <v>149</v>
      </c>
      <c r="BE128" s="144">
        <f t="shared" si="4"/>
        <v>0</v>
      </c>
      <c r="BF128" s="144">
        <f t="shared" si="5"/>
        <v>0</v>
      </c>
      <c r="BG128" s="144">
        <f t="shared" si="6"/>
        <v>0</v>
      </c>
      <c r="BH128" s="144">
        <f t="shared" si="7"/>
        <v>0</v>
      </c>
      <c r="BI128" s="144">
        <f t="shared" si="8"/>
        <v>0</v>
      </c>
      <c r="BJ128" s="17" t="s">
        <v>87</v>
      </c>
      <c r="BK128" s="144">
        <f t="shared" si="9"/>
        <v>0</v>
      </c>
      <c r="BL128" s="17" t="s">
        <v>490</v>
      </c>
      <c r="BM128" s="143" t="s">
        <v>262</v>
      </c>
    </row>
    <row r="129" spans="2:65" s="1" customFormat="1" ht="16.5" customHeight="1">
      <c r="B129" s="32"/>
      <c r="C129" s="132" t="s">
        <v>208</v>
      </c>
      <c r="D129" s="132" t="s">
        <v>153</v>
      </c>
      <c r="E129" s="133" t="s">
        <v>1123</v>
      </c>
      <c r="F129" s="134" t="s">
        <v>1124</v>
      </c>
      <c r="G129" s="135" t="s">
        <v>165</v>
      </c>
      <c r="H129" s="136">
        <v>1</v>
      </c>
      <c r="I129" s="137"/>
      <c r="J129" s="138">
        <f t="shared" si="0"/>
        <v>0</v>
      </c>
      <c r="K129" s="134" t="s">
        <v>157</v>
      </c>
      <c r="L129" s="32"/>
      <c r="M129" s="139" t="s">
        <v>1</v>
      </c>
      <c r="N129" s="140" t="s">
        <v>44</v>
      </c>
      <c r="P129" s="141">
        <f t="shared" si="1"/>
        <v>0</v>
      </c>
      <c r="Q129" s="141">
        <v>0</v>
      </c>
      <c r="R129" s="141">
        <f t="shared" si="2"/>
        <v>0</v>
      </c>
      <c r="S129" s="141">
        <v>0</v>
      </c>
      <c r="T129" s="142">
        <f t="shared" si="3"/>
        <v>0</v>
      </c>
      <c r="AR129" s="143" t="s">
        <v>490</v>
      </c>
      <c r="AT129" s="143" t="s">
        <v>153</v>
      </c>
      <c r="AU129" s="143" t="s">
        <v>87</v>
      </c>
      <c r="AY129" s="17" t="s">
        <v>149</v>
      </c>
      <c r="BE129" s="144">
        <f t="shared" si="4"/>
        <v>0</v>
      </c>
      <c r="BF129" s="144">
        <f t="shared" si="5"/>
        <v>0</v>
      </c>
      <c r="BG129" s="144">
        <f t="shared" si="6"/>
        <v>0</v>
      </c>
      <c r="BH129" s="144">
        <f t="shared" si="7"/>
        <v>0</v>
      </c>
      <c r="BI129" s="144">
        <f t="shared" si="8"/>
        <v>0</v>
      </c>
      <c r="BJ129" s="17" t="s">
        <v>87</v>
      </c>
      <c r="BK129" s="144">
        <f t="shared" si="9"/>
        <v>0</v>
      </c>
      <c r="BL129" s="17" t="s">
        <v>490</v>
      </c>
      <c r="BM129" s="143" t="s">
        <v>272</v>
      </c>
    </row>
    <row r="130" spans="2:65" s="1" customFormat="1" ht="24.2" customHeight="1">
      <c r="B130" s="32"/>
      <c r="C130" s="173" t="s">
        <v>213</v>
      </c>
      <c r="D130" s="173" t="s">
        <v>333</v>
      </c>
      <c r="E130" s="174" t="s">
        <v>1125</v>
      </c>
      <c r="F130" s="175" t="s">
        <v>1126</v>
      </c>
      <c r="G130" s="176" t="s">
        <v>165</v>
      </c>
      <c r="H130" s="177">
        <v>1</v>
      </c>
      <c r="I130" s="178"/>
      <c r="J130" s="179">
        <f t="shared" si="0"/>
        <v>0</v>
      </c>
      <c r="K130" s="175" t="s">
        <v>1</v>
      </c>
      <c r="L130" s="180"/>
      <c r="M130" s="181" t="s">
        <v>1</v>
      </c>
      <c r="N130" s="182" t="s">
        <v>44</v>
      </c>
      <c r="P130" s="141">
        <f t="shared" si="1"/>
        <v>0</v>
      </c>
      <c r="Q130" s="141">
        <v>0</v>
      </c>
      <c r="R130" s="141">
        <f t="shared" si="2"/>
        <v>0</v>
      </c>
      <c r="S130" s="141">
        <v>0</v>
      </c>
      <c r="T130" s="142">
        <f t="shared" si="3"/>
        <v>0</v>
      </c>
      <c r="AR130" s="143" t="s">
        <v>546</v>
      </c>
      <c r="AT130" s="143" t="s">
        <v>333</v>
      </c>
      <c r="AU130" s="143" t="s">
        <v>87</v>
      </c>
      <c r="AY130" s="17" t="s">
        <v>149</v>
      </c>
      <c r="BE130" s="144">
        <f t="shared" si="4"/>
        <v>0</v>
      </c>
      <c r="BF130" s="144">
        <f t="shared" si="5"/>
        <v>0</v>
      </c>
      <c r="BG130" s="144">
        <f t="shared" si="6"/>
        <v>0</v>
      </c>
      <c r="BH130" s="144">
        <f t="shared" si="7"/>
        <v>0</v>
      </c>
      <c r="BI130" s="144">
        <f t="shared" si="8"/>
        <v>0</v>
      </c>
      <c r="BJ130" s="17" t="s">
        <v>87</v>
      </c>
      <c r="BK130" s="144">
        <f t="shared" si="9"/>
        <v>0</v>
      </c>
      <c r="BL130" s="17" t="s">
        <v>490</v>
      </c>
      <c r="BM130" s="143" t="s">
        <v>282</v>
      </c>
    </row>
    <row r="131" spans="2:65" s="1" customFormat="1" ht="16.5" customHeight="1">
      <c r="B131" s="32"/>
      <c r="C131" s="132" t="s">
        <v>8</v>
      </c>
      <c r="D131" s="132" t="s">
        <v>153</v>
      </c>
      <c r="E131" s="133" t="s">
        <v>1127</v>
      </c>
      <c r="F131" s="134" t="s">
        <v>1128</v>
      </c>
      <c r="G131" s="135" t="s">
        <v>165</v>
      </c>
      <c r="H131" s="136">
        <v>2</v>
      </c>
      <c r="I131" s="137"/>
      <c r="J131" s="138">
        <f t="shared" si="0"/>
        <v>0</v>
      </c>
      <c r="K131" s="134" t="s">
        <v>157</v>
      </c>
      <c r="L131" s="32"/>
      <c r="M131" s="139" t="s">
        <v>1</v>
      </c>
      <c r="N131" s="140" t="s">
        <v>44</v>
      </c>
      <c r="P131" s="141">
        <f t="shared" si="1"/>
        <v>0</v>
      </c>
      <c r="Q131" s="141">
        <v>0</v>
      </c>
      <c r="R131" s="141">
        <f t="shared" si="2"/>
        <v>0</v>
      </c>
      <c r="S131" s="141">
        <v>0</v>
      </c>
      <c r="T131" s="142">
        <f t="shared" si="3"/>
        <v>0</v>
      </c>
      <c r="AR131" s="143" t="s">
        <v>490</v>
      </c>
      <c r="AT131" s="143" t="s">
        <v>153</v>
      </c>
      <c r="AU131" s="143" t="s">
        <v>87</v>
      </c>
      <c r="AY131" s="17" t="s">
        <v>149</v>
      </c>
      <c r="BE131" s="144">
        <f t="shared" si="4"/>
        <v>0</v>
      </c>
      <c r="BF131" s="144">
        <f t="shared" si="5"/>
        <v>0</v>
      </c>
      <c r="BG131" s="144">
        <f t="shared" si="6"/>
        <v>0</v>
      </c>
      <c r="BH131" s="144">
        <f t="shared" si="7"/>
        <v>0</v>
      </c>
      <c r="BI131" s="144">
        <f t="shared" si="8"/>
        <v>0</v>
      </c>
      <c r="BJ131" s="17" t="s">
        <v>87</v>
      </c>
      <c r="BK131" s="144">
        <f t="shared" si="9"/>
        <v>0</v>
      </c>
      <c r="BL131" s="17" t="s">
        <v>490</v>
      </c>
      <c r="BM131" s="143" t="s">
        <v>293</v>
      </c>
    </row>
    <row r="132" spans="2:65" s="1" customFormat="1" ht="24.2" customHeight="1">
      <c r="B132" s="32"/>
      <c r="C132" s="173" t="s">
        <v>229</v>
      </c>
      <c r="D132" s="173" t="s">
        <v>333</v>
      </c>
      <c r="E132" s="174" t="s">
        <v>1129</v>
      </c>
      <c r="F132" s="175" t="s">
        <v>1130</v>
      </c>
      <c r="G132" s="176" t="s">
        <v>165</v>
      </c>
      <c r="H132" s="177">
        <v>2</v>
      </c>
      <c r="I132" s="178"/>
      <c r="J132" s="179">
        <f t="shared" si="0"/>
        <v>0</v>
      </c>
      <c r="K132" s="175" t="s">
        <v>1</v>
      </c>
      <c r="L132" s="180"/>
      <c r="M132" s="181" t="s">
        <v>1</v>
      </c>
      <c r="N132" s="182" t="s">
        <v>44</v>
      </c>
      <c r="P132" s="141">
        <f t="shared" si="1"/>
        <v>0</v>
      </c>
      <c r="Q132" s="141">
        <v>0</v>
      </c>
      <c r="R132" s="141">
        <f t="shared" si="2"/>
        <v>0</v>
      </c>
      <c r="S132" s="141">
        <v>0</v>
      </c>
      <c r="T132" s="142">
        <f t="shared" si="3"/>
        <v>0</v>
      </c>
      <c r="AR132" s="143" t="s">
        <v>546</v>
      </c>
      <c r="AT132" s="143" t="s">
        <v>333</v>
      </c>
      <c r="AU132" s="143" t="s">
        <v>87</v>
      </c>
      <c r="AY132" s="17" t="s">
        <v>149</v>
      </c>
      <c r="BE132" s="144">
        <f t="shared" si="4"/>
        <v>0</v>
      </c>
      <c r="BF132" s="144">
        <f t="shared" si="5"/>
        <v>0</v>
      </c>
      <c r="BG132" s="144">
        <f t="shared" si="6"/>
        <v>0</v>
      </c>
      <c r="BH132" s="144">
        <f t="shared" si="7"/>
        <v>0</v>
      </c>
      <c r="BI132" s="144">
        <f t="shared" si="8"/>
        <v>0</v>
      </c>
      <c r="BJ132" s="17" t="s">
        <v>87</v>
      </c>
      <c r="BK132" s="144">
        <f t="shared" si="9"/>
        <v>0</v>
      </c>
      <c r="BL132" s="17" t="s">
        <v>490</v>
      </c>
      <c r="BM132" s="143" t="s">
        <v>305</v>
      </c>
    </row>
    <row r="133" spans="2:65" s="1" customFormat="1" ht="16.5" customHeight="1">
      <c r="B133" s="32"/>
      <c r="C133" s="132" t="s">
        <v>234</v>
      </c>
      <c r="D133" s="132" t="s">
        <v>153</v>
      </c>
      <c r="E133" s="133" t="s">
        <v>1131</v>
      </c>
      <c r="F133" s="134" t="s">
        <v>1132</v>
      </c>
      <c r="G133" s="135" t="s">
        <v>165</v>
      </c>
      <c r="H133" s="136">
        <v>3</v>
      </c>
      <c r="I133" s="137"/>
      <c r="J133" s="138">
        <f t="shared" si="0"/>
        <v>0</v>
      </c>
      <c r="K133" s="134" t="s">
        <v>157</v>
      </c>
      <c r="L133" s="32"/>
      <c r="M133" s="139" t="s">
        <v>1</v>
      </c>
      <c r="N133" s="140" t="s">
        <v>44</v>
      </c>
      <c r="P133" s="141">
        <f t="shared" si="1"/>
        <v>0</v>
      </c>
      <c r="Q133" s="141">
        <v>0</v>
      </c>
      <c r="R133" s="141">
        <f t="shared" si="2"/>
        <v>0</v>
      </c>
      <c r="S133" s="141">
        <v>0</v>
      </c>
      <c r="T133" s="142">
        <f t="shared" si="3"/>
        <v>0</v>
      </c>
      <c r="AR133" s="143" t="s">
        <v>490</v>
      </c>
      <c r="AT133" s="143" t="s">
        <v>153</v>
      </c>
      <c r="AU133" s="143" t="s">
        <v>87</v>
      </c>
      <c r="AY133" s="17" t="s">
        <v>149</v>
      </c>
      <c r="BE133" s="144">
        <f t="shared" si="4"/>
        <v>0</v>
      </c>
      <c r="BF133" s="144">
        <f t="shared" si="5"/>
        <v>0</v>
      </c>
      <c r="BG133" s="144">
        <f t="shared" si="6"/>
        <v>0</v>
      </c>
      <c r="BH133" s="144">
        <f t="shared" si="7"/>
        <v>0</v>
      </c>
      <c r="BI133" s="144">
        <f t="shared" si="8"/>
        <v>0</v>
      </c>
      <c r="BJ133" s="17" t="s">
        <v>87</v>
      </c>
      <c r="BK133" s="144">
        <f t="shared" si="9"/>
        <v>0</v>
      </c>
      <c r="BL133" s="17" t="s">
        <v>490</v>
      </c>
      <c r="BM133" s="143" t="s">
        <v>315</v>
      </c>
    </row>
    <row r="134" spans="2:65" s="1" customFormat="1" ht="16.5" customHeight="1">
      <c r="B134" s="32"/>
      <c r="C134" s="173" t="s">
        <v>240</v>
      </c>
      <c r="D134" s="173" t="s">
        <v>333</v>
      </c>
      <c r="E134" s="174" t="s">
        <v>1133</v>
      </c>
      <c r="F134" s="175" t="s">
        <v>1134</v>
      </c>
      <c r="G134" s="176" t="s">
        <v>165</v>
      </c>
      <c r="H134" s="177">
        <v>1</v>
      </c>
      <c r="I134" s="178"/>
      <c r="J134" s="179">
        <f t="shared" si="0"/>
        <v>0</v>
      </c>
      <c r="K134" s="175" t="s">
        <v>1</v>
      </c>
      <c r="L134" s="180"/>
      <c r="M134" s="181" t="s">
        <v>1</v>
      </c>
      <c r="N134" s="182" t="s">
        <v>44</v>
      </c>
      <c r="P134" s="141">
        <f t="shared" si="1"/>
        <v>0</v>
      </c>
      <c r="Q134" s="141">
        <v>0</v>
      </c>
      <c r="R134" s="141">
        <f t="shared" si="2"/>
        <v>0</v>
      </c>
      <c r="S134" s="141">
        <v>0</v>
      </c>
      <c r="T134" s="142">
        <f t="shared" si="3"/>
        <v>0</v>
      </c>
      <c r="AR134" s="143" t="s">
        <v>546</v>
      </c>
      <c r="AT134" s="143" t="s">
        <v>333</v>
      </c>
      <c r="AU134" s="143" t="s">
        <v>87</v>
      </c>
      <c r="AY134" s="17" t="s">
        <v>149</v>
      </c>
      <c r="BE134" s="144">
        <f t="shared" si="4"/>
        <v>0</v>
      </c>
      <c r="BF134" s="144">
        <f t="shared" si="5"/>
        <v>0</v>
      </c>
      <c r="BG134" s="144">
        <f t="shared" si="6"/>
        <v>0</v>
      </c>
      <c r="BH134" s="144">
        <f t="shared" si="7"/>
        <v>0</v>
      </c>
      <c r="BI134" s="144">
        <f t="shared" si="8"/>
        <v>0</v>
      </c>
      <c r="BJ134" s="17" t="s">
        <v>87</v>
      </c>
      <c r="BK134" s="144">
        <f t="shared" si="9"/>
        <v>0</v>
      </c>
      <c r="BL134" s="17" t="s">
        <v>490</v>
      </c>
      <c r="BM134" s="143" t="s">
        <v>326</v>
      </c>
    </row>
    <row r="135" spans="2:65" s="1" customFormat="1" ht="16.5" customHeight="1">
      <c r="B135" s="32"/>
      <c r="C135" s="173" t="s">
        <v>245</v>
      </c>
      <c r="D135" s="173" t="s">
        <v>333</v>
      </c>
      <c r="E135" s="174" t="s">
        <v>1135</v>
      </c>
      <c r="F135" s="175" t="s">
        <v>1136</v>
      </c>
      <c r="G135" s="176" t="s">
        <v>165</v>
      </c>
      <c r="H135" s="177">
        <v>2</v>
      </c>
      <c r="I135" s="178"/>
      <c r="J135" s="179">
        <f t="shared" si="0"/>
        <v>0</v>
      </c>
      <c r="K135" s="175" t="s">
        <v>1</v>
      </c>
      <c r="L135" s="180"/>
      <c r="M135" s="181" t="s">
        <v>1</v>
      </c>
      <c r="N135" s="182" t="s">
        <v>44</v>
      </c>
      <c r="P135" s="141">
        <f t="shared" si="1"/>
        <v>0</v>
      </c>
      <c r="Q135" s="141">
        <v>0</v>
      </c>
      <c r="R135" s="141">
        <f t="shared" si="2"/>
        <v>0</v>
      </c>
      <c r="S135" s="141">
        <v>0</v>
      </c>
      <c r="T135" s="142">
        <f t="shared" si="3"/>
        <v>0</v>
      </c>
      <c r="AR135" s="143" t="s">
        <v>546</v>
      </c>
      <c r="AT135" s="143" t="s">
        <v>333</v>
      </c>
      <c r="AU135" s="143" t="s">
        <v>87</v>
      </c>
      <c r="AY135" s="17" t="s">
        <v>149</v>
      </c>
      <c r="BE135" s="144">
        <f t="shared" si="4"/>
        <v>0</v>
      </c>
      <c r="BF135" s="144">
        <f t="shared" si="5"/>
        <v>0</v>
      </c>
      <c r="BG135" s="144">
        <f t="shared" si="6"/>
        <v>0</v>
      </c>
      <c r="BH135" s="144">
        <f t="shared" si="7"/>
        <v>0</v>
      </c>
      <c r="BI135" s="144">
        <f t="shared" si="8"/>
        <v>0</v>
      </c>
      <c r="BJ135" s="17" t="s">
        <v>87</v>
      </c>
      <c r="BK135" s="144">
        <f t="shared" si="9"/>
        <v>0</v>
      </c>
      <c r="BL135" s="17" t="s">
        <v>490</v>
      </c>
      <c r="BM135" s="143" t="s">
        <v>338</v>
      </c>
    </row>
    <row r="136" spans="2:65" s="1" customFormat="1" ht="37.9" customHeight="1">
      <c r="B136" s="32"/>
      <c r="C136" s="132" t="s">
        <v>257</v>
      </c>
      <c r="D136" s="132" t="s">
        <v>153</v>
      </c>
      <c r="E136" s="133" t="s">
        <v>1137</v>
      </c>
      <c r="F136" s="134" t="s">
        <v>1138</v>
      </c>
      <c r="G136" s="135" t="s">
        <v>503</v>
      </c>
      <c r="H136" s="136">
        <v>120</v>
      </c>
      <c r="I136" s="137"/>
      <c r="J136" s="138">
        <f t="shared" si="0"/>
        <v>0</v>
      </c>
      <c r="K136" s="134" t="s">
        <v>157</v>
      </c>
      <c r="L136" s="32"/>
      <c r="M136" s="139" t="s">
        <v>1</v>
      </c>
      <c r="N136" s="140" t="s">
        <v>44</v>
      </c>
      <c r="P136" s="141">
        <f t="shared" si="1"/>
        <v>0</v>
      </c>
      <c r="Q136" s="141">
        <v>0</v>
      </c>
      <c r="R136" s="141">
        <f t="shared" si="2"/>
        <v>0</v>
      </c>
      <c r="S136" s="141">
        <v>0</v>
      </c>
      <c r="T136" s="142">
        <f t="shared" si="3"/>
        <v>0</v>
      </c>
      <c r="AR136" s="143" t="s">
        <v>490</v>
      </c>
      <c r="AT136" s="143" t="s">
        <v>153</v>
      </c>
      <c r="AU136" s="143" t="s">
        <v>87</v>
      </c>
      <c r="AY136" s="17" t="s">
        <v>149</v>
      </c>
      <c r="BE136" s="144">
        <f t="shared" si="4"/>
        <v>0</v>
      </c>
      <c r="BF136" s="144">
        <f t="shared" si="5"/>
        <v>0</v>
      </c>
      <c r="BG136" s="144">
        <f t="shared" si="6"/>
        <v>0</v>
      </c>
      <c r="BH136" s="144">
        <f t="shared" si="7"/>
        <v>0</v>
      </c>
      <c r="BI136" s="144">
        <f t="shared" si="8"/>
        <v>0</v>
      </c>
      <c r="BJ136" s="17" t="s">
        <v>87</v>
      </c>
      <c r="BK136" s="144">
        <f t="shared" si="9"/>
        <v>0</v>
      </c>
      <c r="BL136" s="17" t="s">
        <v>490</v>
      </c>
      <c r="BM136" s="143" t="s">
        <v>351</v>
      </c>
    </row>
    <row r="137" spans="2:65" s="1" customFormat="1" ht="16.5" customHeight="1">
      <c r="B137" s="32"/>
      <c r="C137" s="173" t="s">
        <v>262</v>
      </c>
      <c r="D137" s="173" t="s">
        <v>333</v>
      </c>
      <c r="E137" s="174" t="s">
        <v>1139</v>
      </c>
      <c r="F137" s="175" t="s">
        <v>1140</v>
      </c>
      <c r="G137" s="176" t="s">
        <v>503</v>
      </c>
      <c r="H137" s="177">
        <v>120</v>
      </c>
      <c r="I137" s="178"/>
      <c r="J137" s="179">
        <f t="shared" si="0"/>
        <v>0</v>
      </c>
      <c r="K137" s="175" t="s">
        <v>1</v>
      </c>
      <c r="L137" s="180"/>
      <c r="M137" s="181" t="s">
        <v>1</v>
      </c>
      <c r="N137" s="182" t="s">
        <v>44</v>
      </c>
      <c r="P137" s="141">
        <f t="shared" si="1"/>
        <v>0</v>
      </c>
      <c r="Q137" s="141">
        <v>0</v>
      </c>
      <c r="R137" s="141">
        <f t="shared" si="2"/>
        <v>0</v>
      </c>
      <c r="S137" s="141">
        <v>0</v>
      </c>
      <c r="T137" s="142">
        <f t="shared" si="3"/>
        <v>0</v>
      </c>
      <c r="AR137" s="143" t="s">
        <v>546</v>
      </c>
      <c r="AT137" s="143" t="s">
        <v>333</v>
      </c>
      <c r="AU137" s="143" t="s">
        <v>87</v>
      </c>
      <c r="AY137" s="17" t="s">
        <v>149</v>
      </c>
      <c r="BE137" s="144">
        <f t="shared" si="4"/>
        <v>0</v>
      </c>
      <c r="BF137" s="144">
        <f t="shared" si="5"/>
        <v>0</v>
      </c>
      <c r="BG137" s="144">
        <f t="shared" si="6"/>
        <v>0</v>
      </c>
      <c r="BH137" s="144">
        <f t="shared" si="7"/>
        <v>0</v>
      </c>
      <c r="BI137" s="144">
        <f t="shared" si="8"/>
        <v>0</v>
      </c>
      <c r="BJ137" s="17" t="s">
        <v>87</v>
      </c>
      <c r="BK137" s="144">
        <f t="shared" si="9"/>
        <v>0</v>
      </c>
      <c r="BL137" s="17" t="s">
        <v>490</v>
      </c>
      <c r="BM137" s="143" t="s">
        <v>363</v>
      </c>
    </row>
    <row r="138" spans="2:65" s="1" customFormat="1" ht="21.75" customHeight="1">
      <c r="B138" s="32"/>
      <c r="C138" s="132" t="s">
        <v>267</v>
      </c>
      <c r="D138" s="132" t="s">
        <v>153</v>
      </c>
      <c r="E138" s="133" t="s">
        <v>1141</v>
      </c>
      <c r="F138" s="134" t="s">
        <v>1142</v>
      </c>
      <c r="G138" s="135" t="s">
        <v>165</v>
      </c>
      <c r="H138" s="136">
        <v>15</v>
      </c>
      <c r="I138" s="137"/>
      <c r="J138" s="138">
        <f t="shared" si="0"/>
        <v>0</v>
      </c>
      <c r="K138" s="134" t="s">
        <v>157</v>
      </c>
      <c r="L138" s="32"/>
      <c r="M138" s="139" t="s">
        <v>1</v>
      </c>
      <c r="N138" s="140" t="s">
        <v>44</v>
      </c>
      <c r="P138" s="141">
        <f t="shared" si="1"/>
        <v>0</v>
      </c>
      <c r="Q138" s="141">
        <v>0</v>
      </c>
      <c r="R138" s="141">
        <f t="shared" si="2"/>
        <v>0</v>
      </c>
      <c r="S138" s="141">
        <v>0</v>
      </c>
      <c r="T138" s="142">
        <f t="shared" si="3"/>
        <v>0</v>
      </c>
      <c r="AR138" s="143" t="s">
        <v>490</v>
      </c>
      <c r="AT138" s="143" t="s">
        <v>153</v>
      </c>
      <c r="AU138" s="143" t="s">
        <v>87</v>
      </c>
      <c r="AY138" s="17" t="s">
        <v>149</v>
      </c>
      <c r="BE138" s="144">
        <f t="shared" si="4"/>
        <v>0</v>
      </c>
      <c r="BF138" s="144">
        <f t="shared" si="5"/>
        <v>0</v>
      </c>
      <c r="BG138" s="144">
        <f t="shared" si="6"/>
        <v>0</v>
      </c>
      <c r="BH138" s="144">
        <f t="shared" si="7"/>
        <v>0</v>
      </c>
      <c r="BI138" s="144">
        <f t="shared" si="8"/>
        <v>0</v>
      </c>
      <c r="BJ138" s="17" t="s">
        <v>87</v>
      </c>
      <c r="BK138" s="144">
        <f t="shared" si="9"/>
        <v>0</v>
      </c>
      <c r="BL138" s="17" t="s">
        <v>490</v>
      </c>
      <c r="BM138" s="143" t="s">
        <v>372</v>
      </c>
    </row>
    <row r="139" spans="2:65" s="1" customFormat="1" ht="24.2" customHeight="1">
      <c r="B139" s="32"/>
      <c r="C139" s="173" t="s">
        <v>272</v>
      </c>
      <c r="D139" s="173" t="s">
        <v>333</v>
      </c>
      <c r="E139" s="174" t="s">
        <v>1143</v>
      </c>
      <c r="F139" s="175" t="s">
        <v>1144</v>
      </c>
      <c r="G139" s="176" t="s">
        <v>165</v>
      </c>
      <c r="H139" s="177">
        <v>15</v>
      </c>
      <c r="I139" s="178"/>
      <c r="J139" s="179">
        <f t="shared" si="0"/>
        <v>0</v>
      </c>
      <c r="K139" s="175" t="s">
        <v>1</v>
      </c>
      <c r="L139" s="180"/>
      <c r="M139" s="181" t="s">
        <v>1</v>
      </c>
      <c r="N139" s="182" t="s">
        <v>44</v>
      </c>
      <c r="P139" s="141">
        <f t="shared" si="1"/>
        <v>0</v>
      </c>
      <c r="Q139" s="141">
        <v>0</v>
      </c>
      <c r="R139" s="141">
        <f t="shared" si="2"/>
        <v>0</v>
      </c>
      <c r="S139" s="141">
        <v>0</v>
      </c>
      <c r="T139" s="142">
        <f t="shared" si="3"/>
        <v>0</v>
      </c>
      <c r="AR139" s="143" t="s">
        <v>546</v>
      </c>
      <c r="AT139" s="143" t="s">
        <v>333</v>
      </c>
      <c r="AU139" s="143" t="s">
        <v>87</v>
      </c>
      <c r="AY139" s="17" t="s">
        <v>149</v>
      </c>
      <c r="BE139" s="144">
        <f t="shared" si="4"/>
        <v>0</v>
      </c>
      <c r="BF139" s="144">
        <f t="shared" si="5"/>
        <v>0</v>
      </c>
      <c r="BG139" s="144">
        <f t="shared" si="6"/>
        <v>0</v>
      </c>
      <c r="BH139" s="144">
        <f t="shared" si="7"/>
        <v>0</v>
      </c>
      <c r="BI139" s="144">
        <f t="shared" si="8"/>
        <v>0</v>
      </c>
      <c r="BJ139" s="17" t="s">
        <v>87</v>
      </c>
      <c r="BK139" s="144">
        <f t="shared" si="9"/>
        <v>0</v>
      </c>
      <c r="BL139" s="17" t="s">
        <v>490</v>
      </c>
      <c r="BM139" s="143" t="s">
        <v>380</v>
      </c>
    </row>
    <row r="140" spans="2:65" s="1" customFormat="1" ht="37.9" customHeight="1">
      <c r="B140" s="32"/>
      <c r="C140" s="132" t="s">
        <v>7</v>
      </c>
      <c r="D140" s="132" t="s">
        <v>153</v>
      </c>
      <c r="E140" s="133" t="s">
        <v>1145</v>
      </c>
      <c r="F140" s="134" t="s">
        <v>1146</v>
      </c>
      <c r="G140" s="135" t="s">
        <v>503</v>
      </c>
      <c r="H140" s="136">
        <v>60</v>
      </c>
      <c r="I140" s="137"/>
      <c r="J140" s="138">
        <f t="shared" si="0"/>
        <v>0</v>
      </c>
      <c r="K140" s="134" t="s">
        <v>157</v>
      </c>
      <c r="L140" s="32"/>
      <c r="M140" s="139" t="s">
        <v>1</v>
      </c>
      <c r="N140" s="140" t="s">
        <v>44</v>
      </c>
      <c r="P140" s="141">
        <f t="shared" si="1"/>
        <v>0</v>
      </c>
      <c r="Q140" s="141">
        <v>0</v>
      </c>
      <c r="R140" s="141">
        <f t="shared" si="2"/>
        <v>0</v>
      </c>
      <c r="S140" s="141">
        <v>0</v>
      </c>
      <c r="T140" s="142">
        <f t="shared" si="3"/>
        <v>0</v>
      </c>
      <c r="AR140" s="143" t="s">
        <v>490</v>
      </c>
      <c r="AT140" s="143" t="s">
        <v>153</v>
      </c>
      <c r="AU140" s="143" t="s">
        <v>87</v>
      </c>
      <c r="AY140" s="17" t="s">
        <v>149</v>
      </c>
      <c r="BE140" s="144">
        <f t="shared" si="4"/>
        <v>0</v>
      </c>
      <c r="BF140" s="144">
        <f t="shared" si="5"/>
        <v>0</v>
      </c>
      <c r="BG140" s="144">
        <f t="shared" si="6"/>
        <v>0</v>
      </c>
      <c r="BH140" s="144">
        <f t="shared" si="7"/>
        <v>0</v>
      </c>
      <c r="BI140" s="144">
        <f t="shared" si="8"/>
        <v>0</v>
      </c>
      <c r="BJ140" s="17" t="s">
        <v>87</v>
      </c>
      <c r="BK140" s="144">
        <f t="shared" si="9"/>
        <v>0</v>
      </c>
      <c r="BL140" s="17" t="s">
        <v>490</v>
      </c>
      <c r="BM140" s="143" t="s">
        <v>388</v>
      </c>
    </row>
    <row r="141" spans="2:65" s="1" customFormat="1" ht="16.5" customHeight="1">
      <c r="B141" s="32"/>
      <c r="C141" s="173" t="s">
        <v>282</v>
      </c>
      <c r="D141" s="173" t="s">
        <v>333</v>
      </c>
      <c r="E141" s="174" t="s">
        <v>1147</v>
      </c>
      <c r="F141" s="175" t="s">
        <v>1148</v>
      </c>
      <c r="G141" s="176" t="s">
        <v>503</v>
      </c>
      <c r="H141" s="177">
        <v>60</v>
      </c>
      <c r="I141" s="178"/>
      <c r="J141" s="179">
        <f t="shared" si="0"/>
        <v>0</v>
      </c>
      <c r="K141" s="175" t="s">
        <v>1</v>
      </c>
      <c r="L141" s="180"/>
      <c r="M141" s="181" t="s">
        <v>1</v>
      </c>
      <c r="N141" s="182" t="s">
        <v>44</v>
      </c>
      <c r="P141" s="141">
        <f t="shared" si="1"/>
        <v>0</v>
      </c>
      <c r="Q141" s="141">
        <v>0</v>
      </c>
      <c r="R141" s="141">
        <f t="shared" si="2"/>
        <v>0</v>
      </c>
      <c r="S141" s="141">
        <v>0</v>
      </c>
      <c r="T141" s="142">
        <f t="shared" si="3"/>
        <v>0</v>
      </c>
      <c r="AR141" s="143" t="s">
        <v>546</v>
      </c>
      <c r="AT141" s="143" t="s">
        <v>333</v>
      </c>
      <c r="AU141" s="143" t="s">
        <v>87</v>
      </c>
      <c r="AY141" s="17" t="s">
        <v>149</v>
      </c>
      <c r="BE141" s="144">
        <f t="shared" si="4"/>
        <v>0</v>
      </c>
      <c r="BF141" s="144">
        <f t="shared" si="5"/>
        <v>0</v>
      </c>
      <c r="BG141" s="144">
        <f t="shared" si="6"/>
        <v>0</v>
      </c>
      <c r="BH141" s="144">
        <f t="shared" si="7"/>
        <v>0</v>
      </c>
      <c r="BI141" s="144">
        <f t="shared" si="8"/>
        <v>0</v>
      </c>
      <c r="BJ141" s="17" t="s">
        <v>87</v>
      </c>
      <c r="BK141" s="144">
        <f t="shared" si="9"/>
        <v>0</v>
      </c>
      <c r="BL141" s="17" t="s">
        <v>490</v>
      </c>
      <c r="BM141" s="143" t="s">
        <v>399</v>
      </c>
    </row>
    <row r="142" spans="2:65" s="1" customFormat="1" ht="37.9" customHeight="1">
      <c r="B142" s="32"/>
      <c r="C142" s="132" t="s">
        <v>288</v>
      </c>
      <c r="D142" s="132" t="s">
        <v>153</v>
      </c>
      <c r="E142" s="133" t="s">
        <v>1149</v>
      </c>
      <c r="F142" s="134" t="s">
        <v>1150</v>
      </c>
      <c r="G142" s="135" t="s">
        <v>503</v>
      </c>
      <c r="H142" s="136">
        <v>120</v>
      </c>
      <c r="I142" s="137"/>
      <c r="J142" s="138">
        <f t="shared" si="0"/>
        <v>0</v>
      </c>
      <c r="K142" s="134" t="s">
        <v>157</v>
      </c>
      <c r="L142" s="32"/>
      <c r="M142" s="139" t="s">
        <v>1</v>
      </c>
      <c r="N142" s="140" t="s">
        <v>44</v>
      </c>
      <c r="P142" s="141">
        <f t="shared" si="1"/>
        <v>0</v>
      </c>
      <c r="Q142" s="141">
        <v>0</v>
      </c>
      <c r="R142" s="141">
        <f t="shared" si="2"/>
        <v>0</v>
      </c>
      <c r="S142" s="141">
        <v>0</v>
      </c>
      <c r="T142" s="142">
        <f t="shared" si="3"/>
        <v>0</v>
      </c>
      <c r="AR142" s="143" t="s">
        <v>490</v>
      </c>
      <c r="AT142" s="143" t="s">
        <v>153</v>
      </c>
      <c r="AU142" s="143" t="s">
        <v>87</v>
      </c>
      <c r="AY142" s="17" t="s">
        <v>149</v>
      </c>
      <c r="BE142" s="144">
        <f t="shared" si="4"/>
        <v>0</v>
      </c>
      <c r="BF142" s="144">
        <f t="shared" si="5"/>
        <v>0</v>
      </c>
      <c r="BG142" s="144">
        <f t="shared" si="6"/>
        <v>0</v>
      </c>
      <c r="BH142" s="144">
        <f t="shared" si="7"/>
        <v>0</v>
      </c>
      <c r="BI142" s="144">
        <f t="shared" si="8"/>
        <v>0</v>
      </c>
      <c r="BJ142" s="17" t="s">
        <v>87</v>
      </c>
      <c r="BK142" s="144">
        <f t="shared" si="9"/>
        <v>0</v>
      </c>
      <c r="BL142" s="17" t="s">
        <v>490</v>
      </c>
      <c r="BM142" s="143" t="s">
        <v>407</v>
      </c>
    </row>
    <row r="143" spans="2:65" s="1" customFormat="1" ht="16.5" customHeight="1">
      <c r="B143" s="32"/>
      <c r="C143" s="173" t="s">
        <v>293</v>
      </c>
      <c r="D143" s="173" t="s">
        <v>333</v>
      </c>
      <c r="E143" s="174" t="s">
        <v>1151</v>
      </c>
      <c r="F143" s="175" t="s">
        <v>1152</v>
      </c>
      <c r="G143" s="176" t="s">
        <v>503</v>
      </c>
      <c r="H143" s="177">
        <v>120</v>
      </c>
      <c r="I143" s="178"/>
      <c r="J143" s="179">
        <f t="shared" si="0"/>
        <v>0</v>
      </c>
      <c r="K143" s="175" t="s">
        <v>1</v>
      </c>
      <c r="L143" s="180"/>
      <c r="M143" s="181" t="s">
        <v>1</v>
      </c>
      <c r="N143" s="182" t="s">
        <v>44</v>
      </c>
      <c r="P143" s="141">
        <f t="shared" si="1"/>
        <v>0</v>
      </c>
      <c r="Q143" s="141">
        <v>0</v>
      </c>
      <c r="R143" s="141">
        <f t="shared" si="2"/>
        <v>0</v>
      </c>
      <c r="S143" s="141">
        <v>0</v>
      </c>
      <c r="T143" s="142">
        <f t="shared" si="3"/>
        <v>0</v>
      </c>
      <c r="AR143" s="143" t="s">
        <v>546</v>
      </c>
      <c r="AT143" s="143" t="s">
        <v>333</v>
      </c>
      <c r="AU143" s="143" t="s">
        <v>87</v>
      </c>
      <c r="AY143" s="17" t="s">
        <v>149</v>
      </c>
      <c r="BE143" s="144">
        <f t="shared" si="4"/>
        <v>0</v>
      </c>
      <c r="BF143" s="144">
        <f t="shared" si="5"/>
        <v>0</v>
      </c>
      <c r="BG143" s="144">
        <f t="shared" si="6"/>
        <v>0</v>
      </c>
      <c r="BH143" s="144">
        <f t="shared" si="7"/>
        <v>0</v>
      </c>
      <c r="BI143" s="144">
        <f t="shared" si="8"/>
        <v>0</v>
      </c>
      <c r="BJ143" s="17" t="s">
        <v>87</v>
      </c>
      <c r="BK143" s="144">
        <f t="shared" si="9"/>
        <v>0</v>
      </c>
      <c r="BL143" s="17" t="s">
        <v>490</v>
      </c>
      <c r="BM143" s="143" t="s">
        <v>415</v>
      </c>
    </row>
    <row r="144" spans="2:65" s="1" customFormat="1" ht="37.9" customHeight="1">
      <c r="B144" s="32"/>
      <c r="C144" s="132" t="s">
        <v>300</v>
      </c>
      <c r="D144" s="132" t="s">
        <v>153</v>
      </c>
      <c r="E144" s="133" t="s">
        <v>1153</v>
      </c>
      <c r="F144" s="134" t="s">
        <v>1154</v>
      </c>
      <c r="G144" s="135" t="s">
        <v>165</v>
      </c>
      <c r="H144" s="136">
        <v>1</v>
      </c>
      <c r="I144" s="137"/>
      <c r="J144" s="138">
        <f t="shared" si="0"/>
        <v>0</v>
      </c>
      <c r="K144" s="134" t="s">
        <v>157</v>
      </c>
      <c r="L144" s="32"/>
      <c r="M144" s="139" t="s">
        <v>1</v>
      </c>
      <c r="N144" s="140" t="s">
        <v>44</v>
      </c>
      <c r="P144" s="141">
        <f t="shared" si="1"/>
        <v>0</v>
      </c>
      <c r="Q144" s="141">
        <v>0</v>
      </c>
      <c r="R144" s="141">
        <f t="shared" si="2"/>
        <v>0</v>
      </c>
      <c r="S144" s="141">
        <v>0</v>
      </c>
      <c r="T144" s="142">
        <f t="shared" si="3"/>
        <v>0</v>
      </c>
      <c r="AR144" s="143" t="s">
        <v>490</v>
      </c>
      <c r="AT144" s="143" t="s">
        <v>153</v>
      </c>
      <c r="AU144" s="143" t="s">
        <v>87</v>
      </c>
      <c r="AY144" s="17" t="s">
        <v>149</v>
      </c>
      <c r="BE144" s="144">
        <f t="shared" si="4"/>
        <v>0</v>
      </c>
      <c r="BF144" s="144">
        <f t="shared" si="5"/>
        <v>0</v>
      </c>
      <c r="BG144" s="144">
        <f t="shared" si="6"/>
        <v>0</v>
      </c>
      <c r="BH144" s="144">
        <f t="shared" si="7"/>
        <v>0</v>
      </c>
      <c r="BI144" s="144">
        <f t="shared" si="8"/>
        <v>0</v>
      </c>
      <c r="BJ144" s="17" t="s">
        <v>87</v>
      </c>
      <c r="BK144" s="144">
        <f t="shared" si="9"/>
        <v>0</v>
      </c>
      <c r="BL144" s="17" t="s">
        <v>490</v>
      </c>
      <c r="BM144" s="143" t="s">
        <v>426</v>
      </c>
    </row>
    <row r="145" spans="2:65" s="1" customFormat="1" ht="16.5" customHeight="1">
      <c r="B145" s="32"/>
      <c r="C145" s="132" t="s">
        <v>305</v>
      </c>
      <c r="D145" s="132" t="s">
        <v>153</v>
      </c>
      <c r="E145" s="133" t="s">
        <v>1155</v>
      </c>
      <c r="F145" s="134" t="s">
        <v>1156</v>
      </c>
      <c r="G145" s="135" t="s">
        <v>1157</v>
      </c>
      <c r="H145" s="136">
        <v>8</v>
      </c>
      <c r="I145" s="137"/>
      <c r="J145" s="138">
        <f t="shared" si="0"/>
        <v>0</v>
      </c>
      <c r="K145" s="134" t="s">
        <v>1</v>
      </c>
      <c r="L145" s="32"/>
      <c r="M145" s="139" t="s">
        <v>1</v>
      </c>
      <c r="N145" s="140" t="s">
        <v>44</v>
      </c>
      <c r="P145" s="141">
        <f t="shared" si="1"/>
        <v>0</v>
      </c>
      <c r="Q145" s="141">
        <v>0</v>
      </c>
      <c r="R145" s="141">
        <f t="shared" si="2"/>
        <v>0</v>
      </c>
      <c r="S145" s="141">
        <v>0</v>
      </c>
      <c r="T145" s="142">
        <f t="shared" si="3"/>
        <v>0</v>
      </c>
      <c r="AR145" s="143" t="s">
        <v>490</v>
      </c>
      <c r="AT145" s="143" t="s">
        <v>153</v>
      </c>
      <c r="AU145" s="143" t="s">
        <v>87</v>
      </c>
      <c r="AY145" s="17" t="s">
        <v>149</v>
      </c>
      <c r="BE145" s="144">
        <f t="shared" si="4"/>
        <v>0</v>
      </c>
      <c r="BF145" s="144">
        <f t="shared" si="5"/>
        <v>0</v>
      </c>
      <c r="BG145" s="144">
        <f t="shared" si="6"/>
        <v>0</v>
      </c>
      <c r="BH145" s="144">
        <f t="shared" si="7"/>
        <v>0</v>
      </c>
      <c r="BI145" s="144">
        <f t="shared" si="8"/>
        <v>0</v>
      </c>
      <c r="BJ145" s="17" t="s">
        <v>87</v>
      </c>
      <c r="BK145" s="144">
        <f t="shared" si="9"/>
        <v>0</v>
      </c>
      <c r="BL145" s="17" t="s">
        <v>490</v>
      </c>
      <c r="BM145" s="143" t="s">
        <v>436</v>
      </c>
    </row>
    <row r="146" spans="2:65" s="1" customFormat="1" ht="16.5" customHeight="1">
      <c r="B146" s="32"/>
      <c r="C146" s="132" t="s">
        <v>310</v>
      </c>
      <c r="D146" s="132" t="s">
        <v>153</v>
      </c>
      <c r="E146" s="133" t="s">
        <v>1158</v>
      </c>
      <c r="F146" s="134" t="s">
        <v>1159</v>
      </c>
      <c r="G146" s="135" t="s">
        <v>503</v>
      </c>
      <c r="H146" s="136">
        <v>100</v>
      </c>
      <c r="I146" s="137"/>
      <c r="J146" s="138">
        <f t="shared" si="0"/>
        <v>0</v>
      </c>
      <c r="K146" s="134" t="s">
        <v>1</v>
      </c>
      <c r="L146" s="32"/>
      <c r="M146" s="139" t="s">
        <v>1</v>
      </c>
      <c r="N146" s="140" t="s">
        <v>44</v>
      </c>
      <c r="P146" s="141">
        <f t="shared" si="1"/>
        <v>0</v>
      </c>
      <c r="Q146" s="141">
        <v>0</v>
      </c>
      <c r="R146" s="141">
        <f t="shared" si="2"/>
        <v>0</v>
      </c>
      <c r="S146" s="141">
        <v>0</v>
      </c>
      <c r="T146" s="142">
        <f t="shared" si="3"/>
        <v>0</v>
      </c>
      <c r="AR146" s="143" t="s">
        <v>490</v>
      </c>
      <c r="AT146" s="143" t="s">
        <v>153</v>
      </c>
      <c r="AU146" s="143" t="s">
        <v>87</v>
      </c>
      <c r="AY146" s="17" t="s">
        <v>149</v>
      </c>
      <c r="BE146" s="144">
        <f t="shared" si="4"/>
        <v>0</v>
      </c>
      <c r="BF146" s="144">
        <f t="shared" si="5"/>
        <v>0</v>
      </c>
      <c r="BG146" s="144">
        <f t="shared" si="6"/>
        <v>0</v>
      </c>
      <c r="BH146" s="144">
        <f t="shared" si="7"/>
        <v>0</v>
      </c>
      <c r="BI146" s="144">
        <f t="shared" si="8"/>
        <v>0</v>
      </c>
      <c r="BJ146" s="17" t="s">
        <v>87</v>
      </c>
      <c r="BK146" s="144">
        <f t="shared" si="9"/>
        <v>0</v>
      </c>
      <c r="BL146" s="17" t="s">
        <v>490</v>
      </c>
      <c r="BM146" s="143" t="s">
        <v>447</v>
      </c>
    </row>
    <row r="147" spans="2:65" s="1" customFormat="1" ht="44.25" customHeight="1">
      <c r="B147" s="32"/>
      <c r="C147" s="132" t="s">
        <v>315</v>
      </c>
      <c r="D147" s="132" t="s">
        <v>153</v>
      </c>
      <c r="E147" s="133" t="s">
        <v>1160</v>
      </c>
      <c r="F147" s="134" t="s">
        <v>1161</v>
      </c>
      <c r="G147" s="135" t="s">
        <v>1162</v>
      </c>
      <c r="H147" s="136">
        <v>1</v>
      </c>
      <c r="I147" s="137"/>
      <c r="J147" s="138">
        <f t="shared" si="0"/>
        <v>0</v>
      </c>
      <c r="K147" s="134" t="s">
        <v>1</v>
      </c>
      <c r="L147" s="32"/>
      <c r="M147" s="139" t="s">
        <v>1</v>
      </c>
      <c r="N147" s="140" t="s">
        <v>44</v>
      </c>
      <c r="P147" s="141">
        <f t="shared" si="1"/>
        <v>0</v>
      </c>
      <c r="Q147" s="141">
        <v>0</v>
      </c>
      <c r="R147" s="141">
        <f t="shared" si="2"/>
        <v>0</v>
      </c>
      <c r="S147" s="141">
        <v>0</v>
      </c>
      <c r="T147" s="142">
        <f t="shared" si="3"/>
        <v>0</v>
      </c>
      <c r="AR147" s="143" t="s">
        <v>490</v>
      </c>
      <c r="AT147" s="143" t="s">
        <v>153</v>
      </c>
      <c r="AU147" s="143" t="s">
        <v>87</v>
      </c>
      <c r="AY147" s="17" t="s">
        <v>149</v>
      </c>
      <c r="BE147" s="144">
        <f t="shared" si="4"/>
        <v>0</v>
      </c>
      <c r="BF147" s="144">
        <f t="shared" si="5"/>
        <v>0</v>
      </c>
      <c r="BG147" s="144">
        <f t="shared" si="6"/>
        <v>0</v>
      </c>
      <c r="BH147" s="144">
        <f t="shared" si="7"/>
        <v>0</v>
      </c>
      <c r="BI147" s="144">
        <f t="shared" si="8"/>
        <v>0</v>
      </c>
      <c r="BJ147" s="17" t="s">
        <v>87</v>
      </c>
      <c r="BK147" s="144">
        <f t="shared" si="9"/>
        <v>0</v>
      </c>
      <c r="BL147" s="17" t="s">
        <v>490</v>
      </c>
      <c r="BM147" s="143" t="s">
        <v>458</v>
      </c>
    </row>
    <row r="148" spans="2:65" s="1" customFormat="1" ht="37.9" customHeight="1">
      <c r="B148" s="32"/>
      <c r="C148" s="132" t="s">
        <v>322</v>
      </c>
      <c r="D148" s="132" t="s">
        <v>153</v>
      </c>
      <c r="E148" s="133" t="s">
        <v>1163</v>
      </c>
      <c r="F148" s="134" t="s">
        <v>1164</v>
      </c>
      <c r="G148" s="135" t="s">
        <v>1157</v>
      </c>
      <c r="H148" s="136">
        <v>25</v>
      </c>
      <c r="I148" s="137"/>
      <c r="J148" s="138">
        <f t="shared" si="0"/>
        <v>0</v>
      </c>
      <c r="K148" s="134" t="s">
        <v>1</v>
      </c>
      <c r="L148" s="32"/>
      <c r="M148" s="139" t="s">
        <v>1</v>
      </c>
      <c r="N148" s="140" t="s">
        <v>44</v>
      </c>
      <c r="P148" s="141">
        <f t="shared" si="1"/>
        <v>0</v>
      </c>
      <c r="Q148" s="141">
        <v>0</v>
      </c>
      <c r="R148" s="141">
        <f t="shared" si="2"/>
        <v>0</v>
      </c>
      <c r="S148" s="141">
        <v>0</v>
      </c>
      <c r="T148" s="142">
        <f t="shared" si="3"/>
        <v>0</v>
      </c>
      <c r="AR148" s="143" t="s">
        <v>490</v>
      </c>
      <c r="AT148" s="143" t="s">
        <v>153</v>
      </c>
      <c r="AU148" s="143" t="s">
        <v>87</v>
      </c>
      <c r="AY148" s="17" t="s">
        <v>149</v>
      </c>
      <c r="BE148" s="144">
        <f t="shared" si="4"/>
        <v>0</v>
      </c>
      <c r="BF148" s="144">
        <f t="shared" si="5"/>
        <v>0</v>
      </c>
      <c r="BG148" s="144">
        <f t="shared" si="6"/>
        <v>0</v>
      </c>
      <c r="BH148" s="144">
        <f t="shared" si="7"/>
        <v>0</v>
      </c>
      <c r="BI148" s="144">
        <f t="shared" si="8"/>
        <v>0</v>
      </c>
      <c r="BJ148" s="17" t="s">
        <v>87</v>
      </c>
      <c r="BK148" s="144">
        <f t="shared" si="9"/>
        <v>0</v>
      </c>
      <c r="BL148" s="17" t="s">
        <v>490</v>
      </c>
      <c r="BM148" s="143" t="s">
        <v>466</v>
      </c>
    </row>
    <row r="149" spans="2:65" s="1" customFormat="1" ht="16.5" customHeight="1">
      <c r="B149" s="32"/>
      <c r="C149" s="173" t="s">
        <v>326</v>
      </c>
      <c r="D149" s="173" t="s">
        <v>333</v>
      </c>
      <c r="E149" s="174" t="s">
        <v>1165</v>
      </c>
      <c r="F149" s="175" t="s">
        <v>1166</v>
      </c>
      <c r="G149" s="176" t="s">
        <v>1167</v>
      </c>
      <c r="H149" s="177">
        <v>1</v>
      </c>
      <c r="I149" s="178"/>
      <c r="J149" s="179">
        <f t="shared" si="0"/>
        <v>0</v>
      </c>
      <c r="K149" s="175" t="s">
        <v>1</v>
      </c>
      <c r="L149" s="180"/>
      <c r="M149" s="181" t="s">
        <v>1</v>
      </c>
      <c r="N149" s="182" t="s">
        <v>44</v>
      </c>
      <c r="P149" s="141">
        <f t="shared" si="1"/>
        <v>0</v>
      </c>
      <c r="Q149" s="141">
        <v>0</v>
      </c>
      <c r="R149" s="141">
        <f t="shared" si="2"/>
        <v>0</v>
      </c>
      <c r="S149" s="141">
        <v>0</v>
      </c>
      <c r="T149" s="142">
        <f t="shared" si="3"/>
        <v>0</v>
      </c>
      <c r="AR149" s="143" t="s">
        <v>546</v>
      </c>
      <c r="AT149" s="143" t="s">
        <v>333</v>
      </c>
      <c r="AU149" s="143" t="s">
        <v>87</v>
      </c>
      <c r="AY149" s="17" t="s">
        <v>149</v>
      </c>
      <c r="BE149" s="144">
        <f t="shared" si="4"/>
        <v>0</v>
      </c>
      <c r="BF149" s="144">
        <f t="shared" si="5"/>
        <v>0</v>
      </c>
      <c r="BG149" s="144">
        <f t="shared" si="6"/>
        <v>0</v>
      </c>
      <c r="BH149" s="144">
        <f t="shared" si="7"/>
        <v>0</v>
      </c>
      <c r="BI149" s="144">
        <f t="shared" si="8"/>
        <v>0</v>
      </c>
      <c r="BJ149" s="17" t="s">
        <v>87</v>
      </c>
      <c r="BK149" s="144">
        <f t="shared" si="9"/>
        <v>0</v>
      </c>
      <c r="BL149" s="17" t="s">
        <v>490</v>
      </c>
      <c r="BM149" s="143" t="s">
        <v>474</v>
      </c>
    </row>
    <row r="150" spans="2:65" s="11" customFormat="1" ht="25.9" customHeight="1">
      <c r="B150" s="120"/>
      <c r="D150" s="121" t="s">
        <v>78</v>
      </c>
      <c r="E150" s="122" t="s">
        <v>1168</v>
      </c>
      <c r="F150" s="122" t="s">
        <v>1169</v>
      </c>
      <c r="I150" s="123"/>
      <c r="J150" s="124">
        <f>BK150</f>
        <v>0</v>
      </c>
      <c r="L150" s="120"/>
      <c r="M150" s="125"/>
      <c r="P150" s="126">
        <f>SUM(P151:P173)</f>
        <v>0</v>
      </c>
      <c r="R150" s="126">
        <f>SUM(R151:R173)</f>
        <v>6.7878379999999998</v>
      </c>
      <c r="T150" s="127">
        <f>SUM(T151:T173)</f>
        <v>0</v>
      </c>
      <c r="AR150" s="121" t="s">
        <v>159</v>
      </c>
      <c r="AT150" s="128" t="s">
        <v>78</v>
      </c>
      <c r="AU150" s="128" t="s">
        <v>79</v>
      </c>
      <c r="AY150" s="121" t="s">
        <v>149</v>
      </c>
      <c r="BK150" s="129">
        <f>SUM(BK151:BK173)</f>
        <v>0</v>
      </c>
    </row>
    <row r="151" spans="2:65" s="1" customFormat="1" ht="24.2" customHeight="1">
      <c r="B151" s="32"/>
      <c r="C151" s="132" t="s">
        <v>332</v>
      </c>
      <c r="D151" s="132" t="s">
        <v>153</v>
      </c>
      <c r="E151" s="133" t="s">
        <v>1170</v>
      </c>
      <c r="F151" s="134" t="s">
        <v>1171</v>
      </c>
      <c r="G151" s="135" t="s">
        <v>1172</v>
      </c>
      <c r="H151" s="136">
        <v>0.1</v>
      </c>
      <c r="I151" s="137"/>
      <c r="J151" s="138">
        <f t="shared" ref="J151:J173" si="10">ROUND(I151*H151,2)</f>
        <v>0</v>
      </c>
      <c r="K151" s="134" t="s">
        <v>157</v>
      </c>
      <c r="L151" s="32"/>
      <c r="M151" s="139" t="s">
        <v>1</v>
      </c>
      <c r="N151" s="140" t="s">
        <v>44</v>
      </c>
      <c r="P151" s="141">
        <f t="shared" ref="P151:P173" si="11">O151*H151</f>
        <v>0</v>
      </c>
      <c r="Q151" s="141">
        <v>8.8000000000000005E-3</v>
      </c>
      <c r="R151" s="141">
        <f t="shared" ref="R151:R173" si="12">Q151*H151</f>
        <v>8.8000000000000014E-4</v>
      </c>
      <c r="S151" s="141">
        <v>0</v>
      </c>
      <c r="T151" s="142">
        <f t="shared" ref="T151:T173" si="13">S151*H151</f>
        <v>0</v>
      </c>
      <c r="AR151" s="143" t="s">
        <v>490</v>
      </c>
      <c r="AT151" s="143" t="s">
        <v>153</v>
      </c>
      <c r="AU151" s="143" t="s">
        <v>87</v>
      </c>
      <c r="AY151" s="17" t="s">
        <v>149</v>
      </c>
      <c r="BE151" s="144">
        <f t="shared" ref="BE151:BE173" si="14">IF(N151="základní",J151,0)</f>
        <v>0</v>
      </c>
      <c r="BF151" s="144">
        <f t="shared" ref="BF151:BF173" si="15">IF(N151="snížená",J151,0)</f>
        <v>0</v>
      </c>
      <c r="BG151" s="144">
        <f t="shared" ref="BG151:BG173" si="16">IF(N151="zákl. přenesená",J151,0)</f>
        <v>0</v>
      </c>
      <c r="BH151" s="144">
        <f t="shared" ref="BH151:BH173" si="17">IF(N151="sníž. přenesená",J151,0)</f>
        <v>0</v>
      </c>
      <c r="BI151" s="144">
        <f t="shared" ref="BI151:BI173" si="18">IF(N151="nulová",J151,0)</f>
        <v>0</v>
      </c>
      <c r="BJ151" s="17" t="s">
        <v>87</v>
      </c>
      <c r="BK151" s="144">
        <f t="shared" ref="BK151:BK173" si="19">ROUND(I151*H151,2)</f>
        <v>0</v>
      </c>
      <c r="BL151" s="17" t="s">
        <v>490</v>
      </c>
      <c r="BM151" s="143" t="s">
        <v>482</v>
      </c>
    </row>
    <row r="152" spans="2:65" s="1" customFormat="1" ht="24.2" customHeight="1">
      <c r="B152" s="32"/>
      <c r="C152" s="132" t="s">
        <v>338</v>
      </c>
      <c r="D152" s="132" t="s">
        <v>153</v>
      </c>
      <c r="E152" s="133" t="s">
        <v>1173</v>
      </c>
      <c r="F152" s="134" t="s">
        <v>1174</v>
      </c>
      <c r="G152" s="135" t="s">
        <v>191</v>
      </c>
      <c r="H152" s="136">
        <v>2.9</v>
      </c>
      <c r="I152" s="137"/>
      <c r="J152" s="138">
        <f t="shared" si="10"/>
        <v>0</v>
      </c>
      <c r="K152" s="134" t="s">
        <v>157</v>
      </c>
      <c r="L152" s="32"/>
      <c r="M152" s="139" t="s">
        <v>1</v>
      </c>
      <c r="N152" s="140" t="s">
        <v>44</v>
      </c>
      <c r="P152" s="141">
        <f t="shared" si="11"/>
        <v>0</v>
      </c>
      <c r="Q152" s="141">
        <v>0</v>
      </c>
      <c r="R152" s="141">
        <f t="shared" si="12"/>
        <v>0</v>
      </c>
      <c r="S152" s="141">
        <v>0</v>
      </c>
      <c r="T152" s="142">
        <f t="shared" si="13"/>
        <v>0</v>
      </c>
      <c r="AR152" s="143" t="s">
        <v>490</v>
      </c>
      <c r="AT152" s="143" t="s">
        <v>153</v>
      </c>
      <c r="AU152" s="143" t="s">
        <v>87</v>
      </c>
      <c r="AY152" s="17" t="s">
        <v>149</v>
      </c>
      <c r="BE152" s="144">
        <f t="shared" si="14"/>
        <v>0</v>
      </c>
      <c r="BF152" s="144">
        <f t="shared" si="15"/>
        <v>0</v>
      </c>
      <c r="BG152" s="144">
        <f t="shared" si="16"/>
        <v>0</v>
      </c>
      <c r="BH152" s="144">
        <f t="shared" si="17"/>
        <v>0</v>
      </c>
      <c r="BI152" s="144">
        <f t="shared" si="18"/>
        <v>0</v>
      </c>
      <c r="BJ152" s="17" t="s">
        <v>87</v>
      </c>
      <c r="BK152" s="144">
        <f t="shared" si="19"/>
        <v>0</v>
      </c>
      <c r="BL152" s="17" t="s">
        <v>490</v>
      </c>
      <c r="BM152" s="143" t="s">
        <v>490</v>
      </c>
    </row>
    <row r="153" spans="2:65" s="1" customFormat="1" ht="24.2" customHeight="1">
      <c r="B153" s="32"/>
      <c r="C153" s="132" t="s">
        <v>344</v>
      </c>
      <c r="D153" s="132" t="s">
        <v>153</v>
      </c>
      <c r="E153" s="133" t="s">
        <v>1175</v>
      </c>
      <c r="F153" s="134" t="s">
        <v>1176</v>
      </c>
      <c r="G153" s="135" t="s">
        <v>191</v>
      </c>
      <c r="H153" s="136">
        <v>2.9</v>
      </c>
      <c r="I153" s="137"/>
      <c r="J153" s="138">
        <f t="shared" si="10"/>
        <v>0</v>
      </c>
      <c r="K153" s="134" t="s">
        <v>157</v>
      </c>
      <c r="L153" s="32"/>
      <c r="M153" s="139" t="s">
        <v>1</v>
      </c>
      <c r="N153" s="140" t="s">
        <v>44</v>
      </c>
      <c r="P153" s="141">
        <f t="shared" si="11"/>
        <v>0</v>
      </c>
      <c r="Q153" s="141">
        <v>2.3010199999999998</v>
      </c>
      <c r="R153" s="141">
        <f t="shared" si="12"/>
        <v>6.6729579999999995</v>
      </c>
      <c r="S153" s="141">
        <v>0</v>
      </c>
      <c r="T153" s="142">
        <f t="shared" si="13"/>
        <v>0</v>
      </c>
      <c r="AR153" s="143" t="s">
        <v>490</v>
      </c>
      <c r="AT153" s="143" t="s">
        <v>153</v>
      </c>
      <c r="AU153" s="143" t="s">
        <v>87</v>
      </c>
      <c r="AY153" s="17" t="s">
        <v>149</v>
      </c>
      <c r="BE153" s="144">
        <f t="shared" si="14"/>
        <v>0</v>
      </c>
      <c r="BF153" s="144">
        <f t="shared" si="15"/>
        <v>0</v>
      </c>
      <c r="BG153" s="144">
        <f t="shared" si="16"/>
        <v>0</v>
      </c>
      <c r="BH153" s="144">
        <f t="shared" si="17"/>
        <v>0</v>
      </c>
      <c r="BI153" s="144">
        <f t="shared" si="18"/>
        <v>0</v>
      </c>
      <c r="BJ153" s="17" t="s">
        <v>87</v>
      </c>
      <c r="BK153" s="144">
        <f t="shared" si="19"/>
        <v>0</v>
      </c>
      <c r="BL153" s="17" t="s">
        <v>490</v>
      </c>
      <c r="BM153" s="143" t="s">
        <v>500</v>
      </c>
    </row>
    <row r="154" spans="2:65" s="1" customFormat="1" ht="16.5" customHeight="1">
      <c r="B154" s="32"/>
      <c r="C154" s="173" t="s">
        <v>351</v>
      </c>
      <c r="D154" s="173" t="s">
        <v>333</v>
      </c>
      <c r="E154" s="174" t="s">
        <v>1177</v>
      </c>
      <c r="F154" s="175" t="s">
        <v>1178</v>
      </c>
      <c r="G154" s="176" t="s">
        <v>191</v>
      </c>
      <c r="H154" s="177">
        <v>2.9</v>
      </c>
      <c r="I154" s="178"/>
      <c r="J154" s="179">
        <f t="shared" si="10"/>
        <v>0</v>
      </c>
      <c r="K154" s="175" t="s">
        <v>1</v>
      </c>
      <c r="L154" s="180"/>
      <c r="M154" s="181" t="s">
        <v>1</v>
      </c>
      <c r="N154" s="182" t="s">
        <v>44</v>
      </c>
      <c r="P154" s="141">
        <f t="shared" si="11"/>
        <v>0</v>
      </c>
      <c r="Q154" s="141">
        <v>0</v>
      </c>
      <c r="R154" s="141">
        <f t="shared" si="12"/>
        <v>0</v>
      </c>
      <c r="S154" s="141">
        <v>0</v>
      </c>
      <c r="T154" s="142">
        <f t="shared" si="13"/>
        <v>0</v>
      </c>
      <c r="AR154" s="143" t="s">
        <v>546</v>
      </c>
      <c r="AT154" s="143" t="s">
        <v>333</v>
      </c>
      <c r="AU154" s="143" t="s">
        <v>87</v>
      </c>
      <c r="AY154" s="17" t="s">
        <v>149</v>
      </c>
      <c r="BE154" s="144">
        <f t="shared" si="14"/>
        <v>0</v>
      </c>
      <c r="BF154" s="144">
        <f t="shared" si="15"/>
        <v>0</v>
      </c>
      <c r="BG154" s="144">
        <f t="shared" si="16"/>
        <v>0</v>
      </c>
      <c r="BH154" s="144">
        <f t="shared" si="17"/>
        <v>0</v>
      </c>
      <c r="BI154" s="144">
        <f t="shared" si="18"/>
        <v>0</v>
      </c>
      <c r="BJ154" s="17" t="s">
        <v>87</v>
      </c>
      <c r="BK154" s="144">
        <f t="shared" si="19"/>
        <v>0</v>
      </c>
      <c r="BL154" s="17" t="s">
        <v>490</v>
      </c>
      <c r="BM154" s="143" t="s">
        <v>510</v>
      </c>
    </row>
    <row r="155" spans="2:65" s="1" customFormat="1" ht="21.75" customHeight="1">
      <c r="B155" s="32"/>
      <c r="C155" s="173" t="s">
        <v>356</v>
      </c>
      <c r="D155" s="173" t="s">
        <v>333</v>
      </c>
      <c r="E155" s="174" t="s">
        <v>1179</v>
      </c>
      <c r="F155" s="175" t="s">
        <v>1180</v>
      </c>
      <c r="G155" s="176" t="s">
        <v>1162</v>
      </c>
      <c r="H155" s="177">
        <v>3</v>
      </c>
      <c r="I155" s="178"/>
      <c r="J155" s="179">
        <f t="shared" si="10"/>
        <v>0</v>
      </c>
      <c r="K155" s="175" t="s">
        <v>1</v>
      </c>
      <c r="L155" s="180"/>
      <c r="M155" s="181" t="s">
        <v>1</v>
      </c>
      <c r="N155" s="182" t="s">
        <v>44</v>
      </c>
      <c r="P155" s="141">
        <f t="shared" si="11"/>
        <v>0</v>
      </c>
      <c r="Q155" s="141">
        <v>0</v>
      </c>
      <c r="R155" s="141">
        <f t="shared" si="12"/>
        <v>0</v>
      </c>
      <c r="S155" s="141">
        <v>0</v>
      </c>
      <c r="T155" s="142">
        <f t="shared" si="13"/>
        <v>0</v>
      </c>
      <c r="AR155" s="143" t="s">
        <v>546</v>
      </c>
      <c r="AT155" s="143" t="s">
        <v>333</v>
      </c>
      <c r="AU155" s="143" t="s">
        <v>87</v>
      </c>
      <c r="AY155" s="17" t="s">
        <v>149</v>
      </c>
      <c r="BE155" s="144">
        <f t="shared" si="14"/>
        <v>0</v>
      </c>
      <c r="BF155" s="144">
        <f t="shared" si="15"/>
        <v>0</v>
      </c>
      <c r="BG155" s="144">
        <f t="shared" si="16"/>
        <v>0</v>
      </c>
      <c r="BH155" s="144">
        <f t="shared" si="17"/>
        <v>0</v>
      </c>
      <c r="BI155" s="144">
        <f t="shared" si="18"/>
        <v>0</v>
      </c>
      <c r="BJ155" s="17" t="s">
        <v>87</v>
      </c>
      <c r="BK155" s="144">
        <f t="shared" si="19"/>
        <v>0</v>
      </c>
      <c r="BL155" s="17" t="s">
        <v>490</v>
      </c>
      <c r="BM155" s="143" t="s">
        <v>518</v>
      </c>
    </row>
    <row r="156" spans="2:65" s="1" customFormat="1" ht="16.5" customHeight="1">
      <c r="B156" s="32"/>
      <c r="C156" s="132" t="s">
        <v>363</v>
      </c>
      <c r="D156" s="132" t="s">
        <v>153</v>
      </c>
      <c r="E156" s="133" t="s">
        <v>1181</v>
      </c>
      <c r="F156" s="134" t="s">
        <v>1182</v>
      </c>
      <c r="G156" s="135" t="s">
        <v>191</v>
      </c>
      <c r="H156" s="136">
        <v>0.3</v>
      </c>
      <c r="I156" s="137"/>
      <c r="J156" s="138">
        <f t="shared" si="10"/>
        <v>0</v>
      </c>
      <c r="K156" s="134" t="s">
        <v>1</v>
      </c>
      <c r="L156" s="32"/>
      <c r="M156" s="139" t="s">
        <v>1</v>
      </c>
      <c r="N156" s="140" t="s">
        <v>44</v>
      </c>
      <c r="P156" s="141">
        <f t="shared" si="11"/>
        <v>0</v>
      </c>
      <c r="Q156" s="141">
        <v>0</v>
      </c>
      <c r="R156" s="141">
        <f t="shared" si="12"/>
        <v>0</v>
      </c>
      <c r="S156" s="141">
        <v>0</v>
      </c>
      <c r="T156" s="142">
        <f t="shared" si="13"/>
        <v>0</v>
      </c>
      <c r="AR156" s="143" t="s">
        <v>490</v>
      </c>
      <c r="AT156" s="143" t="s">
        <v>153</v>
      </c>
      <c r="AU156" s="143" t="s">
        <v>87</v>
      </c>
      <c r="AY156" s="17" t="s">
        <v>149</v>
      </c>
      <c r="BE156" s="144">
        <f t="shared" si="14"/>
        <v>0</v>
      </c>
      <c r="BF156" s="144">
        <f t="shared" si="15"/>
        <v>0</v>
      </c>
      <c r="BG156" s="144">
        <f t="shared" si="16"/>
        <v>0</v>
      </c>
      <c r="BH156" s="144">
        <f t="shared" si="17"/>
        <v>0</v>
      </c>
      <c r="BI156" s="144">
        <f t="shared" si="18"/>
        <v>0</v>
      </c>
      <c r="BJ156" s="17" t="s">
        <v>87</v>
      </c>
      <c r="BK156" s="144">
        <f t="shared" si="19"/>
        <v>0</v>
      </c>
      <c r="BL156" s="17" t="s">
        <v>490</v>
      </c>
      <c r="BM156" s="143" t="s">
        <v>528</v>
      </c>
    </row>
    <row r="157" spans="2:65" s="1" customFormat="1" ht="24.2" customHeight="1">
      <c r="B157" s="32"/>
      <c r="C157" s="132" t="s">
        <v>368</v>
      </c>
      <c r="D157" s="132" t="s">
        <v>153</v>
      </c>
      <c r="E157" s="133" t="s">
        <v>1183</v>
      </c>
      <c r="F157" s="134" t="s">
        <v>1184</v>
      </c>
      <c r="G157" s="135" t="s">
        <v>191</v>
      </c>
      <c r="H157" s="136">
        <v>0.01</v>
      </c>
      <c r="I157" s="137"/>
      <c r="J157" s="138">
        <f t="shared" si="10"/>
        <v>0</v>
      </c>
      <c r="K157" s="134" t="s">
        <v>1</v>
      </c>
      <c r="L157" s="32"/>
      <c r="M157" s="139" t="s">
        <v>1</v>
      </c>
      <c r="N157" s="140" t="s">
        <v>44</v>
      </c>
      <c r="P157" s="141">
        <f t="shared" si="11"/>
        <v>0</v>
      </c>
      <c r="Q157" s="141">
        <v>0</v>
      </c>
      <c r="R157" s="141">
        <f t="shared" si="12"/>
        <v>0</v>
      </c>
      <c r="S157" s="141">
        <v>0</v>
      </c>
      <c r="T157" s="142">
        <f t="shared" si="13"/>
        <v>0</v>
      </c>
      <c r="AR157" s="143" t="s">
        <v>490</v>
      </c>
      <c r="AT157" s="143" t="s">
        <v>153</v>
      </c>
      <c r="AU157" s="143" t="s">
        <v>87</v>
      </c>
      <c r="AY157" s="17" t="s">
        <v>149</v>
      </c>
      <c r="BE157" s="144">
        <f t="shared" si="14"/>
        <v>0</v>
      </c>
      <c r="BF157" s="144">
        <f t="shared" si="15"/>
        <v>0</v>
      </c>
      <c r="BG157" s="144">
        <f t="shared" si="16"/>
        <v>0</v>
      </c>
      <c r="BH157" s="144">
        <f t="shared" si="17"/>
        <v>0</v>
      </c>
      <c r="BI157" s="144">
        <f t="shared" si="18"/>
        <v>0</v>
      </c>
      <c r="BJ157" s="17" t="s">
        <v>87</v>
      </c>
      <c r="BK157" s="144">
        <f t="shared" si="19"/>
        <v>0</v>
      </c>
      <c r="BL157" s="17" t="s">
        <v>490</v>
      </c>
      <c r="BM157" s="143" t="s">
        <v>538</v>
      </c>
    </row>
    <row r="158" spans="2:65" s="1" customFormat="1" ht="24.2" customHeight="1">
      <c r="B158" s="32"/>
      <c r="C158" s="132" t="s">
        <v>372</v>
      </c>
      <c r="D158" s="132" t="s">
        <v>153</v>
      </c>
      <c r="E158" s="133" t="s">
        <v>1185</v>
      </c>
      <c r="F158" s="134" t="s">
        <v>1186</v>
      </c>
      <c r="G158" s="135" t="s">
        <v>503</v>
      </c>
      <c r="H158" s="136">
        <v>44</v>
      </c>
      <c r="I158" s="137"/>
      <c r="J158" s="138">
        <f t="shared" si="10"/>
        <v>0</v>
      </c>
      <c r="K158" s="134" t="s">
        <v>157</v>
      </c>
      <c r="L158" s="32"/>
      <c r="M158" s="139" t="s">
        <v>1</v>
      </c>
      <c r="N158" s="140" t="s">
        <v>44</v>
      </c>
      <c r="P158" s="141">
        <f t="shared" si="11"/>
        <v>0</v>
      </c>
      <c r="Q158" s="141">
        <v>0</v>
      </c>
      <c r="R158" s="141">
        <f t="shared" si="12"/>
        <v>0</v>
      </c>
      <c r="S158" s="141">
        <v>0</v>
      </c>
      <c r="T158" s="142">
        <f t="shared" si="13"/>
        <v>0</v>
      </c>
      <c r="AR158" s="143" t="s">
        <v>490</v>
      </c>
      <c r="AT158" s="143" t="s">
        <v>153</v>
      </c>
      <c r="AU158" s="143" t="s">
        <v>87</v>
      </c>
      <c r="AY158" s="17" t="s">
        <v>149</v>
      </c>
      <c r="BE158" s="144">
        <f t="shared" si="14"/>
        <v>0</v>
      </c>
      <c r="BF158" s="144">
        <f t="shared" si="15"/>
        <v>0</v>
      </c>
      <c r="BG158" s="144">
        <f t="shared" si="16"/>
        <v>0</v>
      </c>
      <c r="BH158" s="144">
        <f t="shared" si="17"/>
        <v>0</v>
      </c>
      <c r="BI158" s="144">
        <f t="shared" si="18"/>
        <v>0</v>
      </c>
      <c r="BJ158" s="17" t="s">
        <v>87</v>
      </c>
      <c r="BK158" s="144">
        <f t="shared" si="19"/>
        <v>0</v>
      </c>
      <c r="BL158" s="17" t="s">
        <v>490</v>
      </c>
      <c r="BM158" s="143" t="s">
        <v>550</v>
      </c>
    </row>
    <row r="159" spans="2:65" s="1" customFormat="1" ht="24.2" customHeight="1">
      <c r="B159" s="32"/>
      <c r="C159" s="132" t="s">
        <v>376</v>
      </c>
      <c r="D159" s="132" t="s">
        <v>153</v>
      </c>
      <c r="E159" s="133" t="s">
        <v>1187</v>
      </c>
      <c r="F159" s="134" t="s">
        <v>1188</v>
      </c>
      <c r="G159" s="135" t="s">
        <v>503</v>
      </c>
      <c r="H159" s="136">
        <v>47</v>
      </c>
      <c r="I159" s="137"/>
      <c r="J159" s="138">
        <f t="shared" si="10"/>
        <v>0</v>
      </c>
      <c r="K159" s="134" t="s">
        <v>157</v>
      </c>
      <c r="L159" s="32"/>
      <c r="M159" s="139" t="s">
        <v>1</v>
      </c>
      <c r="N159" s="140" t="s">
        <v>44</v>
      </c>
      <c r="P159" s="141">
        <f t="shared" si="11"/>
        <v>0</v>
      </c>
      <c r="Q159" s="141">
        <v>0</v>
      </c>
      <c r="R159" s="141">
        <f t="shared" si="12"/>
        <v>0</v>
      </c>
      <c r="S159" s="141">
        <v>0</v>
      </c>
      <c r="T159" s="142">
        <f t="shared" si="13"/>
        <v>0</v>
      </c>
      <c r="AR159" s="143" t="s">
        <v>490</v>
      </c>
      <c r="AT159" s="143" t="s">
        <v>153</v>
      </c>
      <c r="AU159" s="143" t="s">
        <v>87</v>
      </c>
      <c r="AY159" s="17" t="s">
        <v>149</v>
      </c>
      <c r="BE159" s="144">
        <f t="shared" si="14"/>
        <v>0</v>
      </c>
      <c r="BF159" s="144">
        <f t="shared" si="15"/>
        <v>0</v>
      </c>
      <c r="BG159" s="144">
        <f t="shared" si="16"/>
        <v>0</v>
      </c>
      <c r="BH159" s="144">
        <f t="shared" si="17"/>
        <v>0</v>
      </c>
      <c r="BI159" s="144">
        <f t="shared" si="18"/>
        <v>0</v>
      </c>
      <c r="BJ159" s="17" t="s">
        <v>87</v>
      </c>
      <c r="BK159" s="144">
        <f t="shared" si="19"/>
        <v>0</v>
      </c>
      <c r="BL159" s="17" t="s">
        <v>490</v>
      </c>
      <c r="BM159" s="143" t="s">
        <v>558</v>
      </c>
    </row>
    <row r="160" spans="2:65" s="1" customFormat="1" ht="16.5" customHeight="1">
      <c r="B160" s="32"/>
      <c r="C160" s="132" t="s">
        <v>380</v>
      </c>
      <c r="D160" s="132" t="s">
        <v>153</v>
      </c>
      <c r="E160" s="133" t="s">
        <v>1189</v>
      </c>
      <c r="F160" s="134" t="s">
        <v>1190</v>
      </c>
      <c r="G160" s="135" t="s">
        <v>503</v>
      </c>
      <c r="H160" s="136">
        <v>130</v>
      </c>
      <c r="I160" s="137"/>
      <c r="J160" s="138">
        <f t="shared" si="10"/>
        <v>0</v>
      </c>
      <c r="K160" s="134" t="s">
        <v>157</v>
      </c>
      <c r="L160" s="32"/>
      <c r="M160" s="139" t="s">
        <v>1</v>
      </c>
      <c r="N160" s="140" t="s">
        <v>44</v>
      </c>
      <c r="P160" s="141">
        <f t="shared" si="11"/>
        <v>0</v>
      </c>
      <c r="Q160" s="141">
        <v>0</v>
      </c>
      <c r="R160" s="141">
        <f t="shared" si="12"/>
        <v>0</v>
      </c>
      <c r="S160" s="141">
        <v>0</v>
      </c>
      <c r="T160" s="142">
        <f t="shared" si="13"/>
        <v>0</v>
      </c>
      <c r="AR160" s="143" t="s">
        <v>490</v>
      </c>
      <c r="AT160" s="143" t="s">
        <v>153</v>
      </c>
      <c r="AU160" s="143" t="s">
        <v>87</v>
      </c>
      <c r="AY160" s="17" t="s">
        <v>149</v>
      </c>
      <c r="BE160" s="144">
        <f t="shared" si="14"/>
        <v>0</v>
      </c>
      <c r="BF160" s="144">
        <f t="shared" si="15"/>
        <v>0</v>
      </c>
      <c r="BG160" s="144">
        <f t="shared" si="16"/>
        <v>0</v>
      </c>
      <c r="BH160" s="144">
        <f t="shared" si="17"/>
        <v>0</v>
      </c>
      <c r="BI160" s="144">
        <f t="shared" si="18"/>
        <v>0</v>
      </c>
      <c r="BJ160" s="17" t="s">
        <v>87</v>
      </c>
      <c r="BK160" s="144">
        <f t="shared" si="19"/>
        <v>0</v>
      </c>
      <c r="BL160" s="17" t="s">
        <v>490</v>
      </c>
      <c r="BM160" s="143" t="s">
        <v>569</v>
      </c>
    </row>
    <row r="161" spans="2:65" s="1" customFormat="1" ht="33" customHeight="1">
      <c r="B161" s="32"/>
      <c r="C161" s="132" t="s">
        <v>384</v>
      </c>
      <c r="D161" s="132" t="s">
        <v>153</v>
      </c>
      <c r="E161" s="133" t="s">
        <v>1191</v>
      </c>
      <c r="F161" s="134" t="s">
        <v>1192</v>
      </c>
      <c r="G161" s="135" t="s">
        <v>503</v>
      </c>
      <c r="H161" s="136">
        <v>44</v>
      </c>
      <c r="I161" s="137"/>
      <c r="J161" s="138">
        <f t="shared" si="10"/>
        <v>0</v>
      </c>
      <c r="K161" s="134" t="s">
        <v>1</v>
      </c>
      <c r="L161" s="32"/>
      <c r="M161" s="139" t="s">
        <v>1</v>
      </c>
      <c r="N161" s="140" t="s">
        <v>44</v>
      </c>
      <c r="P161" s="141">
        <f t="shared" si="11"/>
        <v>0</v>
      </c>
      <c r="Q161" s="141">
        <v>0</v>
      </c>
      <c r="R161" s="141">
        <f t="shared" si="12"/>
        <v>0</v>
      </c>
      <c r="S161" s="141">
        <v>0</v>
      </c>
      <c r="T161" s="142">
        <f t="shared" si="13"/>
        <v>0</v>
      </c>
      <c r="AR161" s="143" t="s">
        <v>490</v>
      </c>
      <c r="AT161" s="143" t="s">
        <v>153</v>
      </c>
      <c r="AU161" s="143" t="s">
        <v>87</v>
      </c>
      <c r="AY161" s="17" t="s">
        <v>149</v>
      </c>
      <c r="BE161" s="144">
        <f t="shared" si="14"/>
        <v>0</v>
      </c>
      <c r="BF161" s="144">
        <f t="shared" si="15"/>
        <v>0</v>
      </c>
      <c r="BG161" s="144">
        <f t="shared" si="16"/>
        <v>0</v>
      </c>
      <c r="BH161" s="144">
        <f t="shared" si="17"/>
        <v>0</v>
      </c>
      <c r="BI161" s="144">
        <f t="shared" si="18"/>
        <v>0</v>
      </c>
      <c r="BJ161" s="17" t="s">
        <v>87</v>
      </c>
      <c r="BK161" s="144">
        <f t="shared" si="19"/>
        <v>0</v>
      </c>
      <c r="BL161" s="17" t="s">
        <v>490</v>
      </c>
      <c r="BM161" s="143" t="s">
        <v>582</v>
      </c>
    </row>
    <row r="162" spans="2:65" s="1" customFormat="1" ht="16.5" customHeight="1">
      <c r="B162" s="32"/>
      <c r="C162" s="173" t="s">
        <v>388</v>
      </c>
      <c r="D162" s="173" t="s">
        <v>333</v>
      </c>
      <c r="E162" s="174" t="s">
        <v>1193</v>
      </c>
      <c r="F162" s="175" t="s">
        <v>1194</v>
      </c>
      <c r="G162" s="176" t="s">
        <v>191</v>
      </c>
      <c r="H162" s="177">
        <v>3.8</v>
      </c>
      <c r="I162" s="178"/>
      <c r="J162" s="179">
        <f t="shared" si="10"/>
        <v>0</v>
      </c>
      <c r="K162" s="175" t="s">
        <v>1</v>
      </c>
      <c r="L162" s="180"/>
      <c r="M162" s="181" t="s">
        <v>1</v>
      </c>
      <c r="N162" s="182" t="s">
        <v>44</v>
      </c>
      <c r="P162" s="141">
        <f t="shared" si="11"/>
        <v>0</v>
      </c>
      <c r="Q162" s="141">
        <v>0</v>
      </c>
      <c r="R162" s="141">
        <f t="shared" si="12"/>
        <v>0</v>
      </c>
      <c r="S162" s="141">
        <v>0</v>
      </c>
      <c r="T162" s="142">
        <f t="shared" si="13"/>
        <v>0</v>
      </c>
      <c r="AR162" s="143" t="s">
        <v>546</v>
      </c>
      <c r="AT162" s="143" t="s">
        <v>333</v>
      </c>
      <c r="AU162" s="143" t="s">
        <v>87</v>
      </c>
      <c r="AY162" s="17" t="s">
        <v>149</v>
      </c>
      <c r="BE162" s="144">
        <f t="shared" si="14"/>
        <v>0</v>
      </c>
      <c r="BF162" s="144">
        <f t="shared" si="15"/>
        <v>0</v>
      </c>
      <c r="BG162" s="144">
        <f t="shared" si="16"/>
        <v>0</v>
      </c>
      <c r="BH162" s="144">
        <f t="shared" si="17"/>
        <v>0</v>
      </c>
      <c r="BI162" s="144">
        <f t="shared" si="18"/>
        <v>0</v>
      </c>
      <c r="BJ162" s="17" t="s">
        <v>87</v>
      </c>
      <c r="BK162" s="144">
        <f t="shared" si="19"/>
        <v>0</v>
      </c>
      <c r="BL162" s="17" t="s">
        <v>490</v>
      </c>
      <c r="BM162" s="143" t="s">
        <v>593</v>
      </c>
    </row>
    <row r="163" spans="2:65" s="1" customFormat="1" ht="24.2" customHeight="1">
      <c r="B163" s="32"/>
      <c r="C163" s="132" t="s">
        <v>394</v>
      </c>
      <c r="D163" s="132" t="s">
        <v>153</v>
      </c>
      <c r="E163" s="133" t="s">
        <v>1195</v>
      </c>
      <c r="F163" s="134" t="s">
        <v>1196</v>
      </c>
      <c r="G163" s="135" t="s">
        <v>165</v>
      </c>
      <c r="H163" s="136">
        <v>4</v>
      </c>
      <c r="I163" s="137"/>
      <c r="J163" s="138">
        <f t="shared" si="10"/>
        <v>0</v>
      </c>
      <c r="K163" s="134" t="s">
        <v>157</v>
      </c>
      <c r="L163" s="32"/>
      <c r="M163" s="139" t="s">
        <v>1</v>
      </c>
      <c r="N163" s="140" t="s">
        <v>44</v>
      </c>
      <c r="P163" s="141">
        <f t="shared" si="11"/>
        <v>0</v>
      </c>
      <c r="Q163" s="141">
        <v>3.8E-3</v>
      </c>
      <c r="R163" s="141">
        <f t="shared" si="12"/>
        <v>1.52E-2</v>
      </c>
      <c r="S163" s="141">
        <v>0</v>
      </c>
      <c r="T163" s="142">
        <f t="shared" si="13"/>
        <v>0</v>
      </c>
      <c r="AR163" s="143" t="s">
        <v>490</v>
      </c>
      <c r="AT163" s="143" t="s">
        <v>153</v>
      </c>
      <c r="AU163" s="143" t="s">
        <v>87</v>
      </c>
      <c r="AY163" s="17" t="s">
        <v>149</v>
      </c>
      <c r="BE163" s="144">
        <f t="shared" si="14"/>
        <v>0</v>
      </c>
      <c r="BF163" s="144">
        <f t="shared" si="15"/>
        <v>0</v>
      </c>
      <c r="BG163" s="144">
        <f t="shared" si="16"/>
        <v>0</v>
      </c>
      <c r="BH163" s="144">
        <f t="shared" si="17"/>
        <v>0</v>
      </c>
      <c r="BI163" s="144">
        <f t="shared" si="18"/>
        <v>0</v>
      </c>
      <c r="BJ163" s="17" t="s">
        <v>87</v>
      </c>
      <c r="BK163" s="144">
        <f t="shared" si="19"/>
        <v>0</v>
      </c>
      <c r="BL163" s="17" t="s">
        <v>490</v>
      </c>
      <c r="BM163" s="143" t="s">
        <v>604</v>
      </c>
    </row>
    <row r="164" spans="2:65" s="1" customFormat="1" ht="21.75" customHeight="1">
      <c r="B164" s="32"/>
      <c r="C164" s="132" t="s">
        <v>399</v>
      </c>
      <c r="D164" s="132" t="s">
        <v>153</v>
      </c>
      <c r="E164" s="133" t="s">
        <v>1197</v>
      </c>
      <c r="F164" s="134" t="s">
        <v>1198</v>
      </c>
      <c r="G164" s="135" t="s">
        <v>165</v>
      </c>
      <c r="H164" s="136">
        <v>10</v>
      </c>
      <c r="I164" s="137"/>
      <c r="J164" s="138">
        <f t="shared" si="10"/>
        <v>0</v>
      </c>
      <c r="K164" s="134" t="s">
        <v>157</v>
      </c>
      <c r="L164" s="32"/>
      <c r="M164" s="139" t="s">
        <v>1</v>
      </c>
      <c r="N164" s="140" t="s">
        <v>44</v>
      </c>
      <c r="P164" s="141">
        <f t="shared" si="11"/>
        <v>0</v>
      </c>
      <c r="Q164" s="141">
        <v>7.6E-3</v>
      </c>
      <c r="R164" s="141">
        <f t="shared" si="12"/>
        <v>7.5999999999999998E-2</v>
      </c>
      <c r="S164" s="141">
        <v>0</v>
      </c>
      <c r="T164" s="142">
        <f t="shared" si="13"/>
        <v>0</v>
      </c>
      <c r="AR164" s="143" t="s">
        <v>490</v>
      </c>
      <c r="AT164" s="143" t="s">
        <v>153</v>
      </c>
      <c r="AU164" s="143" t="s">
        <v>87</v>
      </c>
      <c r="AY164" s="17" t="s">
        <v>149</v>
      </c>
      <c r="BE164" s="144">
        <f t="shared" si="14"/>
        <v>0</v>
      </c>
      <c r="BF164" s="144">
        <f t="shared" si="15"/>
        <v>0</v>
      </c>
      <c r="BG164" s="144">
        <f t="shared" si="16"/>
        <v>0</v>
      </c>
      <c r="BH164" s="144">
        <f t="shared" si="17"/>
        <v>0</v>
      </c>
      <c r="BI164" s="144">
        <f t="shared" si="18"/>
        <v>0</v>
      </c>
      <c r="BJ164" s="17" t="s">
        <v>87</v>
      </c>
      <c r="BK164" s="144">
        <f t="shared" si="19"/>
        <v>0</v>
      </c>
      <c r="BL164" s="17" t="s">
        <v>490</v>
      </c>
      <c r="BM164" s="143" t="s">
        <v>615</v>
      </c>
    </row>
    <row r="165" spans="2:65" s="1" customFormat="1" ht="24.2" customHeight="1">
      <c r="B165" s="32"/>
      <c r="C165" s="132" t="s">
        <v>403</v>
      </c>
      <c r="D165" s="132" t="s">
        <v>153</v>
      </c>
      <c r="E165" s="133" t="s">
        <v>1199</v>
      </c>
      <c r="F165" s="134" t="s">
        <v>1200</v>
      </c>
      <c r="G165" s="135" t="s">
        <v>503</v>
      </c>
      <c r="H165" s="136">
        <v>12</v>
      </c>
      <c r="I165" s="137"/>
      <c r="J165" s="138">
        <f t="shared" si="10"/>
        <v>0</v>
      </c>
      <c r="K165" s="134" t="s">
        <v>157</v>
      </c>
      <c r="L165" s="32"/>
      <c r="M165" s="139" t="s">
        <v>1</v>
      </c>
      <c r="N165" s="140" t="s">
        <v>44</v>
      </c>
      <c r="P165" s="141">
        <f t="shared" si="11"/>
        <v>0</v>
      </c>
      <c r="Q165" s="141">
        <v>1.9E-3</v>
      </c>
      <c r="R165" s="141">
        <f t="shared" si="12"/>
        <v>2.2800000000000001E-2</v>
      </c>
      <c r="S165" s="141">
        <v>0</v>
      </c>
      <c r="T165" s="142">
        <f t="shared" si="13"/>
        <v>0</v>
      </c>
      <c r="AR165" s="143" t="s">
        <v>490</v>
      </c>
      <c r="AT165" s="143" t="s">
        <v>153</v>
      </c>
      <c r="AU165" s="143" t="s">
        <v>87</v>
      </c>
      <c r="AY165" s="17" t="s">
        <v>149</v>
      </c>
      <c r="BE165" s="144">
        <f t="shared" si="14"/>
        <v>0</v>
      </c>
      <c r="BF165" s="144">
        <f t="shared" si="15"/>
        <v>0</v>
      </c>
      <c r="BG165" s="144">
        <f t="shared" si="16"/>
        <v>0</v>
      </c>
      <c r="BH165" s="144">
        <f t="shared" si="17"/>
        <v>0</v>
      </c>
      <c r="BI165" s="144">
        <f t="shared" si="18"/>
        <v>0</v>
      </c>
      <c r="BJ165" s="17" t="s">
        <v>87</v>
      </c>
      <c r="BK165" s="144">
        <f t="shared" si="19"/>
        <v>0</v>
      </c>
      <c r="BL165" s="17" t="s">
        <v>490</v>
      </c>
      <c r="BM165" s="143" t="s">
        <v>627</v>
      </c>
    </row>
    <row r="166" spans="2:65" s="1" customFormat="1" ht="16.5" customHeight="1">
      <c r="B166" s="32"/>
      <c r="C166" s="132" t="s">
        <v>407</v>
      </c>
      <c r="D166" s="132" t="s">
        <v>153</v>
      </c>
      <c r="E166" s="133" t="s">
        <v>1201</v>
      </c>
      <c r="F166" s="134" t="s">
        <v>1202</v>
      </c>
      <c r="G166" s="135" t="s">
        <v>503</v>
      </c>
      <c r="H166" s="136">
        <v>105</v>
      </c>
      <c r="I166" s="137"/>
      <c r="J166" s="138">
        <f t="shared" si="10"/>
        <v>0</v>
      </c>
      <c r="K166" s="134" t="s">
        <v>1</v>
      </c>
      <c r="L166" s="32"/>
      <c r="M166" s="139" t="s">
        <v>1</v>
      </c>
      <c r="N166" s="140" t="s">
        <v>44</v>
      </c>
      <c r="P166" s="141">
        <f t="shared" si="11"/>
        <v>0</v>
      </c>
      <c r="Q166" s="141">
        <v>0</v>
      </c>
      <c r="R166" s="141">
        <f t="shared" si="12"/>
        <v>0</v>
      </c>
      <c r="S166" s="141">
        <v>0</v>
      </c>
      <c r="T166" s="142">
        <f t="shared" si="13"/>
        <v>0</v>
      </c>
      <c r="AR166" s="143" t="s">
        <v>490</v>
      </c>
      <c r="AT166" s="143" t="s">
        <v>153</v>
      </c>
      <c r="AU166" s="143" t="s">
        <v>87</v>
      </c>
      <c r="AY166" s="17" t="s">
        <v>149</v>
      </c>
      <c r="BE166" s="144">
        <f t="shared" si="14"/>
        <v>0</v>
      </c>
      <c r="BF166" s="144">
        <f t="shared" si="15"/>
        <v>0</v>
      </c>
      <c r="BG166" s="144">
        <f t="shared" si="16"/>
        <v>0</v>
      </c>
      <c r="BH166" s="144">
        <f t="shared" si="17"/>
        <v>0</v>
      </c>
      <c r="BI166" s="144">
        <f t="shared" si="18"/>
        <v>0</v>
      </c>
      <c r="BJ166" s="17" t="s">
        <v>87</v>
      </c>
      <c r="BK166" s="144">
        <f t="shared" si="19"/>
        <v>0</v>
      </c>
      <c r="BL166" s="17" t="s">
        <v>490</v>
      </c>
      <c r="BM166" s="143" t="s">
        <v>636</v>
      </c>
    </row>
    <row r="167" spans="2:65" s="1" customFormat="1" ht="16.5" customHeight="1">
      <c r="B167" s="32"/>
      <c r="C167" s="173" t="s">
        <v>411</v>
      </c>
      <c r="D167" s="173" t="s">
        <v>333</v>
      </c>
      <c r="E167" s="174" t="s">
        <v>1203</v>
      </c>
      <c r="F167" s="175" t="s">
        <v>1204</v>
      </c>
      <c r="G167" s="176" t="s">
        <v>503</v>
      </c>
      <c r="H167" s="177">
        <v>105</v>
      </c>
      <c r="I167" s="178"/>
      <c r="J167" s="179">
        <f t="shared" si="10"/>
        <v>0</v>
      </c>
      <c r="K167" s="175" t="s">
        <v>1</v>
      </c>
      <c r="L167" s="180"/>
      <c r="M167" s="181" t="s">
        <v>1</v>
      </c>
      <c r="N167" s="182" t="s">
        <v>44</v>
      </c>
      <c r="P167" s="141">
        <f t="shared" si="11"/>
        <v>0</v>
      </c>
      <c r="Q167" s="141">
        <v>0</v>
      </c>
      <c r="R167" s="141">
        <f t="shared" si="12"/>
        <v>0</v>
      </c>
      <c r="S167" s="141">
        <v>0</v>
      </c>
      <c r="T167" s="142">
        <f t="shared" si="13"/>
        <v>0</v>
      </c>
      <c r="AR167" s="143" t="s">
        <v>546</v>
      </c>
      <c r="AT167" s="143" t="s">
        <v>333</v>
      </c>
      <c r="AU167" s="143" t="s">
        <v>87</v>
      </c>
      <c r="AY167" s="17" t="s">
        <v>149</v>
      </c>
      <c r="BE167" s="144">
        <f t="shared" si="14"/>
        <v>0</v>
      </c>
      <c r="BF167" s="144">
        <f t="shared" si="15"/>
        <v>0</v>
      </c>
      <c r="BG167" s="144">
        <f t="shared" si="16"/>
        <v>0</v>
      </c>
      <c r="BH167" s="144">
        <f t="shared" si="17"/>
        <v>0</v>
      </c>
      <c r="BI167" s="144">
        <f t="shared" si="18"/>
        <v>0</v>
      </c>
      <c r="BJ167" s="17" t="s">
        <v>87</v>
      </c>
      <c r="BK167" s="144">
        <f t="shared" si="19"/>
        <v>0</v>
      </c>
      <c r="BL167" s="17" t="s">
        <v>490</v>
      </c>
      <c r="BM167" s="143" t="s">
        <v>649</v>
      </c>
    </row>
    <row r="168" spans="2:65" s="1" customFormat="1" ht="24.2" customHeight="1">
      <c r="B168" s="32"/>
      <c r="C168" s="132" t="s">
        <v>415</v>
      </c>
      <c r="D168" s="132" t="s">
        <v>153</v>
      </c>
      <c r="E168" s="133" t="s">
        <v>1205</v>
      </c>
      <c r="F168" s="134" t="s">
        <v>1206</v>
      </c>
      <c r="G168" s="135" t="s">
        <v>503</v>
      </c>
      <c r="H168" s="136">
        <v>140</v>
      </c>
      <c r="I168" s="137"/>
      <c r="J168" s="138">
        <f t="shared" si="10"/>
        <v>0</v>
      </c>
      <c r="K168" s="134" t="s">
        <v>1</v>
      </c>
      <c r="L168" s="32"/>
      <c r="M168" s="139" t="s">
        <v>1</v>
      </c>
      <c r="N168" s="140" t="s">
        <v>44</v>
      </c>
      <c r="P168" s="141">
        <f t="shared" si="11"/>
        <v>0</v>
      </c>
      <c r="Q168" s="141">
        <v>0</v>
      </c>
      <c r="R168" s="141">
        <f t="shared" si="12"/>
        <v>0</v>
      </c>
      <c r="S168" s="141">
        <v>0</v>
      </c>
      <c r="T168" s="142">
        <f t="shared" si="13"/>
        <v>0</v>
      </c>
      <c r="AR168" s="143" t="s">
        <v>490</v>
      </c>
      <c r="AT168" s="143" t="s">
        <v>153</v>
      </c>
      <c r="AU168" s="143" t="s">
        <v>87</v>
      </c>
      <c r="AY168" s="17" t="s">
        <v>149</v>
      </c>
      <c r="BE168" s="144">
        <f t="shared" si="14"/>
        <v>0</v>
      </c>
      <c r="BF168" s="144">
        <f t="shared" si="15"/>
        <v>0</v>
      </c>
      <c r="BG168" s="144">
        <f t="shared" si="16"/>
        <v>0</v>
      </c>
      <c r="BH168" s="144">
        <f t="shared" si="17"/>
        <v>0</v>
      </c>
      <c r="BI168" s="144">
        <f t="shared" si="18"/>
        <v>0</v>
      </c>
      <c r="BJ168" s="17" t="s">
        <v>87</v>
      </c>
      <c r="BK168" s="144">
        <f t="shared" si="19"/>
        <v>0</v>
      </c>
      <c r="BL168" s="17" t="s">
        <v>490</v>
      </c>
      <c r="BM168" s="143" t="s">
        <v>660</v>
      </c>
    </row>
    <row r="169" spans="2:65" s="1" customFormat="1" ht="21.75" customHeight="1">
      <c r="B169" s="32"/>
      <c r="C169" s="173" t="s">
        <v>422</v>
      </c>
      <c r="D169" s="173" t="s">
        <v>333</v>
      </c>
      <c r="E169" s="174" t="s">
        <v>1207</v>
      </c>
      <c r="F169" s="175" t="s">
        <v>1208</v>
      </c>
      <c r="G169" s="176" t="s">
        <v>503</v>
      </c>
      <c r="H169" s="177">
        <v>90</v>
      </c>
      <c r="I169" s="178"/>
      <c r="J169" s="179">
        <f t="shared" si="10"/>
        <v>0</v>
      </c>
      <c r="K169" s="175" t="s">
        <v>1</v>
      </c>
      <c r="L169" s="180"/>
      <c r="M169" s="181" t="s">
        <v>1</v>
      </c>
      <c r="N169" s="182" t="s">
        <v>44</v>
      </c>
      <c r="P169" s="141">
        <f t="shared" si="11"/>
        <v>0</v>
      </c>
      <c r="Q169" s="141">
        <v>0</v>
      </c>
      <c r="R169" s="141">
        <f t="shared" si="12"/>
        <v>0</v>
      </c>
      <c r="S169" s="141">
        <v>0</v>
      </c>
      <c r="T169" s="142">
        <f t="shared" si="13"/>
        <v>0</v>
      </c>
      <c r="AR169" s="143" t="s">
        <v>546</v>
      </c>
      <c r="AT169" s="143" t="s">
        <v>333</v>
      </c>
      <c r="AU169" s="143" t="s">
        <v>87</v>
      </c>
      <c r="AY169" s="17" t="s">
        <v>149</v>
      </c>
      <c r="BE169" s="144">
        <f t="shared" si="14"/>
        <v>0</v>
      </c>
      <c r="BF169" s="144">
        <f t="shared" si="15"/>
        <v>0</v>
      </c>
      <c r="BG169" s="144">
        <f t="shared" si="16"/>
        <v>0</v>
      </c>
      <c r="BH169" s="144">
        <f t="shared" si="17"/>
        <v>0</v>
      </c>
      <c r="BI169" s="144">
        <f t="shared" si="18"/>
        <v>0</v>
      </c>
      <c r="BJ169" s="17" t="s">
        <v>87</v>
      </c>
      <c r="BK169" s="144">
        <f t="shared" si="19"/>
        <v>0</v>
      </c>
      <c r="BL169" s="17" t="s">
        <v>490</v>
      </c>
      <c r="BM169" s="143" t="s">
        <v>669</v>
      </c>
    </row>
    <row r="170" spans="2:65" s="1" customFormat="1" ht="24.2" customHeight="1">
      <c r="B170" s="32"/>
      <c r="C170" s="173" t="s">
        <v>426</v>
      </c>
      <c r="D170" s="173" t="s">
        <v>333</v>
      </c>
      <c r="E170" s="174" t="s">
        <v>1209</v>
      </c>
      <c r="F170" s="175" t="s">
        <v>1210</v>
      </c>
      <c r="G170" s="176" t="s">
        <v>503</v>
      </c>
      <c r="H170" s="177">
        <v>50</v>
      </c>
      <c r="I170" s="178"/>
      <c r="J170" s="179">
        <f t="shared" si="10"/>
        <v>0</v>
      </c>
      <c r="K170" s="175" t="s">
        <v>1</v>
      </c>
      <c r="L170" s="180"/>
      <c r="M170" s="181" t="s">
        <v>1</v>
      </c>
      <c r="N170" s="182" t="s">
        <v>44</v>
      </c>
      <c r="P170" s="141">
        <f t="shared" si="11"/>
        <v>0</v>
      </c>
      <c r="Q170" s="141">
        <v>0</v>
      </c>
      <c r="R170" s="141">
        <f t="shared" si="12"/>
        <v>0</v>
      </c>
      <c r="S170" s="141">
        <v>0</v>
      </c>
      <c r="T170" s="142">
        <f t="shared" si="13"/>
        <v>0</v>
      </c>
      <c r="AR170" s="143" t="s">
        <v>546</v>
      </c>
      <c r="AT170" s="143" t="s">
        <v>333</v>
      </c>
      <c r="AU170" s="143" t="s">
        <v>87</v>
      </c>
      <c r="AY170" s="17" t="s">
        <v>149</v>
      </c>
      <c r="BE170" s="144">
        <f t="shared" si="14"/>
        <v>0</v>
      </c>
      <c r="BF170" s="144">
        <f t="shared" si="15"/>
        <v>0</v>
      </c>
      <c r="BG170" s="144">
        <f t="shared" si="16"/>
        <v>0</v>
      </c>
      <c r="BH170" s="144">
        <f t="shared" si="17"/>
        <v>0</v>
      </c>
      <c r="BI170" s="144">
        <f t="shared" si="18"/>
        <v>0</v>
      </c>
      <c r="BJ170" s="17" t="s">
        <v>87</v>
      </c>
      <c r="BK170" s="144">
        <f t="shared" si="19"/>
        <v>0</v>
      </c>
      <c r="BL170" s="17" t="s">
        <v>490</v>
      </c>
      <c r="BM170" s="143" t="s">
        <v>182</v>
      </c>
    </row>
    <row r="171" spans="2:65" s="1" customFormat="1" ht="16.5" customHeight="1">
      <c r="B171" s="32"/>
      <c r="C171" s="173" t="s">
        <v>430</v>
      </c>
      <c r="D171" s="173" t="s">
        <v>333</v>
      </c>
      <c r="E171" s="174" t="s">
        <v>1211</v>
      </c>
      <c r="F171" s="175" t="s">
        <v>1178</v>
      </c>
      <c r="G171" s="176" t="s">
        <v>191</v>
      </c>
      <c r="H171" s="177">
        <v>4.5</v>
      </c>
      <c r="I171" s="178"/>
      <c r="J171" s="179">
        <f t="shared" si="10"/>
        <v>0</v>
      </c>
      <c r="K171" s="175" t="s">
        <v>1</v>
      </c>
      <c r="L171" s="180"/>
      <c r="M171" s="181" t="s">
        <v>1</v>
      </c>
      <c r="N171" s="182" t="s">
        <v>44</v>
      </c>
      <c r="P171" s="141">
        <f t="shared" si="11"/>
        <v>0</v>
      </c>
      <c r="Q171" s="141">
        <v>0</v>
      </c>
      <c r="R171" s="141">
        <f t="shared" si="12"/>
        <v>0</v>
      </c>
      <c r="S171" s="141">
        <v>0</v>
      </c>
      <c r="T171" s="142">
        <f t="shared" si="13"/>
        <v>0</v>
      </c>
      <c r="AR171" s="143" t="s">
        <v>546</v>
      </c>
      <c r="AT171" s="143" t="s">
        <v>333</v>
      </c>
      <c r="AU171" s="143" t="s">
        <v>87</v>
      </c>
      <c r="AY171" s="17" t="s">
        <v>149</v>
      </c>
      <c r="BE171" s="144">
        <f t="shared" si="14"/>
        <v>0</v>
      </c>
      <c r="BF171" s="144">
        <f t="shared" si="15"/>
        <v>0</v>
      </c>
      <c r="BG171" s="144">
        <f t="shared" si="16"/>
        <v>0</v>
      </c>
      <c r="BH171" s="144">
        <f t="shared" si="17"/>
        <v>0</v>
      </c>
      <c r="BI171" s="144">
        <f t="shared" si="18"/>
        <v>0</v>
      </c>
      <c r="BJ171" s="17" t="s">
        <v>87</v>
      </c>
      <c r="BK171" s="144">
        <f t="shared" si="19"/>
        <v>0</v>
      </c>
      <c r="BL171" s="17" t="s">
        <v>490</v>
      </c>
      <c r="BM171" s="143" t="s">
        <v>693</v>
      </c>
    </row>
    <row r="172" spans="2:65" s="1" customFormat="1" ht="55.5" customHeight="1">
      <c r="B172" s="32"/>
      <c r="C172" s="132" t="s">
        <v>436</v>
      </c>
      <c r="D172" s="132" t="s">
        <v>153</v>
      </c>
      <c r="E172" s="133" t="s">
        <v>1212</v>
      </c>
      <c r="F172" s="134" t="s">
        <v>1213</v>
      </c>
      <c r="G172" s="135" t="s">
        <v>503</v>
      </c>
      <c r="H172" s="136">
        <v>44</v>
      </c>
      <c r="I172" s="137"/>
      <c r="J172" s="138">
        <f t="shared" si="10"/>
        <v>0</v>
      </c>
      <c r="K172" s="134" t="s">
        <v>1</v>
      </c>
      <c r="L172" s="32"/>
      <c r="M172" s="139" t="s">
        <v>1</v>
      </c>
      <c r="N172" s="140" t="s">
        <v>44</v>
      </c>
      <c r="P172" s="141">
        <f t="shared" si="11"/>
        <v>0</v>
      </c>
      <c r="Q172" s="141">
        <v>0</v>
      </c>
      <c r="R172" s="141">
        <f t="shared" si="12"/>
        <v>0</v>
      </c>
      <c r="S172" s="141">
        <v>0</v>
      </c>
      <c r="T172" s="142">
        <f t="shared" si="13"/>
        <v>0</v>
      </c>
      <c r="AR172" s="143" t="s">
        <v>490</v>
      </c>
      <c r="AT172" s="143" t="s">
        <v>153</v>
      </c>
      <c r="AU172" s="143" t="s">
        <v>87</v>
      </c>
      <c r="AY172" s="17" t="s">
        <v>149</v>
      </c>
      <c r="BE172" s="144">
        <f t="shared" si="14"/>
        <v>0</v>
      </c>
      <c r="BF172" s="144">
        <f t="shared" si="15"/>
        <v>0</v>
      </c>
      <c r="BG172" s="144">
        <f t="shared" si="16"/>
        <v>0</v>
      </c>
      <c r="BH172" s="144">
        <f t="shared" si="17"/>
        <v>0</v>
      </c>
      <c r="BI172" s="144">
        <f t="shared" si="18"/>
        <v>0</v>
      </c>
      <c r="BJ172" s="17" t="s">
        <v>87</v>
      </c>
      <c r="BK172" s="144">
        <f t="shared" si="19"/>
        <v>0</v>
      </c>
      <c r="BL172" s="17" t="s">
        <v>490</v>
      </c>
      <c r="BM172" s="143" t="s">
        <v>707</v>
      </c>
    </row>
    <row r="173" spans="2:65" s="1" customFormat="1" ht="55.5" customHeight="1">
      <c r="B173" s="32"/>
      <c r="C173" s="132" t="s">
        <v>441</v>
      </c>
      <c r="D173" s="132" t="s">
        <v>153</v>
      </c>
      <c r="E173" s="133" t="s">
        <v>1214</v>
      </c>
      <c r="F173" s="134" t="s">
        <v>1215</v>
      </c>
      <c r="G173" s="135" t="s">
        <v>503</v>
      </c>
      <c r="H173" s="136">
        <v>47</v>
      </c>
      <c r="I173" s="137"/>
      <c r="J173" s="138">
        <f t="shared" si="10"/>
        <v>0</v>
      </c>
      <c r="K173" s="134" t="s">
        <v>1</v>
      </c>
      <c r="L173" s="32"/>
      <c r="M173" s="186" t="s">
        <v>1</v>
      </c>
      <c r="N173" s="187" t="s">
        <v>44</v>
      </c>
      <c r="O173" s="188"/>
      <c r="P173" s="189">
        <f t="shared" si="11"/>
        <v>0</v>
      </c>
      <c r="Q173" s="189">
        <v>0</v>
      </c>
      <c r="R173" s="189">
        <f t="shared" si="12"/>
        <v>0</v>
      </c>
      <c r="S173" s="189">
        <v>0</v>
      </c>
      <c r="T173" s="190">
        <f t="shared" si="13"/>
        <v>0</v>
      </c>
      <c r="AR173" s="143" t="s">
        <v>490</v>
      </c>
      <c r="AT173" s="143" t="s">
        <v>153</v>
      </c>
      <c r="AU173" s="143" t="s">
        <v>87</v>
      </c>
      <c r="AY173" s="17" t="s">
        <v>149</v>
      </c>
      <c r="BE173" s="144">
        <f t="shared" si="14"/>
        <v>0</v>
      </c>
      <c r="BF173" s="144">
        <f t="shared" si="15"/>
        <v>0</v>
      </c>
      <c r="BG173" s="144">
        <f t="shared" si="16"/>
        <v>0</v>
      </c>
      <c r="BH173" s="144">
        <f t="shared" si="17"/>
        <v>0</v>
      </c>
      <c r="BI173" s="144">
        <f t="shared" si="18"/>
        <v>0</v>
      </c>
      <c r="BJ173" s="17" t="s">
        <v>87</v>
      </c>
      <c r="BK173" s="144">
        <f t="shared" si="19"/>
        <v>0</v>
      </c>
      <c r="BL173" s="17" t="s">
        <v>490</v>
      </c>
      <c r="BM173" s="143" t="s">
        <v>721</v>
      </c>
    </row>
    <row r="174" spans="2:65" s="1" customFormat="1" ht="6.95" customHeight="1">
      <c r="B174" s="44"/>
      <c r="C174" s="45"/>
      <c r="D174" s="45"/>
      <c r="E174" s="45"/>
      <c r="F174" s="45"/>
      <c r="G174" s="45"/>
      <c r="H174" s="45"/>
      <c r="I174" s="45"/>
      <c r="J174" s="45"/>
      <c r="K174" s="45"/>
      <c r="L174" s="32"/>
    </row>
  </sheetData>
  <sheetProtection algorithmName="SHA-512" hashValue="Z3g+Zm3eBo/ku30GumgnOJDFuS0jnPE+IQHDOwXP6FoZ2sc3PTy5oNKMX1IlHxENVG6sG0sGDhIMmbr+XjeabQ==" saltValue="E0A+30kP1WmW1hBX+Hf3qXVmPiTKG0vrc8Cf5Mn0JDCQpr6gvxuj1d8KasBIoYreC4HGiszifT+joUPR1WBz9A==" spinCount="100000" sheet="1" objects="1" scenarios="1" formatColumns="0" formatRows="0" autoFilter="0"/>
  <autoFilter ref="C117:K173" xr:uid="{00000000-0009-0000-0000-000002000000}"/>
  <mergeCells count="9">
    <mergeCell ref="E87:H87"/>
    <mergeCell ref="E108:H108"/>
    <mergeCell ref="E110:H110"/>
    <mergeCell ref="L2:V2"/>
    <mergeCell ref="E7:H7"/>
    <mergeCell ref="E9:H9"/>
    <mergeCell ref="E18:H18"/>
    <mergeCell ref="E27:H27"/>
    <mergeCell ref="E85:H85"/>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4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5"/>
      <c r="M2" s="195"/>
      <c r="N2" s="195"/>
      <c r="O2" s="195"/>
      <c r="P2" s="195"/>
      <c r="Q2" s="195"/>
      <c r="R2" s="195"/>
      <c r="S2" s="195"/>
      <c r="T2" s="195"/>
      <c r="U2" s="195"/>
      <c r="V2" s="195"/>
      <c r="AT2" s="17" t="s">
        <v>96</v>
      </c>
    </row>
    <row r="3" spans="2:46" ht="6.95" customHeight="1">
      <c r="B3" s="18"/>
      <c r="C3" s="19"/>
      <c r="D3" s="19"/>
      <c r="E3" s="19"/>
      <c r="F3" s="19"/>
      <c r="G3" s="19"/>
      <c r="H3" s="19"/>
      <c r="I3" s="19"/>
      <c r="J3" s="19"/>
      <c r="K3" s="19"/>
      <c r="L3" s="20"/>
      <c r="AT3" s="17" t="s">
        <v>89</v>
      </c>
    </row>
    <row r="4" spans="2:46" ht="24.95" customHeight="1">
      <c r="B4" s="20"/>
      <c r="D4" s="21" t="s">
        <v>97</v>
      </c>
      <c r="L4" s="20"/>
      <c r="M4" s="88" t="s">
        <v>10</v>
      </c>
      <c r="AT4" s="17" t="s">
        <v>4</v>
      </c>
    </row>
    <row r="5" spans="2:46" ht="6.95" customHeight="1">
      <c r="B5" s="20"/>
      <c r="L5" s="20"/>
    </row>
    <row r="6" spans="2:46" ht="12" customHeight="1">
      <c r="B6" s="20"/>
      <c r="D6" s="27" t="s">
        <v>16</v>
      </c>
      <c r="L6" s="20"/>
    </row>
    <row r="7" spans="2:46" ht="16.5" customHeight="1">
      <c r="B7" s="20"/>
      <c r="E7" s="229" t="str">
        <f>'Rekapitulace stavby'!K6</f>
        <v>Doksy, parkovací plocha u ZŠ K. H. Máchy</v>
      </c>
      <c r="F7" s="230"/>
      <c r="G7" s="230"/>
      <c r="H7" s="230"/>
      <c r="L7" s="20"/>
    </row>
    <row r="8" spans="2:46" s="1" customFormat="1" ht="12" customHeight="1">
      <c r="B8" s="32"/>
      <c r="D8" s="27" t="s">
        <v>98</v>
      </c>
      <c r="L8" s="32"/>
    </row>
    <row r="9" spans="2:46" s="1" customFormat="1" ht="16.5" customHeight="1">
      <c r="B9" s="32"/>
      <c r="E9" s="210" t="s">
        <v>1216</v>
      </c>
      <c r="F9" s="231"/>
      <c r="G9" s="231"/>
      <c r="H9" s="231"/>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4. 11. 2024</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26</v>
      </c>
      <c r="I15" s="27" t="s">
        <v>27</v>
      </c>
      <c r="J15" s="25" t="s">
        <v>1</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32" t="str">
        <f>'Rekapitulace stavby'!E14</f>
        <v>Vyplň údaj</v>
      </c>
      <c r="F18" s="194"/>
      <c r="G18" s="194"/>
      <c r="H18" s="194"/>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31</v>
      </c>
      <c r="L20" s="32"/>
    </row>
    <row r="21" spans="2:12" s="1" customFormat="1" ht="18" customHeight="1">
      <c r="B21" s="32"/>
      <c r="E21" s="25" t="s">
        <v>32</v>
      </c>
      <c r="I21" s="27" t="s">
        <v>27</v>
      </c>
      <c r="J21" s="25" t="s">
        <v>33</v>
      </c>
      <c r="L21" s="32"/>
    </row>
    <row r="22" spans="2:12" s="1" customFormat="1" ht="6.95" customHeight="1">
      <c r="B22" s="32"/>
      <c r="L22" s="32"/>
    </row>
    <row r="23" spans="2:12" s="1" customFormat="1" ht="12" customHeight="1">
      <c r="B23" s="32"/>
      <c r="D23" s="27" t="s">
        <v>35</v>
      </c>
      <c r="I23" s="27" t="s">
        <v>25</v>
      </c>
      <c r="J23" s="25" t="s">
        <v>1</v>
      </c>
      <c r="L23" s="32"/>
    </row>
    <row r="24" spans="2:12" s="1" customFormat="1" ht="18" customHeight="1">
      <c r="B24" s="32"/>
      <c r="E24" s="25" t="s">
        <v>36</v>
      </c>
      <c r="I24" s="27" t="s">
        <v>27</v>
      </c>
      <c r="J24" s="25" t="s">
        <v>1</v>
      </c>
      <c r="L24" s="32"/>
    </row>
    <row r="25" spans="2:12" s="1" customFormat="1" ht="6.95" customHeight="1">
      <c r="B25" s="32"/>
      <c r="L25" s="32"/>
    </row>
    <row r="26" spans="2:12" s="1" customFormat="1" ht="12" customHeight="1">
      <c r="B26" s="32"/>
      <c r="D26" s="27" t="s">
        <v>37</v>
      </c>
      <c r="L26" s="32"/>
    </row>
    <row r="27" spans="2:12" s="7" customFormat="1" ht="16.5" customHeight="1">
      <c r="B27" s="89"/>
      <c r="E27" s="199" t="s">
        <v>1</v>
      </c>
      <c r="F27" s="199"/>
      <c r="G27" s="199"/>
      <c r="H27" s="199"/>
      <c r="L27" s="89"/>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0" t="s">
        <v>39</v>
      </c>
      <c r="J30" s="66">
        <f>ROUND(J119, 2)</f>
        <v>0</v>
      </c>
      <c r="L30" s="32"/>
    </row>
    <row r="31" spans="2:12" s="1" customFormat="1" ht="6.95" customHeight="1">
      <c r="B31" s="32"/>
      <c r="D31" s="53"/>
      <c r="E31" s="53"/>
      <c r="F31" s="53"/>
      <c r="G31" s="53"/>
      <c r="H31" s="53"/>
      <c r="I31" s="53"/>
      <c r="J31" s="53"/>
      <c r="K31" s="53"/>
      <c r="L31" s="32"/>
    </row>
    <row r="32" spans="2:12" s="1" customFormat="1" ht="14.45" customHeight="1">
      <c r="B32" s="32"/>
      <c r="F32" s="35" t="s">
        <v>41</v>
      </c>
      <c r="I32" s="35" t="s">
        <v>40</v>
      </c>
      <c r="J32" s="35" t="s">
        <v>42</v>
      </c>
      <c r="L32" s="32"/>
    </row>
    <row r="33" spans="2:12" s="1" customFormat="1" ht="14.45" customHeight="1">
      <c r="B33" s="32"/>
      <c r="D33" s="55" t="s">
        <v>43</v>
      </c>
      <c r="E33" s="27" t="s">
        <v>44</v>
      </c>
      <c r="F33" s="91">
        <f>ROUND((SUM(BE119:BE144)),  2)</f>
        <v>0</v>
      </c>
      <c r="I33" s="92">
        <v>0.21</v>
      </c>
      <c r="J33" s="91">
        <f>ROUND(((SUM(BE119:BE144))*I33),  2)</f>
        <v>0</v>
      </c>
      <c r="L33" s="32"/>
    </row>
    <row r="34" spans="2:12" s="1" customFormat="1" ht="14.45" customHeight="1">
      <c r="B34" s="32"/>
      <c r="E34" s="27" t="s">
        <v>45</v>
      </c>
      <c r="F34" s="91">
        <f>ROUND((SUM(BF119:BF144)),  2)</f>
        <v>0</v>
      </c>
      <c r="I34" s="92">
        <v>0.12</v>
      </c>
      <c r="J34" s="91">
        <f>ROUND(((SUM(BF119:BF144))*I34),  2)</f>
        <v>0</v>
      </c>
      <c r="L34" s="32"/>
    </row>
    <row r="35" spans="2:12" s="1" customFormat="1" ht="14.45" hidden="1" customHeight="1">
      <c r="B35" s="32"/>
      <c r="E35" s="27" t="s">
        <v>46</v>
      </c>
      <c r="F35" s="91">
        <f>ROUND((SUM(BG119:BG144)),  2)</f>
        <v>0</v>
      </c>
      <c r="I35" s="92">
        <v>0.21</v>
      </c>
      <c r="J35" s="91">
        <f>0</f>
        <v>0</v>
      </c>
      <c r="L35" s="32"/>
    </row>
    <row r="36" spans="2:12" s="1" customFormat="1" ht="14.45" hidden="1" customHeight="1">
      <c r="B36" s="32"/>
      <c r="E36" s="27" t="s">
        <v>47</v>
      </c>
      <c r="F36" s="91">
        <f>ROUND((SUM(BH119:BH144)),  2)</f>
        <v>0</v>
      </c>
      <c r="I36" s="92">
        <v>0.12</v>
      </c>
      <c r="J36" s="91">
        <f>0</f>
        <v>0</v>
      </c>
      <c r="L36" s="32"/>
    </row>
    <row r="37" spans="2:12" s="1" customFormat="1" ht="14.45" hidden="1" customHeight="1">
      <c r="B37" s="32"/>
      <c r="E37" s="27" t="s">
        <v>48</v>
      </c>
      <c r="F37" s="91">
        <f>ROUND((SUM(BI119:BI144)),  2)</f>
        <v>0</v>
      </c>
      <c r="I37" s="92">
        <v>0</v>
      </c>
      <c r="J37" s="91">
        <f>0</f>
        <v>0</v>
      </c>
      <c r="L37" s="32"/>
    </row>
    <row r="38" spans="2:12" s="1" customFormat="1" ht="6.95" customHeight="1">
      <c r="B38" s="32"/>
      <c r="L38" s="32"/>
    </row>
    <row r="39" spans="2:12" s="1" customFormat="1" ht="25.35" customHeight="1">
      <c r="B39" s="32"/>
      <c r="C39" s="93"/>
      <c r="D39" s="94" t="s">
        <v>49</v>
      </c>
      <c r="E39" s="57"/>
      <c r="F39" s="57"/>
      <c r="G39" s="95" t="s">
        <v>50</v>
      </c>
      <c r="H39" s="96" t="s">
        <v>51</v>
      </c>
      <c r="I39" s="57"/>
      <c r="J39" s="97">
        <f>SUM(J30:J37)</f>
        <v>0</v>
      </c>
      <c r="K39" s="98"/>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52</v>
      </c>
      <c r="E50" s="42"/>
      <c r="F50" s="42"/>
      <c r="G50" s="41" t="s">
        <v>53</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54</v>
      </c>
      <c r="E61" s="34"/>
      <c r="F61" s="99" t="s">
        <v>55</v>
      </c>
      <c r="G61" s="43" t="s">
        <v>54</v>
      </c>
      <c r="H61" s="34"/>
      <c r="I61" s="34"/>
      <c r="J61" s="100" t="s">
        <v>55</v>
      </c>
      <c r="K61" s="34"/>
      <c r="L61" s="32"/>
    </row>
    <row r="62" spans="2:12" ht="11.25">
      <c r="B62" s="20"/>
      <c r="L62" s="20"/>
    </row>
    <row r="63" spans="2:12" ht="11.25">
      <c r="B63" s="20"/>
      <c r="L63" s="20"/>
    </row>
    <row r="64" spans="2:12" ht="11.25">
      <c r="B64" s="20"/>
      <c r="L64" s="20"/>
    </row>
    <row r="65" spans="2:12" s="1" customFormat="1" ht="12.75">
      <c r="B65" s="32"/>
      <c r="D65" s="41" t="s">
        <v>56</v>
      </c>
      <c r="E65" s="42"/>
      <c r="F65" s="42"/>
      <c r="G65" s="41" t="s">
        <v>57</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54</v>
      </c>
      <c r="E76" s="34"/>
      <c r="F76" s="99" t="s">
        <v>55</v>
      </c>
      <c r="G76" s="43" t="s">
        <v>54</v>
      </c>
      <c r="H76" s="34"/>
      <c r="I76" s="34"/>
      <c r="J76" s="100" t="s">
        <v>55</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100</v>
      </c>
      <c r="L82" s="32"/>
    </row>
    <row r="83" spans="2:47" s="1" customFormat="1" ht="6.95" customHeight="1">
      <c r="B83" s="32"/>
      <c r="L83" s="32"/>
    </row>
    <row r="84" spans="2:47" s="1" customFormat="1" ht="12" customHeight="1">
      <c r="B84" s="32"/>
      <c r="C84" s="27" t="s">
        <v>16</v>
      </c>
      <c r="L84" s="32"/>
    </row>
    <row r="85" spans="2:47" s="1" customFormat="1" ht="16.5" customHeight="1">
      <c r="B85" s="32"/>
      <c r="E85" s="229" t="str">
        <f>E7</f>
        <v>Doksy, parkovací plocha u ZŠ K. H. Máchy</v>
      </c>
      <c r="F85" s="230"/>
      <c r="G85" s="230"/>
      <c r="H85" s="230"/>
      <c r="L85" s="32"/>
    </row>
    <row r="86" spans="2:47" s="1" customFormat="1" ht="12" customHeight="1">
      <c r="B86" s="32"/>
      <c r="C86" s="27" t="s">
        <v>98</v>
      </c>
      <c r="L86" s="32"/>
    </row>
    <row r="87" spans="2:47" s="1" customFormat="1" ht="16.5" customHeight="1">
      <c r="B87" s="32"/>
      <c r="E87" s="210" t="str">
        <f>E9</f>
        <v>VRN - Vedlejší rozpočtové náklady</v>
      </c>
      <c r="F87" s="231"/>
      <c r="G87" s="231"/>
      <c r="H87" s="231"/>
      <c r="L87" s="32"/>
    </row>
    <row r="88" spans="2:47" s="1" customFormat="1" ht="6.95" customHeight="1">
      <c r="B88" s="32"/>
      <c r="L88" s="32"/>
    </row>
    <row r="89" spans="2:47" s="1" customFormat="1" ht="12" customHeight="1">
      <c r="B89" s="32"/>
      <c r="C89" s="27" t="s">
        <v>20</v>
      </c>
      <c r="F89" s="25" t="str">
        <f>F12</f>
        <v xml:space="preserve"> </v>
      </c>
      <c r="I89" s="27" t="s">
        <v>22</v>
      </c>
      <c r="J89" s="52" t="str">
        <f>IF(J12="","",J12)</f>
        <v>4. 11. 2024</v>
      </c>
      <c r="L89" s="32"/>
    </row>
    <row r="90" spans="2:47" s="1" customFormat="1" ht="6.95" customHeight="1">
      <c r="B90" s="32"/>
      <c r="L90" s="32"/>
    </row>
    <row r="91" spans="2:47" s="1" customFormat="1" ht="15.2" customHeight="1">
      <c r="B91" s="32"/>
      <c r="C91" s="27" t="s">
        <v>24</v>
      </c>
      <c r="F91" s="25" t="str">
        <f>E15</f>
        <v>Město Doksy</v>
      </c>
      <c r="I91" s="27" t="s">
        <v>30</v>
      </c>
      <c r="J91" s="30" t="str">
        <f>E21</f>
        <v>CR Project s.r.o.</v>
      </c>
      <c r="L91" s="32"/>
    </row>
    <row r="92" spans="2:47" s="1" customFormat="1" ht="15.2" customHeight="1">
      <c r="B92" s="32"/>
      <c r="C92" s="27" t="s">
        <v>28</v>
      </c>
      <c r="F92" s="25" t="str">
        <f>IF(E18="","",E18)</f>
        <v>Vyplň údaj</v>
      </c>
      <c r="I92" s="27" t="s">
        <v>35</v>
      </c>
      <c r="J92" s="30" t="str">
        <f>E24</f>
        <v>Josef Nentwich</v>
      </c>
      <c r="L92" s="32"/>
    </row>
    <row r="93" spans="2:47" s="1" customFormat="1" ht="10.35" customHeight="1">
      <c r="B93" s="32"/>
      <c r="L93" s="32"/>
    </row>
    <row r="94" spans="2:47" s="1" customFormat="1" ht="29.25" customHeight="1">
      <c r="B94" s="32"/>
      <c r="C94" s="101" t="s">
        <v>101</v>
      </c>
      <c r="D94" s="93"/>
      <c r="E94" s="93"/>
      <c r="F94" s="93"/>
      <c r="G94" s="93"/>
      <c r="H94" s="93"/>
      <c r="I94" s="93"/>
      <c r="J94" s="102" t="s">
        <v>102</v>
      </c>
      <c r="K94" s="93"/>
      <c r="L94" s="32"/>
    </row>
    <row r="95" spans="2:47" s="1" customFormat="1" ht="10.35" customHeight="1">
      <c r="B95" s="32"/>
      <c r="L95" s="32"/>
    </row>
    <row r="96" spans="2:47" s="1" customFormat="1" ht="22.9" customHeight="1">
      <c r="B96" s="32"/>
      <c r="C96" s="103" t="s">
        <v>103</v>
      </c>
      <c r="J96" s="66">
        <f>J119</f>
        <v>0</v>
      </c>
      <c r="L96" s="32"/>
      <c r="AU96" s="17" t="s">
        <v>104</v>
      </c>
    </row>
    <row r="97" spans="2:12" s="8" customFormat="1" ht="24.95" customHeight="1">
      <c r="B97" s="104"/>
      <c r="D97" s="105" t="s">
        <v>1217</v>
      </c>
      <c r="E97" s="106"/>
      <c r="F97" s="106"/>
      <c r="G97" s="106"/>
      <c r="H97" s="106"/>
      <c r="I97" s="106"/>
      <c r="J97" s="107">
        <f>J120</f>
        <v>0</v>
      </c>
      <c r="L97" s="104"/>
    </row>
    <row r="98" spans="2:12" s="9" customFormat="1" ht="19.899999999999999" customHeight="1">
      <c r="B98" s="108"/>
      <c r="D98" s="109" t="s">
        <v>1218</v>
      </c>
      <c r="E98" s="110"/>
      <c r="F98" s="110"/>
      <c r="G98" s="110"/>
      <c r="H98" s="110"/>
      <c r="I98" s="110"/>
      <c r="J98" s="111">
        <f>J121</f>
        <v>0</v>
      </c>
      <c r="L98" s="108"/>
    </row>
    <row r="99" spans="2:12" s="9" customFormat="1" ht="19.899999999999999" customHeight="1">
      <c r="B99" s="108"/>
      <c r="D99" s="109" t="s">
        <v>1219</v>
      </c>
      <c r="E99" s="110"/>
      <c r="F99" s="110"/>
      <c r="G99" s="110"/>
      <c r="H99" s="110"/>
      <c r="I99" s="110"/>
      <c r="J99" s="111">
        <f>J140</f>
        <v>0</v>
      </c>
      <c r="L99" s="108"/>
    </row>
    <row r="100" spans="2:12" s="1" customFormat="1" ht="21.75" customHeight="1">
      <c r="B100" s="32"/>
      <c r="L100" s="32"/>
    </row>
    <row r="101" spans="2:12" s="1" customFormat="1" ht="6.95" customHeight="1">
      <c r="B101" s="44"/>
      <c r="C101" s="45"/>
      <c r="D101" s="45"/>
      <c r="E101" s="45"/>
      <c r="F101" s="45"/>
      <c r="G101" s="45"/>
      <c r="H101" s="45"/>
      <c r="I101" s="45"/>
      <c r="J101" s="45"/>
      <c r="K101" s="45"/>
      <c r="L101" s="32"/>
    </row>
    <row r="105" spans="2:12" s="1" customFormat="1" ht="6.95" customHeight="1">
      <c r="B105" s="46"/>
      <c r="C105" s="47"/>
      <c r="D105" s="47"/>
      <c r="E105" s="47"/>
      <c r="F105" s="47"/>
      <c r="G105" s="47"/>
      <c r="H105" s="47"/>
      <c r="I105" s="47"/>
      <c r="J105" s="47"/>
      <c r="K105" s="47"/>
      <c r="L105" s="32"/>
    </row>
    <row r="106" spans="2:12" s="1" customFormat="1" ht="24.95" customHeight="1">
      <c r="B106" s="32"/>
      <c r="C106" s="21" t="s">
        <v>134</v>
      </c>
      <c r="L106" s="32"/>
    </row>
    <row r="107" spans="2:12" s="1" customFormat="1" ht="6.95" customHeight="1">
      <c r="B107" s="32"/>
      <c r="L107" s="32"/>
    </row>
    <row r="108" spans="2:12" s="1" customFormat="1" ht="12" customHeight="1">
      <c r="B108" s="32"/>
      <c r="C108" s="27" t="s">
        <v>16</v>
      </c>
      <c r="L108" s="32"/>
    </row>
    <row r="109" spans="2:12" s="1" customFormat="1" ht="16.5" customHeight="1">
      <c r="B109" s="32"/>
      <c r="E109" s="229" t="str">
        <f>E7</f>
        <v>Doksy, parkovací plocha u ZŠ K. H. Máchy</v>
      </c>
      <c r="F109" s="230"/>
      <c r="G109" s="230"/>
      <c r="H109" s="230"/>
      <c r="L109" s="32"/>
    </row>
    <row r="110" spans="2:12" s="1" customFormat="1" ht="12" customHeight="1">
      <c r="B110" s="32"/>
      <c r="C110" s="27" t="s">
        <v>98</v>
      </c>
      <c r="L110" s="32"/>
    </row>
    <row r="111" spans="2:12" s="1" customFormat="1" ht="16.5" customHeight="1">
      <c r="B111" s="32"/>
      <c r="E111" s="210" t="str">
        <f>E9</f>
        <v>VRN - Vedlejší rozpočtové náklady</v>
      </c>
      <c r="F111" s="231"/>
      <c r="G111" s="231"/>
      <c r="H111" s="231"/>
      <c r="L111" s="32"/>
    </row>
    <row r="112" spans="2:12" s="1" customFormat="1" ht="6.95" customHeight="1">
      <c r="B112" s="32"/>
      <c r="L112" s="32"/>
    </row>
    <row r="113" spans="2:65" s="1" customFormat="1" ht="12" customHeight="1">
      <c r="B113" s="32"/>
      <c r="C113" s="27" t="s">
        <v>20</v>
      </c>
      <c r="F113" s="25" t="str">
        <f>F12</f>
        <v xml:space="preserve"> </v>
      </c>
      <c r="I113" s="27" t="s">
        <v>22</v>
      </c>
      <c r="J113" s="52" t="str">
        <f>IF(J12="","",J12)</f>
        <v>4. 11. 2024</v>
      </c>
      <c r="L113" s="32"/>
    </row>
    <row r="114" spans="2:65" s="1" customFormat="1" ht="6.95" customHeight="1">
      <c r="B114" s="32"/>
      <c r="L114" s="32"/>
    </row>
    <row r="115" spans="2:65" s="1" customFormat="1" ht="15.2" customHeight="1">
      <c r="B115" s="32"/>
      <c r="C115" s="27" t="s">
        <v>24</v>
      </c>
      <c r="F115" s="25" t="str">
        <f>E15</f>
        <v>Město Doksy</v>
      </c>
      <c r="I115" s="27" t="s">
        <v>30</v>
      </c>
      <c r="J115" s="30" t="str">
        <f>E21</f>
        <v>CR Project s.r.o.</v>
      </c>
      <c r="L115" s="32"/>
    </row>
    <row r="116" spans="2:65" s="1" customFormat="1" ht="15.2" customHeight="1">
      <c r="B116" s="32"/>
      <c r="C116" s="27" t="s">
        <v>28</v>
      </c>
      <c r="F116" s="25" t="str">
        <f>IF(E18="","",E18)</f>
        <v>Vyplň údaj</v>
      </c>
      <c r="I116" s="27" t="s">
        <v>35</v>
      </c>
      <c r="J116" s="30" t="str">
        <f>E24</f>
        <v>Josef Nentwich</v>
      </c>
      <c r="L116" s="32"/>
    </row>
    <row r="117" spans="2:65" s="1" customFormat="1" ht="10.35" customHeight="1">
      <c r="B117" s="32"/>
      <c r="L117" s="32"/>
    </row>
    <row r="118" spans="2:65" s="10" customFormat="1" ht="29.25" customHeight="1">
      <c r="B118" s="112"/>
      <c r="C118" s="113" t="s">
        <v>135</v>
      </c>
      <c r="D118" s="114" t="s">
        <v>64</v>
      </c>
      <c r="E118" s="114" t="s">
        <v>60</v>
      </c>
      <c r="F118" s="114" t="s">
        <v>61</v>
      </c>
      <c r="G118" s="114" t="s">
        <v>136</v>
      </c>
      <c r="H118" s="114" t="s">
        <v>137</v>
      </c>
      <c r="I118" s="114" t="s">
        <v>138</v>
      </c>
      <c r="J118" s="114" t="s">
        <v>102</v>
      </c>
      <c r="K118" s="115" t="s">
        <v>139</v>
      </c>
      <c r="L118" s="112"/>
      <c r="M118" s="59" t="s">
        <v>1</v>
      </c>
      <c r="N118" s="60" t="s">
        <v>43</v>
      </c>
      <c r="O118" s="60" t="s">
        <v>140</v>
      </c>
      <c r="P118" s="60" t="s">
        <v>141</v>
      </c>
      <c r="Q118" s="60" t="s">
        <v>142</v>
      </c>
      <c r="R118" s="60" t="s">
        <v>143</v>
      </c>
      <c r="S118" s="60" t="s">
        <v>144</v>
      </c>
      <c r="T118" s="61" t="s">
        <v>145</v>
      </c>
    </row>
    <row r="119" spans="2:65" s="1" customFormat="1" ht="22.9" customHeight="1">
      <c r="B119" s="32"/>
      <c r="C119" s="64" t="s">
        <v>146</v>
      </c>
      <c r="J119" s="116">
        <f>BK119</f>
        <v>0</v>
      </c>
      <c r="L119" s="32"/>
      <c r="M119" s="62"/>
      <c r="N119" s="53"/>
      <c r="O119" s="53"/>
      <c r="P119" s="117">
        <f>P120</f>
        <v>0</v>
      </c>
      <c r="Q119" s="53"/>
      <c r="R119" s="117">
        <f>R120</f>
        <v>0</v>
      </c>
      <c r="S119" s="53"/>
      <c r="T119" s="118">
        <f>T120</f>
        <v>0</v>
      </c>
      <c r="AT119" s="17" t="s">
        <v>78</v>
      </c>
      <c r="AU119" s="17" t="s">
        <v>104</v>
      </c>
      <c r="BK119" s="119">
        <f>BK120</f>
        <v>0</v>
      </c>
    </row>
    <row r="120" spans="2:65" s="11" customFormat="1" ht="25.9" customHeight="1">
      <c r="B120" s="120"/>
      <c r="D120" s="121" t="s">
        <v>78</v>
      </c>
      <c r="E120" s="122" t="s">
        <v>1220</v>
      </c>
      <c r="F120" s="122" t="s">
        <v>1221</v>
      </c>
      <c r="I120" s="123"/>
      <c r="J120" s="124">
        <f>BK120</f>
        <v>0</v>
      </c>
      <c r="L120" s="120"/>
      <c r="M120" s="125"/>
      <c r="P120" s="126">
        <f>P121+P140</f>
        <v>0</v>
      </c>
      <c r="R120" s="126">
        <f>R121+R140</f>
        <v>0</v>
      </c>
      <c r="T120" s="127">
        <f>T121+T140</f>
        <v>0</v>
      </c>
      <c r="AR120" s="121" t="s">
        <v>158</v>
      </c>
      <c r="AT120" s="128" t="s">
        <v>78</v>
      </c>
      <c r="AU120" s="128" t="s">
        <v>79</v>
      </c>
      <c r="AY120" s="121" t="s">
        <v>149</v>
      </c>
      <c r="BK120" s="129">
        <f>BK121+BK140</f>
        <v>0</v>
      </c>
    </row>
    <row r="121" spans="2:65" s="11" customFormat="1" ht="22.9" customHeight="1">
      <c r="B121" s="120"/>
      <c r="D121" s="121" t="s">
        <v>78</v>
      </c>
      <c r="E121" s="130" t="s">
        <v>1222</v>
      </c>
      <c r="F121" s="130" t="s">
        <v>1223</v>
      </c>
      <c r="I121" s="123"/>
      <c r="J121" s="131">
        <f>BK121</f>
        <v>0</v>
      </c>
      <c r="L121" s="120"/>
      <c r="M121" s="125"/>
      <c r="P121" s="126">
        <f>SUM(P122:P139)</f>
        <v>0</v>
      </c>
      <c r="R121" s="126">
        <f>SUM(R122:R139)</f>
        <v>0</v>
      </c>
      <c r="T121" s="127">
        <f>SUM(T122:T139)</f>
        <v>0</v>
      </c>
      <c r="AR121" s="121" t="s">
        <v>158</v>
      </c>
      <c r="AT121" s="128" t="s">
        <v>78</v>
      </c>
      <c r="AU121" s="128" t="s">
        <v>87</v>
      </c>
      <c r="AY121" s="121" t="s">
        <v>149</v>
      </c>
      <c r="BK121" s="129">
        <f>SUM(BK122:BK139)</f>
        <v>0</v>
      </c>
    </row>
    <row r="122" spans="2:65" s="1" customFormat="1" ht="24.2" customHeight="1">
      <c r="B122" s="32"/>
      <c r="C122" s="132" t="s">
        <v>87</v>
      </c>
      <c r="D122" s="132" t="s">
        <v>153</v>
      </c>
      <c r="E122" s="133" t="s">
        <v>1224</v>
      </c>
      <c r="F122" s="134" t="s">
        <v>1225</v>
      </c>
      <c r="G122" s="135" t="s">
        <v>1226</v>
      </c>
      <c r="H122" s="136">
        <v>1</v>
      </c>
      <c r="I122" s="137"/>
      <c r="J122" s="138">
        <f t="shared" ref="J122:J139" si="0">ROUND(I122*H122,2)</f>
        <v>0</v>
      </c>
      <c r="K122" s="134" t="s">
        <v>1</v>
      </c>
      <c r="L122" s="32"/>
      <c r="M122" s="139" t="s">
        <v>1</v>
      </c>
      <c r="N122" s="140" t="s">
        <v>44</v>
      </c>
      <c r="P122" s="141">
        <f t="shared" ref="P122:P139" si="1">O122*H122</f>
        <v>0</v>
      </c>
      <c r="Q122" s="141">
        <v>0</v>
      </c>
      <c r="R122" s="141">
        <f t="shared" ref="R122:R139" si="2">Q122*H122</f>
        <v>0</v>
      </c>
      <c r="S122" s="141">
        <v>0</v>
      </c>
      <c r="T122" s="142">
        <f t="shared" ref="T122:T139" si="3">S122*H122</f>
        <v>0</v>
      </c>
      <c r="AR122" s="143" t="s">
        <v>1227</v>
      </c>
      <c r="AT122" s="143" t="s">
        <v>153</v>
      </c>
      <c r="AU122" s="143" t="s">
        <v>89</v>
      </c>
      <c r="AY122" s="17" t="s">
        <v>149</v>
      </c>
      <c r="BE122" s="144">
        <f t="shared" ref="BE122:BE139" si="4">IF(N122="základní",J122,0)</f>
        <v>0</v>
      </c>
      <c r="BF122" s="144">
        <f t="shared" ref="BF122:BF139" si="5">IF(N122="snížená",J122,0)</f>
        <v>0</v>
      </c>
      <c r="BG122" s="144">
        <f t="shared" ref="BG122:BG139" si="6">IF(N122="zákl. přenesená",J122,0)</f>
        <v>0</v>
      </c>
      <c r="BH122" s="144">
        <f t="shared" ref="BH122:BH139" si="7">IF(N122="sníž. přenesená",J122,0)</f>
        <v>0</v>
      </c>
      <c r="BI122" s="144">
        <f t="shared" ref="BI122:BI139" si="8">IF(N122="nulová",J122,0)</f>
        <v>0</v>
      </c>
      <c r="BJ122" s="17" t="s">
        <v>87</v>
      </c>
      <c r="BK122" s="144">
        <f t="shared" ref="BK122:BK139" si="9">ROUND(I122*H122,2)</f>
        <v>0</v>
      </c>
      <c r="BL122" s="17" t="s">
        <v>1227</v>
      </c>
      <c r="BM122" s="143" t="s">
        <v>1228</v>
      </c>
    </row>
    <row r="123" spans="2:65" s="1" customFormat="1" ht="16.5" customHeight="1">
      <c r="B123" s="32"/>
      <c r="C123" s="132" t="s">
        <v>89</v>
      </c>
      <c r="D123" s="132" t="s">
        <v>153</v>
      </c>
      <c r="E123" s="133" t="s">
        <v>1229</v>
      </c>
      <c r="F123" s="134" t="s">
        <v>1230</v>
      </c>
      <c r="G123" s="135" t="s">
        <v>1226</v>
      </c>
      <c r="H123" s="136">
        <v>1</v>
      </c>
      <c r="I123" s="137"/>
      <c r="J123" s="138">
        <f t="shared" si="0"/>
        <v>0</v>
      </c>
      <c r="K123" s="134" t="s">
        <v>1</v>
      </c>
      <c r="L123" s="32"/>
      <c r="M123" s="139" t="s">
        <v>1</v>
      </c>
      <c r="N123" s="140" t="s">
        <v>44</v>
      </c>
      <c r="P123" s="141">
        <f t="shared" si="1"/>
        <v>0</v>
      </c>
      <c r="Q123" s="141">
        <v>0</v>
      </c>
      <c r="R123" s="141">
        <f t="shared" si="2"/>
        <v>0</v>
      </c>
      <c r="S123" s="141">
        <v>0</v>
      </c>
      <c r="T123" s="142">
        <f t="shared" si="3"/>
        <v>0</v>
      </c>
      <c r="AR123" s="143" t="s">
        <v>1227</v>
      </c>
      <c r="AT123" s="143" t="s">
        <v>153</v>
      </c>
      <c r="AU123" s="143" t="s">
        <v>89</v>
      </c>
      <c r="AY123" s="17" t="s">
        <v>149</v>
      </c>
      <c r="BE123" s="144">
        <f t="shared" si="4"/>
        <v>0</v>
      </c>
      <c r="BF123" s="144">
        <f t="shared" si="5"/>
        <v>0</v>
      </c>
      <c r="BG123" s="144">
        <f t="shared" si="6"/>
        <v>0</v>
      </c>
      <c r="BH123" s="144">
        <f t="shared" si="7"/>
        <v>0</v>
      </c>
      <c r="BI123" s="144">
        <f t="shared" si="8"/>
        <v>0</v>
      </c>
      <c r="BJ123" s="17" t="s">
        <v>87</v>
      </c>
      <c r="BK123" s="144">
        <f t="shared" si="9"/>
        <v>0</v>
      </c>
      <c r="BL123" s="17" t="s">
        <v>1227</v>
      </c>
      <c r="BM123" s="143" t="s">
        <v>1231</v>
      </c>
    </row>
    <row r="124" spans="2:65" s="1" customFormat="1" ht="16.5" customHeight="1">
      <c r="B124" s="32"/>
      <c r="C124" s="132" t="s">
        <v>159</v>
      </c>
      <c r="D124" s="132" t="s">
        <v>153</v>
      </c>
      <c r="E124" s="133" t="s">
        <v>1232</v>
      </c>
      <c r="F124" s="134" t="s">
        <v>1233</v>
      </c>
      <c r="G124" s="135" t="s">
        <v>1226</v>
      </c>
      <c r="H124" s="136">
        <v>1</v>
      </c>
      <c r="I124" s="137"/>
      <c r="J124" s="138">
        <f t="shared" si="0"/>
        <v>0</v>
      </c>
      <c r="K124" s="134" t="s">
        <v>1</v>
      </c>
      <c r="L124" s="32"/>
      <c r="M124" s="139" t="s">
        <v>1</v>
      </c>
      <c r="N124" s="140" t="s">
        <v>44</v>
      </c>
      <c r="P124" s="141">
        <f t="shared" si="1"/>
        <v>0</v>
      </c>
      <c r="Q124" s="141">
        <v>0</v>
      </c>
      <c r="R124" s="141">
        <f t="shared" si="2"/>
        <v>0</v>
      </c>
      <c r="S124" s="141">
        <v>0</v>
      </c>
      <c r="T124" s="142">
        <f t="shared" si="3"/>
        <v>0</v>
      </c>
      <c r="AR124" s="143" t="s">
        <v>1227</v>
      </c>
      <c r="AT124" s="143" t="s">
        <v>153</v>
      </c>
      <c r="AU124" s="143" t="s">
        <v>89</v>
      </c>
      <c r="AY124" s="17" t="s">
        <v>149</v>
      </c>
      <c r="BE124" s="144">
        <f t="shared" si="4"/>
        <v>0</v>
      </c>
      <c r="BF124" s="144">
        <f t="shared" si="5"/>
        <v>0</v>
      </c>
      <c r="BG124" s="144">
        <f t="shared" si="6"/>
        <v>0</v>
      </c>
      <c r="BH124" s="144">
        <f t="shared" si="7"/>
        <v>0</v>
      </c>
      <c r="BI124" s="144">
        <f t="shared" si="8"/>
        <v>0</v>
      </c>
      <c r="BJ124" s="17" t="s">
        <v>87</v>
      </c>
      <c r="BK124" s="144">
        <f t="shared" si="9"/>
        <v>0</v>
      </c>
      <c r="BL124" s="17" t="s">
        <v>1227</v>
      </c>
      <c r="BM124" s="143" t="s">
        <v>1234</v>
      </c>
    </row>
    <row r="125" spans="2:65" s="1" customFormat="1" ht="16.5" customHeight="1">
      <c r="B125" s="32"/>
      <c r="C125" s="132" t="s">
        <v>158</v>
      </c>
      <c r="D125" s="132" t="s">
        <v>153</v>
      </c>
      <c r="E125" s="133" t="s">
        <v>1235</v>
      </c>
      <c r="F125" s="134" t="s">
        <v>1236</v>
      </c>
      <c r="G125" s="135" t="s">
        <v>1226</v>
      </c>
      <c r="H125" s="136">
        <v>1</v>
      </c>
      <c r="I125" s="137"/>
      <c r="J125" s="138">
        <f t="shared" si="0"/>
        <v>0</v>
      </c>
      <c r="K125" s="134" t="s">
        <v>1</v>
      </c>
      <c r="L125" s="32"/>
      <c r="M125" s="139" t="s">
        <v>1</v>
      </c>
      <c r="N125" s="140" t="s">
        <v>44</v>
      </c>
      <c r="P125" s="141">
        <f t="shared" si="1"/>
        <v>0</v>
      </c>
      <c r="Q125" s="141">
        <v>0</v>
      </c>
      <c r="R125" s="141">
        <f t="shared" si="2"/>
        <v>0</v>
      </c>
      <c r="S125" s="141">
        <v>0</v>
      </c>
      <c r="T125" s="142">
        <f t="shared" si="3"/>
        <v>0</v>
      </c>
      <c r="AR125" s="143" t="s">
        <v>1227</v>
      </c>
      <c r="AT125" s="143" t="s">
        <v>153</v>
      </c>
      <c r="AU125" s="143" t="s">
        <v>89</v>
      </c>
      <c r="AY125" s="17" t="s">
        <v>149</v>
      </c>
      <c r="BE125" s="144">
        <f t="shared" si="4"/>
        <v>0</v>
      </c>
      <c r="BF125" s="144">
        <f t="shared" si="5"/>
        <v>0</v>
      </c>
      <c r="BG125" s="144">
        <f t="shared" si="6"/>
        <v>0</v>
      </c>
      <c r="BH125" s="144">
        <f t="shared" si="7"/>
        <v>0</v>
      </c>
      <c r="BI125" s="144">
        <f t="shared" si="8"/>
        <v>0</v>
      </c>
      <c r="BJ125" s="17" t="s">
        <v>87</v>
      </c>
      <c r="BK125" s="144">
        <f t="shared" si="9"/>
        <v>0</v>
      </c>
      <c r="BL125" s="17" t="s">
        <v>1227</v>
      </c>
      <c r="BM125" s="143" t="s">
        <v>1237</v>
      </c>
    </row>
    <row r="126" spans="2:65" s="1" customFormat="1" ht="37.9" customHeight="1">
      <c r="B126" s="32"/>
      <c r="C126" s="132" t="s">
        <v>174</v>
      </c>
      <c r="D126" s="132" t="s">
        <v>153</v>
      </c>
      <c r="E126" s="133" t="s">
        <v>1238</v>
      </c>
      <c r="F126" s="134" t="s">
        <v>1239</v>
      </c>
      <c r="G126" s="135" t="s">
        <v>1226</v>
      </c>
      <c r="H126" s="136">
        <v>1</v>
      </c>
      <c r="I126" s="137"/>
      <c r="J126" s="138">
        <f t="shared" si="0"/>
        <v>0</v>
      </c>
      <c r="K126" s="134" t="s">
        <v>1</v>
      </c>
      <c r="L126" s="32"/>
      <c r="M126" s="139" t="s">
        <v>1</v>
      </c>
      <c r="N126" s="140" t="s">
        <v>44</v>
      </c>
      <c r="P126" s="141">
        <f t="shared" si="1"/>
        <v>0</v>
      </c>
      <c r="Q126" s="141">
        <v>0</v>
      </c>
      <c r="R126" s="141">
        <f t="shared" si="2"/>
        <v>0</v>
      </c>
      <c r="S126" s="141">
        <v>0</v>
      </c>
      <c r="T126" s="142">
        <f t="shared" si="3"/>
        <v>0</v>
      </c>
      <c r="AR126" s="143" t="s">
        <v>1227</v>
      </c>
      <c r="AT126" s="143" t="s">
        <v>153</v>
      </c>
      <c r="AU126" s="143" t="s">
        <v>89</v>
      </c>
      <c r="AY126" s="17" t="s">
        <v>149</v>
      </c>
      <c r="BE126" s="144">
        <f t="shared" si="4"/>
        <v>0</v>
      </c>
      <c r="BF126" s="144">
        <f t="shared" si="5"/>
        <v>0</v>
      </c>
      <c r="BG126" s="144">
        <f t="shared" si="6"/>
        <v>0</v>
      </c>
      <c r="BH126" s="144">
        <f t="shared" si="7"/>
        <v>0</v>
      </c>
      <c r="BI126" s="144">
        <f t="shared" si="8"/>
        <v>0</v>
      </c>
      <c r="BJ126" s="17" t="s">
        <v>87</v>
      </c>
      <c r="BK126" s="144">
        <f t="shared" si="9"/>
        <v>0</v>
      </c>
      <c r="BL126" s="17" t="s">
        <v>1227</v>
      </c>
      <c r="BM126" s="143" t="s">
        <v>1240</v>
      </c>
    </row>
    <row r="127" spans="2:65" s="1" customFormat="1" ht="44.25" customHeight="1">
      <c r="B127" s="32"/>
      <c r="C127" s="132" t="s">
        <v>178</v>
      </c>
      <c r="D127" s="132" t="s">
        <v>153</v>
      </c>
      <c r="E127" s="133" t="s">
        <v>1241</v>
      </c>
      <c r="F127" s="134" t="s">
        <v>1242</v>
      </c>
      <c r="G127" s="135" t="s">
        <v>1226</v>
      </c>
      <c r="H127" s="136">
        <v>1</v>
      </c>
      <c r="I127" s="137"/>
      <c r="J127" s="138">
        <f t="shared" si="0"/>
        <v>0</v>
      </c>
      <c r="K127" s="134" t="s">
        <v>1</v>
      </c>
      <c r="L127" s="32"/>
      <c r="M127" s="139" t="s">
        <v>1</v>
      </c>
      <c r="N127" s="140" t="s">
        <v>44</v>
      </c>
      <c r="P127" s="141">
        <f t="shared" si="1"/>
        <v>0</v>
      </c>
      <c r="Q127" s="141">
        <v>0</v>
      </c>
      <c r="R127" s="141">
        <f t="shared" si="2"/>
        <v>0</v>
      </c>
      <c r="S127" s="141">
        <v>0</v>
      </c>
      <c r="T127" s="142">
        <f t="shared" si="3"/>
        <v>0</v>
      </c>
      <c r="AR127" s="143" t="s">
        <v>1227</v>
      </c>
      <c r="AT127" s="143" t="s">
        <v>153</v>
      </c>
      <c r="AU127" s="143" t="s">
        <v>89</v>
      </c>
      <c r="AY127" s="17" t="s">
        <v>149</v>
      </c>
      <c r="BE127" s="144">
        <f t="shared" si="4"/>
        <v>0</v>
      </c>
      <c r="BF127" s="144">
        <f t="shared" si="5"/>
        <v>0</v>
      </c>
      <c r="BG127" s="144">
        <f t="shared" si="6"/>
        <v>0</v>
      </c>
      <c r="BH127" s="144">
        <f t="shared" si="7"/>
        <v>0</v>
      </c>
      <c r="BI127" s="144">
        <f t="shared" si="8"/>
        <v>0</v>
      </c>
      <c r="BJ127" s="17" t="s">
        <v>87</v>
      </c>
      <c r="BK127" s="144">
        <f t="shared" si="9"/>
        <v>0</v>
      </c>
      <c r="BL127" s="17" t="s">
        <v>1227</v>
      </c>
      <c r="BM127" s="143" t="s">
        <v>1243</v>
      </c>
    </row>
    <row r="128" spans="2:65" s="1" customFormat="1" ht="62.65" customHeight="1">
      <c r="B128" s="32"/>
      <c r="C128" s="132" t="s">
        <v>183</v>
      </c>
      <c r="D128" s="132" t="s">
        <v>153</v>
      </c>
      <c r="E128" s="133" t="s">
        <v>1244</v>
      </c>
      <c r="F128" s="134" t="s">
        <v>1245</v>
      </c>
      <c r="G128" s="135" t="s">
        <v>1226</v>
      </c>
      <c r="H128" s="136">
        <v>1</v>
      </c>
      <c r="I128" s="137"/>
      <c r="J128" s="138">
        <f t="shared" si="0"/>
        <v>0</v>
      </c>
      <c r="K128" s="134" t="s">
        <v>1</v>
      </c>
      <c r="L128" s="32"/>
      <c r="M128" s="139" t="s">
        <v>1</v>
      </c>
      <c r="N128" s="140" t="s">
        <v>44</v>
      </c>
      <c r="P128" s="141">
        <f t="shared" si="1"/>
        <v>0</v>
      </c>
      <c r="Q128" s="141">
        <v>0</v>
      </c>
      <c r="R128" s="141">
        <f t="shared" si="2"/>
        <v>0</v>
      </c>
      <c r="S128" s="141">
        <v>0</v>
      </c>
      <c r="T128" s="142">
        <f t="shared" si="3"/>
        <v>0</v>
      </c>
      <c r="AR128" s="143" t="s">
        <v>1227</v>
      </c>
      <c r="AT128" s="143" t="s">
        <v>153</v>
      </c>
      <c r="AU128" s="143" t="s">
        <v>89</v>
      </c>
      <c r="AY128" s="17" t="s">
        <v>149</v>
      </c>
      <c r="BE128" s="144">
        <f t="shared" si="4"/>
        <v>0</v>
      </c>
      <c r="BF128" s="144">
        <f t="shared" si="5"/>
        <v>0</v>
      </c>
      <c r="BG128" s="144">
        <f t="shared" si="6"/>
        <v>0</v>
      </c>
      <c r="BH128" s="144">
        <f t="shared" si="7"/>
        <v>0</v>
      </c>
      <c r="BI128" s="144">
        <f t="shared" si="8"/>
        <v>0</v>
      </c>
      <c r="BJ128" s="17" t="s">
        <v>87</v>
      </c>
      <c r="BK128" s="144">
        <f t="shared" si="9"/>
        <v>0</v>
      </c>
      <c r="BL128" s="17" t="s">
        <v>1227</v>
      </c>
      <c r="BM128" s="143" t="s">
        <v>1246</v>
      </c>
    </row>
    <row r="129" spans="2:65" s="1" customFormat="1" ht="33" customHeight="1">
      <c r="B129" s="32"/>
      <c r="C129" s="132" t="s">
        <v>188</v>
      </c>
      <c r="D129" s="132" t="s">
        <v>153</v>
      </c>
      <c r="E129" s="133" t="s">
        <v>1247</v>
      </c>
      <c r="F129" s="134" t="s">
        <v>1248</v>
      </c>
      <c r="G129" s="135" t="s">
        <v>1226</v>
      </c>
      <c r="H129" s="136">
        <v>1</v>
      </c>
      <c r="I129" s="137"/>
      <c r="J129" s="138">
        <f t="shared" si="0"/>
        <v>0</v>
      </c>
      <c r="K129" s="134" t="s">
        <v>1</v>
      </c>
      <c r="L129" s="32"/>
      <c r="M129" s="139" t="s">
        <v>1</v>
      </c>
      <c r="N129" s="140" t="s">
        <v>44</v>
      </c>
      <c r="P129" s="141">
        <f t="shared" si="1"/>
        <v>0</v>
      </c>
      <c r="Q129" s="141">
        <v>0</v>
      </c>
      <c r="R129" s="141">
        <f t="shared" si="2"/>
        <v>0</v>
      </c>
      <c r="S129" s="141">
        <v>0</v>
      </c>
      <c r="T129" s="142">
        <f t="shared" si="3"/>
        <v>0</v>
      </c>
      <c r="AR129" s="143" t="s">
        <v>1227</v>
      </c>
      <c r="AT129" s="143" t="s">
        <v>153</v>
      </c>
      <c r="AU129" s="143" t="s">
        <v>89</v>
      </c>
      <c r="AY129" s="17" t="s">
        <v>149</v>
      </c>
      <c r="BE129" s="144">
        <f t="shared" si="4"/>
        <v>0</v>
      </c>
      <c r="BF129" s="144">
        <f t="shared" si="5"/>
        <v>0</v>
      </c>
      <c r="BG129" s="144">
        <f t="shared" si="6"/>
        <v>0</v>
      </c>
      <c r="BH129" s="144">
        <f t="shared" si="7"/>
        <v>0</v>
      </c>
      <c r="BI129" s="144">
        <f t="shared" si="8"/>
        <v>0</v>
      </c>
      <c r="BJ129" s="17" t="s">
        <v>87</v>
      </c>
      <c r="BK129" s="144">
        <f t="shared" si="9"/>
        <v>0</v>
      </c>
      <c r="BL129" s="17" t="s">
        <v>1227</v>
      </c>
      <c r="BM129" s="143" t="s">
        <v>1249</v>
      </c>
    </row>
    <row r="130" spans="2:65" s="1" customFormat="1" ht="37.9" customHeight="1">
      <c r="B130" s="32"/>
      <c r="C130" s="132" t="s">
        <v>200</v>
      </c>
      <c r="D130" s="132" t="s">
        <v>153</v>
      </c>
      <c r="E130" s="133" t="s">
        <v>1250</v>
      </c>
      <c r="F130" s="134" t="s">
        <v>1251</v>
      </c>
      <c r="G130" s="135" t="s">
        <v>1226</v>
      </c>
      <c r="H130" s="136">
        <v>1</v>
      </c>
      <c r="I130" s="137"/>
      <c r="J130" s="138">
        <f t="shared" si="0"/>
        <v>0</v>
      </c>
      <c r="K130" s="134" t="s">
        <v>1</v>
      </c>
      <c r="L130" s="32"/>
      <c r="M130" s="139" t="s">
        <v>1</v>
      </c>
      <c r="N130" s="140" t="s">
        <v>44</v>
      </c>
      <c r="P130" s="141">
        <f t="shared" si="1"/>
        <v>0</v>
      </c>
      <c r="Q130" s="141">
        <v>0</v>
      </c>
      <c r="R130" s="141">
        <f t="shared" si="2"/>
        <v>0</v>
      </c>
      <c r="S130" s="141">
        <v>0</v>
      </c>
      <c r="T130" s="142">
        <f t="shared" si="3"/>
        <v>0</v>
      </c>
      <c r="AR130" s="143" t="s">
        <v>1227</v>
      </c>
      <c r="AT130" s="143" t="s">
        <v>153</v>
      </c>
      <c r="AU130" s="143" t="s">
        <v>89</v>
      </c>
      <c r="AY130" s="17" t="s">
        <v>149</v>
      </c>
      <c r="BE130" s="144">
        <f t="shared" si="4"/>
        <v>0</v>
      </c>
      <c r="BF130" s="144">
        <f t="shared" si="5"/>
        <v>0</v>
      </c>
      <c r="BG130" s="144">
        <f t="shared" si="6"/>
        <v>0</v>
      </c>
      <c r="BH130" s="144">
        <f t="shared" si="7"/>
        <v>0</v>
      </c>
      <c r="BI130" s="144">
        <f t="shared" si="8"/>
        <v>0</v>
      </c>
      <c r="BJ130" s="17" t="s">
        <v>87</v>
      </c>
      <c r="BK130" s="144">
        <f t="shared" si="9"/>
        <v>0</v>
      </c>
      <c r="BL130" s="17" t="s">
        <v>1227</v>
      </c>
      <c r="BM130" s="143" t="s">
        <v>1252</v>
      </c>
    </row>
    <row r="131" spans="2:65" s="1" customFormat="1" ht="62.65" customHeight="1">
      <c r="B131" s="32"/>
      <c r="C131" s="132" t="s">
        <v>208</v>
      </c>
      <c r="D131" s="132" t="s">
        <v>153</v>
      </c>
      <c r="E131" s="133" t="s">
        <v>1253</v>
      </c>
      <c r="F131" s="134" t="s">
        <v>1254</v>
      </c>
      <c r="G131" s="135" t="s">
        <v>1226</v>
      </c>
      <c r="H131" s="136">
        <v>1</v>
      </c>
      <c r="I131" s="137"/>
      <c r="J131" s="138">
        <f t="shared" si="0"/>
        <v>0</v>
      </c>
      <c r="K131" s="134" t="s">
        <v>1</v>
      </c>
      <c r="L131" s="32"/>
      <c r="M131" s="139" t="s">
        <v>1</v>
      </c>
      <c r="N131" s="140" t="s">
        <v>44</v>
      </c>
      <c r="P131" s="141">
        <f t="shared" si="1"/>
        <v>0</v>
      </c>
      <c r="Q131" s="141">
        <v>0</v>
      </c>
      <c r="R131" s="141">
        <f t="shared" si="2"/>
        <v>0</v>
      </c>
      <c r="S131" s="141">
        <v>0</v>
      </c>
      <c r="T131" s="142">
        <f t="shared" si="3"/>
        <v>0</v>
      </c>
      <c r="AR131" s="143" t="s">
        <v>1227</v>
      </c>
      <c r="AT131" s="143" t="s">
        <v>153</v>
      </c>
      <c r="AU131" s="143" t="s">
        <v>89</v>
      </c>
      <c r="AY131" s="17" t="s">
        <v>149</v>
      </c>
      <c r="BE131" s="144">
        <f t="shared" si="4"/>
        <v>0</v>
      </c>
      <c r="BF131" s="144">
        <f t="shared" si="5"/>
        <v>0</v>
      </c>
      <c r="BG131" s="144">
        <f t="shared" si="6"/>
        <v>0</v>
      </c>
      <c r="BH131" s="144">
        <f t="shared" si="7"/>
        <v>0</v>
      </c>
      <c r="BI131" s="144">
        <f t="shared" si="8"/>
        <v>0</v>
      </c>
      <c r="BJ131" s="17" t="s">
        <v>87</v>
      </c>
      <c r="BK131" s="144">
        <f t="shared" si="9"/>
        <v>0</v>
      </c>
      <c r="BL131" s="17" t="s">
        <v>1227</v>
      </c>
      <c r="BM131" s="143" t="s">
        <v>1255</v>
      </c>
    </row>
    <row r="132" spans="2:65" s="1" customFormat="1" ht="24.2" customHeight="1">
      <c r="B132" s="32"/>
      <c r="C132" s="132" t="s">
        <v>213</v>
      </c>
      <c r="D132" s="132" t="s">
        <v>153</v>
      </c>
      <c r="E132" s="133" t="s">
        <v>1256</v>
      </c>
      <c r="F132" s="134" t="s">
        <v>1257</v>
      </c>
      <c r="G132" s="135" t="s">
        <v>1226</v>
      </c>
      <c r="H132" s="136">
        <v>1</v>
      </c>
      <c r="I132" s="137"/>
      <c r="J132" s="138">
        <f t="shared" si="0"/>
        <v>0</v>
      </c>
      <c r="K132" s="134" t="s">
        <v>1</v>
      </c>
      <c r="L132" s="32"/>
      <c r="M132" s="139" t="s">
        <v>1</v>
      </c>
      <c r="N132" s="140" t="s">
        <v>44</v>
      </c>
      <c r="P132" s="141">
        <f t="shared" si="1"/>
        <v>0</v>
      </c>
      <c r="Q132" s="141">
        <v>0</v>
      </c>
      <c r="R132" s="141">
        <f t="shared" si="2"/>
        <v>0</v>
      </c>
      <c r="S132" s="141">
        <v>0</v>
      </c>
      <c r="T132" s="142">
        <f t="shared" si="3"/>
        <v>0</v>
      </c>
      <c r="AR132" s="143" t="s">
        <v>1227</v>
      </c>
      <c r="AT132" s="143" t="s">
        <v>153</v>
      </c>
      <c r="AU132" s="143" t="s">
        <v>89</v>
      </c>
      <c r="AY132" s="17" t="s">
        <v>149</v>
      </c>
      <c r="BE132" s="144">
        <f t="shared" si="4"/>
        <v>0</v>
      </c>
      <c r="BF132" s="144">
        <f t="shared" si="5"/>
        <v>0</v>
      </c>
      <c r="BG132" s="144">
        <f t="shared" si="6"/>
        <v>0</v>
      </c>
      <c r="BH132" s="144">
        <f t="shared" si="7"/>
        <v>0</v>
      </c>
      <c r="BI132" s="144">
        <f t="shared" si="8"/>
        <v>0</v>
      </c>
      <c r="BJ132" s="17" t="s">
        <v>87</v>
      </c>
      <c r="BK132" s="144">
        <f t="shared" si="9"/>
        <v>0</v>
      </c>
      <c r="BL132" s="17" t="s">
        <v>1227</v>
      </c>
      <c r="BM132" s="143" t="s">
        <v>1258</v>
      </c>
    </row>
    <row r="133" spans="2:65" s="1" customFormat="1" ht="24.2" customHeight="1">
      <c r="B133" s="32"/>
      <c r="C133" s="132" t="s">
        <v>8</v>
      </c>
      <c r="D133" s="132" t="s">
        <v>153</v>
      </c>
      <c r="E133" s="133" t="s">
        <v>1259</v>
      </c>
      <c r="F133" s="134" t="s">
        <v>1260</v>
      </c>
      <c r="G133" s="135" t="s">
        <v>165</v>
      </c>
      <c r="H133" s="136">
        <v>4</v>
      </c>
      <c r="I133" s="137"/>
      <c r="J133" s="138">
        <f t="shared" si="0"/>
        <v>0</v>
      </c>
      <c r="K133" s="134" t="s">
        <v>1</v>
      </c>
      <c r="L133" s="32"/>
      <c r="M133" s="139" t="s">
        <v>1</v>
      </c>
      <c r="N133" s="140" t="s">
        <v>44</v>
      </c>
      <c r="P133" s="141">
        <f t="shared" si="1"/>
        <v>0</v>
      </c>
      <c r="Q133" s="141">
        <v>0</v>
      </c>
      <c r="R133" s="141">
        <f t="shared" si="2"/>
        <v>0</v>
      </c>
      <c r="S133" s="141">
        <v>0</v>
      </c>
      <c r="T133" s="142">
        <f t="shared" si="3"/>
        <v>0</v>
      </c>
      <c r="AR133" s="143" t="s">
        <v>1227</v>
      </c>
      <c r="AT133" s="143" t="s">
        <v>153</v>
      </c>
      <c r="AU133" s="143" t="s">
        <v>89</v>
      </c>
      <c r="AY133" s="17" t="s">
        <v>149</v>
      </c>
      <c r="BE133" s="144">
        <f t="shared" si="4"/>
        <v>0</v>
      </c>
      <c r="BF133" s="144">
        <f t="shared" si="5"/>
        <v>0</v>
      </c>
      <c r="BG133" s="144">
        <f t="shared" si="6"/>
        <v>0</v>
      </c>
      <c r="BH133" s="144">
        <f t="shared" si="7"/>
        <v>0</v>
      </c>
      <c r="BI133" s="144">
        <f t="shared" si="8"/>
        <v>0</v>
      </c>
      <c r="BJ133" s="17" t="s">
        <v>87</v>
      </c>
      <c r="BK133" s="144">
        <f t="shared" si="9"/>
        <v>0</v>
      </c>
      <c r="BL133" s="17" t="s">
        <v>1227</v>
      </c>
      <c r="BM133" s="143" t="s">
        <v>1261</v>
      </c>
    </row>
    <row r="134" spans="2:65" s="1" customFormat="1" ht="37.9" customHeight="1">
      <c r="B134" s="32"/>
      <c r="C134" s="132" t="s">
        <v>229</v>
      </c>
      <c r="D134" s="132" t="s">
        <v>153</v>
      </c>
      <c r="E134" s="133" t="s">
        <v>1262</v>
      </c>
      <c r="F134" s="134" t="s">
        <v>1263</v>
      </c>
      <c r="G134" s="135" t="s">
        <v>1226</v>
      </c>
      <c r="H134" s="136">
        <v>1</v>
      </c>
      <c r="I134" s="137"/>
      <c r="J134" s="138">
        <f t="shared" si="0"/>
        <v>0</v>
      </c>
      <c r="K134" s="134" t="s">
        <v>1</v>
      </c>
      <c r="L134" s="32"/>
      <c r="M134" s="139" t="s">
        <v>1</v>
      </c>
      <c r="N134" s="140" t="s">
        <v>44</v>
      </c>
      <c r="P134" s="141">
        <f t="shared" si="1"/>
        <v>0</v>
      </c>
      <c r="Q134" s="141">
        <v>0</v>
      </c>
      <c r="R134" s="141">
        <f t="shared" si="2"/>
        <v>0</v>
      </c>
      <c r="S134" s="141">
        <v>0</v>
      </c>
      <c r="T134" s="142">
        <f t="shared" si="3"/>
        <v>0</v>
      </c>
      <c r="AR134" s="143" t="s">
        <v>1227</v>
      </c>
      <c r="AT134" s="143" t="s">
        <v>153</v>
      </c>
      <c r="AU134" s="143" t="s">
        <v>89</v>
      </c>
      <c r="AY134" s="17" t="s">
        <v>149</v>
      </c>
      <c r="BE134" s="144">
        <f t="shared" si="4"/>
        <v>0</v>
      </c>
      <c r="BF134" s="144">
        <f t="shared" si="5"/>
        <v>0</v>
      </c>
      <c r="BG134" s="144">
        <f t="shared" si="6"/>
        <v>0</v>
      </c>
      <c r="BH134" s="144">
        <f t="shared" si="7"/>
        <v>0</v>
      </c>
      <c r="BI134" s="144">
        <f t="shared" si="8"/>
        <v>0</v>
      </c>
      <c r="BJ134" s="17" t="s">
        <v>87</v>
      </c>
      <c r="BK134" s="144">
        <f t="shared" si="9"/>
        <v>0</v>
      </c>
      <c r="BL134" s="17" t="s">
        <v>1227</v>
      </c>
      <c r="BM134" s="143" t="s">
        <v>1264</v>
      </c>
    </row>
    <row r="135" spans="2:65" s="1" customFormat="1" ht="21.75" customHeight="1">
      <c r="B135" s="32"/>
      <c r="C135" s="132" t="s">
        <v>234</v>
      </c>
      <c r="D135" s="132" t="s">
        <v>153</v>
      </c>
      <c r="E135" s="133" t="s">
        <v>1265</v>
      </c>
      <c r="F135" s="134" t="s">
        <v>1266</v>
      </c>
      <c r="G135" s="135" t="s">
        <v>1226</v>
      </c>
      <c r="H135" s="136">
        <v>1</v>
      </c>
      <c r="I135" s="137"/>
      <c r="J135" s="138">
        <f t="shared" si="0"/>
        <v>0</v>
      </c>
      <c r="K135" s="134" t="s">
        <v>1</v>
      </c>
      <c r="L135" s="32"/>
      <c r="M135" s="139" t="s">
        <v>1</v>
      </c>
      <c r="N135" s="140" t="s">
        <v>44</v>
      </c>
      <c r="P135" s="141">
        <f t="shared" si="1"/>
        <v>0</v>
      </c>
      <c r="Q135" s="141">
        <v>0</v>
      </c>
      <c r="R135" s="141">
        <f t="shared" si="2"/>
        <v>0</v>
      </c>
      <c r="S135" s="141">
        <v>0</v>
      </c>
      <c r="T135" s="142">
        <f t="shared" si="3"/>
        <v>0</v>
      </c>
      <c r="AR135" s="143" t="s">
        <v>1227</v>
      </c>
      <c r="AT135" s="143" t="s">
        <v>153</v>
      </c>
      <c r="AU135" s="143" t="s">
        <v>89</v>
      </c>
      <c r="AY135" s="17" t="s">
        <v>149</v>
      </c>
      <c r="BE135" s="144">
        <f t="shared" si="4"/>
        <v>0</v>
      </c>
      <c r="BF135" s="144">
        <f t="shared" si="5"/>
        <v>0</v>
      </c>
      <c r="BG135" s="144">
        <f t="shared" si="6"/>
        <v>0</v>
      </c>
      <c r="BH135" s="144">
        <f t="shared" si="7"/>
        <v>0</v>
      </c>
      <c r="BI135" s="144">
        <f t="shared" si="8"/>
        <v>0</v>
      </c>
      <c r="BJ135" s="17" t="s">
        <v>87</v>
      </c>
      <c r="BK135" s="144">
        <f t="shared" si="9"/>
        <v>0</v>
      </c>
      <c r="BL135" s="17" t="s">
        <v>1227</v>
      </c>
      <c r="BM135" s="143" t="s">
        <v>1267</v>
      </c>
    </row>
    <row r="136" spans="2:65" s="1" customFormat="1" ht="24.2" customHeight="1">
      <c r="B136" s="32"/>
      <c r="C136" s="132" t="s">
        <v>240</v>
      </c>
      <c r="D136" s="132" t="s">
        <v>153</v>
      </c>
      <c r="E136" s="133" t="s">
        <v>1268</v>
      </c>
      <c r="F136" s="134" t="s">
        <v>1269</v>
      </c>
      <c r="G136" s="135" t="s">
        <v>1226</v>
      </c>
      <c r="H136" s="136">
        <v>1</v>
      </c>
      <c r="I136" s="137"/>
      <c r="J136" s="138">
        <f t="shared" si="0"/>
        <v>0</v>
      </c>
      <c r="K136" s="134" t="s">
        <v>1</v>
      </c>
      <c r="L136" s="32"/>
      <c r="M136" s="139" t="s">
        <v>1</v>
      </c>
      <c r="N136" s="140" t="s">
        <v>44</v>
      </c>
      <c r="P136" s="141">
        <f t="shared" si="1"/>
        <v>0</v>
      </c>
      <c r="Q136" s="141">
        <v>0</v>
      </c>
      <c r="R136" s="141">
        <f t="shared" si="2"/>
        <v>0</v>
      </c>
      <c r="S136" s="141">
        <v>0</v>
      </c>
      <c r="T136" s="142">
        <f t="shared" si="3"/>
        <v>0</v>
      </c>
      <c r="AR136" s="143" t="s">
        <v>1227</v>
      </c>
      <c r="AT136" s="143" t="s">
        <v>153</v>
      </c>
      <c r="AU136" s="143" t="s">
        <v>89</v>
      </c>
      <c r="AY136" s="17" t="s">
        <v>149</v>
      </c>
      <c r="BE136" s="144">
        <f t="shared" si="4"/>
        <v>0</v>
      </c>
      <c r="BF136" s="144">
        <f t="shared" si="5"/>
        <v>0</v>
      </c>
      <c r="BG136" s="144">
        <f t="shared" si="6"/>
        <v>0</v>
      </c>
      <c r="BH136" s="144">
        <f t="shared" si="7"/>
        <v>0</v>
      </c>
      <c r="BI136" s="144">
        <f t="shared" si="8"/>
        <v>0</v>
      </c>
      <c r="BJ136" s="17" t="s">
        <v>87</v>
      </c>
      <c r="BK136" s="144">
        <f t="shared" si="9"/>
        <v>0</v>
      </c>
      <c r="BL136" s="17" t="s">
        <v>1227</v>
      </c>
      <c r="BM136" s="143" t="s">
        <v>1270</v>
      </c>
    </row>
    <row r="137" spans="2:65" s="1" customFormat="1" ht="16.5" customHeight="1">
      <c r="B137" s="32"/>
      <c r="C137" s="132" t="s">
        <v>245</v>
      </c>
      <c r="D137" s="132" t="s">
        <v>153</v>
      </c>
      <c r="E137" s="133" t="s">
        <v>1271</v>
      </c>
      <c r="F137" s="134" t="s">
        <v>1272</v>
      </c>
      <c r="G137" s="135" t="s">
        <v>1226</v>
      </c>
      <c r="H137" s="136">
        <v>1</v>
      </c>
      <c r="I137" s="137"/>
      <c r="J137" s="138">
        <f t="shared" si="0"/>
        <v>0</v>
      </c>
      <c r="K137" s="134" t="s">
        <v>1</v>
      </c>
      <c r="L137" s="32"/>
      <c r="M137" s="139" t="s">
        <v>1</v>
      </c>
      <c r="N137" s="140" t="s">
        <v>44</v>
      </c>
      <c r="P137" s="141">
        <f t="shared" si="1"/>
        <v>0</v>
      </c>
      <c r="Q137" s="141">
        <v>0</v>
      </c>
      <c r="R137" s="141">
        <f t="shared" si="2"/>
        <v>0</v>
      </c>
      <c r="S137" s="141">
        <v>0</v>
      </c>
      <c r="T137" s="142">
        <f t="shared" si="3"/>
        <v>0</v>
      </c>
      <c r="AR137" s="143" t="s">
        <v>1227</v>
      </c>
      <c r="AT137" s="143" t="s">
        <v>153</v>
      </c>
      <c r="AU137" s="143" t="s">
        <v>89</v>
      </c>
      <c r="AY137" s="17" t="s">
        <v>149</v>
      </c>
      <c r="BE137" s="144">
        <f t="shared" si="4"/>
        <v>0</v>
      </c>
      <c r="BF137" s="144">
        <f t="shared" si="5"/>
        <v>0</v>
      </c>
      <c r="BG137" s="144">
        <f t="shared" si="6"/>
        <v>0</v>
      </c>
      <c r="BH137" s="144">
        <f t="shared" si="7"/>
        <v>0</v>
      </c>
      <c r="BI137" s="144">
        <f t="shared" si="8"/>
        <v>0</v>
      </c>
      <c r="BJ137" s="17" t="s">
        <v>87</v>
      </c>
      <c r="BK137" s="144">
        <f t="shared" si="9"/>
        <v>0</v>
      </c>
      <c r="BL137" s="17" t="s">
        <v>1227</v>
      </c>
      <c r="BM137" s="143" t="s">
        <v>1273</v>
      </c>
    </row>
    <row r="138" spans="2:65" s="1" customFormat="1" ht="21.75" customHeight="1">
      <c r="B138" s="32"/>
      <c r="C138" s="132" t="s">
        <v>257</v>
      </c>
      <c r="D138" s="132" t="s">
        <v>153</v>
      </c>
      <c r="E138" s="133" t="s">
        <v>1274</v>
      </c>
      <c r="F138" s="134" t="s">
        <v>1275</v>
      </c>
      <c r="G138" s="135" t="s">
        <v>1226</v>
      </c>
      <c r="H138" s="136">
        <v>1</v>
      </c>
      <c r="I138" s="137"/>
      <c r="J138" s="138">
        <f t="shared" si="0"/>
        <v>0</v>
      </c>
      <c r="K138" s="134" t="s">
        <v>1</v>
      </c>
      <c r="L138" s="32"/>
      <c r="M138" s="139" t="s">
        <v>1</v>
      </c>
      <c r="N138" s="140" t="s">
        <v>44</v>
      </c>
      <c r="P138" s="141">
        <f t="shared" si="1"/>
        <v>0</v>
      </c>
      <c r="Q138" s="141">
        <v>0</v>
      </c>
      <c r="R138" s="141">
        <f t="shared" si="2"/>
        <v>0</v>
      </c>
      <c r="S138" s="141">
        <v>0</v>
      </c>
      <c r="T138" s="142">
        <f t="shared" si="3"/>
        <v>0</v>
      </c>
      <c r="AR138" s="143" t="s">
        <v>1227</v>
      </c>
      <c r="AT138" s="143" t="s">
        <v>153</v>
      </c>
      <c r="AU138" s="143" t="s">
        <v>89</v>
      </c>
      <c r="AY138" s="17" t="s">
        <v>149</v>
      </c>
      <c r="BE138" s="144">
        <f t="shared" si="4"/>
        <v>0</v>
      </c>
      <c r="BF138" s="144">
        <f t="shared" si="5"/>
        <v>0</v>
      </c>
      <c r="BG138" s="144">
        <f t="shared" si="6"/>
        <v>0</v>
      </c>
      <c r="BH138" s="144">
        <f t="shared" si="7"/>
        <v>0</v>
      </c>
      <c r="BI138" s="144">
        <f t="shared" si="8"/>
        <v>0</v>
      </c>
      <c r="BJ138" s="17" t="s">
        <v>87</v>
      </c>
      <c r="BK138" s="144">
        <f t="shared" si="9"/>
        <v>0</v>
      </c>
      <c r="BL138" s="17" t="s">
        <v>1227</v>
      </c>
      <c r="BM138" s="143" t="s">
        <v>1276</v>
      </c>
    </row>
    <row r="139" spans="2:65" s="1" customFormat="1" ht="16.5" customHeight="1">
      <c r="B139" s="32"/>
      <c r="C139" s="132" t="s">
        <v>262</v>
      </c>
      <c r="D139" s="132" t="s">
        <v>153</v>
      </c>
      <c r="E139" s="133" t="s">
        <v>1277</v>
      </c>
      <c r="F139" s="134" t="s">
        <v>1278</v>
      </c>
      <c r="G139" s="135" t="s">
        <v>1226</v>
      </c>
      <c r="H139" s="136">
        <v>1</v>
      </c>
      <c r="I139" s="137"/>
      <c r="J139" s="138">
        <f t="shared" si="0"/>
        <v>0</v>
      </c>
      <c r="K139" s="134" t="s">
        <v>1</v>
      </c>
      <c r="L139" s="32"/>
      <c r="M139" s="139" t="s">
        <v>1</v>
      </c>
      <c r="N139" s="140" t="s">
        <v>44</v>
      </c>
      <c r="P139" s="141">
        <f t="shared" si="1"/>
        <v>0</v>
      </c>
      <c r="Q139" s="141">
        <v>0</v>
      </c>
      <c r="R139" s="141">
        <f t="shared" si="2"/>
        <v>0</v>
      </c>
      <c r="S139" s="141">
        <v>0</v>
      </c>
      <c r="T139" s="142">
        <f t="shared" si="3"/>
        <v>0</v>
      </c>
      <c r="AR139" s="143" t="s">
        <v>1227</v>
      </c>
      <c r="AT139" s="143" t="s">
        <v>153</v>
      </c>
      <c r="AU139" s="143" t="s">
        <v>89</v>
      </c>
      <c r="AY139" s="17" t="s">
        <v>149</v>
      </c>
      <c r="BE139" s="144">
        <f t="shared" si="4"/>
        <v>0</v>
      </c>
      <c r="BF139" s="144">
        <f t="shared" si="5"/>
        <v>0</v>
      </c>
      <c r="BG139" s="144">
        <f t="shared" si="6"/>
        <v>0</v>
      </c>
      <c r="BH139" s="144">
        <f t="shared" si="7"/>
        <v>0</v>
      </c>
      <c r="BI139" s="144">
        <f t="shared" si="8"/>
        <v>0</v>
      </c>
      <c r="BJ139" s="17" t="s">
        <v>87</v>
      </c>
      <c r="BK139" s="144">
        <f t="shared" si="9"/>
        <v>0</v>
      </c>
      <c r="BL139" s="17" t="s">
        <v>1227</v>
      </c>
      <c r="BM139" s="143" t="s">
        <v>1279</v>
      </c>
    </row>
    <row r="140" spans="2:65" s="11" customFormat="1" ht="22.9" customHeight="1">
      <c r="B140" s="120"/>
      <c r="D140" s="121" t="s">
        <v>78</v>
      </c>
      <c r="E140" s="130" t="s">
        <v>1280</v>
      </c>
      <c r="F140" s="130" t="s">
        <v>1281</v>
      </c>
      <c r="I140" s="123"/>
      <c r="J140" s="131">
        <f>BK140</f>
        <v>0</v>
      </c>
      <c r="L140" s="120"/>
      <c r="M140" s="125"/>
      <c r="P140" s="126">
        <f>SUM(P141:P144)</f>
        <v>0</v>
      </c>
      <c r="R140" s="126">
        <f>SUM(R141:R144)</f>
        <v>0</v>
      </c>
      <c r="T140" s="127">
        <f>SUM(T141:T144)</f>
        <v>0</v>
      </c>
      <c r="AR140" s="121" t="s">
        <v>158</v>
      </c>
      <c r="AT140" s="128" t="s">
        <v>78</v>
      </c>
      <c r="AU140" s="128" t="s">
        <v>87</v>
      </c>
      <c r="AY140" s="121" t="s">
        <v>149</v>
      </c>
      <c r="BK140" s="129">
        <f>SUM(BK141:BK144)</f>
        <v>0</v>
      </c>
    </row>
    <row r="141" spans="2:65" s="1" customFormat="1" ht="24.2" customHeight="1">
      <c r="B141" s="32"/>
      <c r="C141" s="132" t="s">
        <v>267</v>
      </c>
      <c r="D141" s="132" t="s">
        <v>153</v>
      </c>
      <c r="E141" s="133" t="s">
        <v>1282</v>
      </c>
      <c r="F141" s="134" t="s">
        <v>1283</v>
      </c>
      <c r="G141" s="135" t="s">
        <v>1226</v>
      </c>
      <c r="H141" s="136">
        <v>1</v>
      </c>
      <c r="I141" s="137"/>
      <c r="J141" s="138">
        <f>ROUND(I141*H141,2)</f>
        <v>0</v>
      </c>
      <c r="K141" s="134" t="s">
        <v>1</v>
      </c>
      <c r="L141" s="32"/>
      <c r="M141" s="139" t="s">
        <v>1</v>
      </c>
      <c r="N141" s="140" t="s">
        <v>44</v>
      </c>
      <c r="P141" s="141">
        <f>O141*H141</f>
        <v>0</v>
      </c>
      <c r="Q141" s="141">
        <v>0</v>
      </c>
      <c r="R141" s="141">
        <f>Q141*H141</f>
        <v>0</v>
      </c>
      <c r="S141" s="141">
        <v>0</v>
      </c>
      <c r="T141" s="142">
        <f>S141*H141</f>
        <v>0</v>
      </c>
      <c r="AR141" s="143" t="s">
        <v>1284</v>
      </c>
      <c r="AT141" s="143" t="s">
        <v>153</v>
      </c>
      <c r="AU141" s="143" t="s">
        <v>89</v>
      </c>
      <c r="AY141" s="17" t="s">
        <v>149</v>
      </c>
      <c r="BE141" s="144">
        <f>IF(N141="základní",J141,0)</f>
        <v>0</v>
      </c>
      <c r="BF141" s="144">
        <f>IF(N141="snížená",J141,0)</f>
        <v>0</v>
      </c>
      <c r="BG141" s="144">
        <f>IF(N141="zákl. přenesená",J141,0)</f>
        <v>0</v>
      </c>
      <c r="BH141" s="144">
        <f>IF(N141="sníž. přenesená",J141,0)</f>
        <v>0</v>
      </c>
      <c r="BI141" s="144">
        <f>IF(N141="nulová",J141,0)</f>
        <v>0</v>
      </c>
      <c r="BJ141" s="17" t="s">
        <v>87</v>
      </c>
      <c r="BK141" s="144">
        <f>ROUND(I141*H141,2)</f>
        <v>0</v>
      </c>
      <c r="BL141" s="17" t="s">
        <v>1284</v>
      </c>
      <c r="BM141" s="143" t="s">
        <v>1285</v>
      </c>
    </row>
    <row r="142" spans="2:65" s="1" customFormat="1" ht="37.9" customHeight="1">
      <c r="B142" s="32"/>
      <c r="C142" s="132" t="s">
        <v>272</v>
      </c>
      <c r="D142" s="132" t="s">
        <v>153</v>
      </c>
      <c r="E142" s="133" t="s">
        <v>1286</v>
      </c>
      <c r="F142" s="134" t="s">
        <v>1287</v>
      </c>
      <c r="G142" s="135" t="s">
        <v>1226</v>
      </c>
      <c r="H142" s="136">
        <v>1</v>
      </c>
      <c r="I142" s="137"/>
      <c r="J142" s="138">
        <f>ROUND(I142*H142,2)</f>
        <v>0</v>
      </c>
      <c r="K142" s="134" t="s">
        <v>1</v>
      </c>
      <c r="L142" s="32"/>
      <c r="M142" s="139" t="s">
        <v>1</v>
      </c>
      <c r="N142" s="140" t="s">
        <v>44</v>
      </c>
      <c r="P142" s="141">
        <f>O142*H142</f>
        <v>0</v>
      </c>
      <c r="Q142" s="141">
        <v>0</v>
      </c>
      <c r="R142" s="141">
        <f>Q142*H142</f>
        <v>0</v>
      </c>
      <c r="S142" s="141">
        <v>0</v>
      </c>
      <c r="T142" s="142">
        <f>S142*H142</f>
        <v>0</v>
      </c>
      <c r="AR142" s="143" t="s">
        <v>1284</v>
      </c>
      <c r="AT142" s="143" t="s">
        <v>153</v>
      </c>
      <c r="AU142" s="143" t="s">
        <v>89</v>
      </c>
      <c r="AY142" s="17" t="s">
        <v>149</v>
      </c>
      <c r="BE142" s="144">
        <f>IF(N142="základní",J142,0)</f>
        <v>0</v>
      </c>
      <c r="BF142" s="144">
        <f>IF(N142="snížená",J142,0)</f>
        <v>0</v>
      </c>
      <c r="BG142" s="144">
        <f>IF(N142="zákl. přenesená",J142,0)</f>
        <v>0</v>
      </c>
      <c r="BH142" s="144">
        <f>IF(N142="sníž. přenesená",J142,0)</f>
        <v>0</v>
      </c>
      <c r="BI142" s="144">
        <f>IF(N142="nulová",J142,0)</f>
        <v>0</v>
      </c>
      <c r="BJ142" s="17" t="s">
        <v>87</v>
      </c>
      <c r="BK142" s="144">
        <f>ROUND(I142*H142,2)</f>
        <v>0</v>
      </c>
      <c r="BL142" s="17" t="s">
        <v>1284</v>
      </c>
      <c r="BM142" s="143" t="s">
        <v>1288</v>
      </c>
    </row>
    <row r="143" spans="2:65" s="1" customFormat="1" ht="16.5" customHeight="1">
      <c r="B143" s="32"/>
      <c r="C143" s="132" t="s">
        <v>7</v>
      </c>
      <c r="D143" s="132" t="s">
        <v>153</v>
      </c>
      <c r="E143" s="133" t="s">
        <v>1289</v>
      </c>
      <c r="F143" s="134" t="s">
        <v>1290</v>
      </c>
      <c r="G143" s="135" t="s">
        <v>1226</v>
      </c>
      <c r="H143" s="136">
        <v>1</v>
      </c>
      <c r="I143" s="137"/>
      <c r="J143" s="138">
        <f>ROUND(I143*H143,2)</f>
        <v>0</v>
      </c>
      <c r="K143" s="134" t="s">
        <v>1</v>
      </c>
      <c r="L143" s="32"/>
      <c r="M143" s="139" t="s">
        <v>1</v>
      </c>
      <c r="N143" s="140" t="s">
        <v>44</v>
      </c>
      <c r="P143" s="141">
        <f>O143*H143</f>
        <v>0</v>
      </c>
      <c r="Q143" s="141">
        <v>0</v>
      </c>
      <c r="R143" s="141">
        <f>Q143*H143</f>
        <v>0</v>
      </c>
      <c r="S143" s="141">
        <v>0</v>
      </c>
      <c r="T143" s="142">
        <f>S143*H143</f>
        <v>0</v>
      </c>
      <c r="AR143" s="143" t="s">
        <v>1284</v>
      </c>
      <c r="AT143" s="143" t="s">
        <v>153</v>
      </c>
      <c r="AU143" s="143" t="s">
        <v>89</v>
      </c>
      <c r="AY143" s="17" t="s">
        <v>149</v>
      </c>
      <c r="BE143" s="144">
        <f>IF(N143="základní",J143,0)</f>
        <v>0</v>
      </c>
      <c r="BF143" s="144">
        <f>IF(N143="snížená",J143,0)</f>
        <v>0</v>
      </c>
      <c r="BG143" s="144">
        <f>IF(N143="zákl. přenesená",J143,0)</f>
        <v>0</v>
      </c>
      <c r="BH143" s="144">
        <f>IF(N143="sníž. přenesená",J143,0)</f>
        <v>0</v>
      </c>
      <c r="BI143" s="144">
        <f>IF(N143="nulová",J143,0)</f>
        <v>0</v>
      </c>
      <c r="BJ143" s="17" t="s">
        <v>87</v>
      </c>
      <c r="BK143" s="144">
        <f>ROUND(I143*H143,2)</f>
        <v>0</v>
      </c>
      <c r="BL143" s="17" t="s">
        <v>1284</v>
      </c>
      <c r="BM143" s="143" t="s">
        <v>1291</v>
      </c>
    </row>
    <row r="144" spans="2:65" s="1" customFormat="1" ht="21.75" customHeight="1">
      <c r="B144" s="32"/>
      <c r="C144" s="132" t="s">
        <v>282</v>
      </c>
      <c r="D144" s="132" t="s">
        <v>153</v>
      </c>
      <c r="E144" s="133" t="s">
        <v>1292</v>
      </c>
      <c r="F144" s="134" t="s">
        <v>1293</v>
      </c>
      <c r="G144" s="135" t="s">
        <v>1226</v>
      </c>
      <c r="H144" s="136">
        <v>1</v>
      </c>
      <c r="I144" s="137"/>
      <c r="J144" s="138">
        <f>ROUND(I144*H144,2)</f>
        <v>0</v>
      </c>
      <c r="K144" s="134" t="s">
        <v>1</v>
      </c>
      <c r="L144" s="32"/>
      <c r="M144" s="186" t="s">
        <v>1</v>
      </c>
      <c r="N144" s="187" t="s">
        <v>44</v>
      </c>
      <c r="O144" s="188"/>
      <c r="P144" s="189">
        <f>O144*H144</f>
        <v>0</v>
      </c>
      <c r="Q144" s="189">
        <v>0</v>
      </c>
      <c r="R144" s="189">
        <f>Q144*H144</f>
        <v>0</v>
      </c>
      <c r="S144" s="189">
        <v>0</v>
      </c>
      <c r="T144" s="190">
        <f>S144*H144</f>
        <v>0</v>
      </c>
      <c r="AR144" s="143" t="s">
        <v>1284</v>
      </c>
      <c r="AT144" s="143" t="s">
        <v>153</v>
      </c>
      <c r="AU144" s="143" t="s">
        <v>89</v>
      </c>
      <c r="AY144" s="17" t="s">
        <v>149</v>
      </c>
      <c r="BE144" s="144">
        <f>IF(N144="základní",J144,0)</f>
        <v>0</v>
      </c>
      <c r="BF144" s="144">
        <f>IF(N144="snížená",J144,0)</f>
        <v>0</v>
      </c>
      <c r="BG144" s="144">
        <f>IF(N144="zákl. přenesená",J144,0)</f>
        <v>0</v>
      </c>
      <c r="BH144" s="144">
        <f>IF(N144="sníž. přenesená",J144,0)</f>
        <v>0</v>
      </c>
      <c r="BI144" s="144">
        <f>IF(N144="nulová",J144,0)</f>
        <v>0</v>
      </c>
      <c r="BJ144" s="17" t="s">
        <v>87</v>
      </c>
      <c r="BK144" s="144">
        <f>ROUND(I144*H144,2)</f>
        <v>0</v>
      </c>
      <c r="BL144" s="17" t="s">
        <v>1284</v>
      </c>
      <c r="BM144" s="143" t="s">
        <v>1294</v>
      </c>
    </row>
    <row r="145" spans="2:12" s="1" customFormat="1" ht="6.95" customHeight="1">
      <c r="B145" s="44"/>
      <c r="C145" s="45"/>
      <c r="D145" s="45"/>
      <c r="E145" s="45"/>
      <c r="F145" s="45"/>
      <c r="G145" s="45"/>
      <c r="H145" s="45"/>
      <c r="I145" s="45"/>
      <c r="J145" s="45"/>
      <c r="K145" s="45"/>
      <c r="L145" s="32"/>
    </row>
  </sheetData>
  <sheetProtection algorithmName="SHA-512" hashValue="E5ic27TNnDabSqmnFcDJStLsKs0X7J5vXiPPSmEk5bDazfEFpIFP3QJwEwY8429yZRUeB75xHkCeQpyWkuHwOQ==" saltValue="YjCPwTM0vkl2qmcNY/+dmkRXMRfBFCClIC6BuJ85UOyVOEo6N9XGdbpyVLs2mAkzezzGceYtiuLFf3hQH7rpag==" spinCount="100000" sheet="1" objects="1" scenarios="1" formatColumns="0" formatRows="0" autoFilter="0"/>
  <autoFilter ref="C118:K144" xr:uid="{00000000-0009-0000-0000-000003000000}"/>
  <mergeCells count="9">
    <mergeCell ref="E87:H87"/>
    <mergeCell ref="E109:H109"/>
    <mergeCell ref="E111:H111"/>
    <mergeCell ref="L2:V2"/>
    <mergeCell ref="E7:H7"/>
    <mergeCell ref="E9:H9"/>
    <mergeCell ref="E18:H18"/>
    <mergeCell ref="E27:H27"/>
    <mergeCell ref="E85:H85"/>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8</vt:i4>
      </vt:variant>
    </vt:vector>
  </HeadingPairs>
  <TitlesOfParts>
    <vt:vector size="12" baseType="lpstr">
      <vt:lpstr>Rekapitulace stavby</vt:lpstr>
      <vt:lpstr>SO.101 - SO.101 - Komunik...</vt:lpstr>
      <vt:lpstr>SO.401 - SO.401 - Veřejné...</vt:lpstr>
      <vt:lpstr>VRN - Vedlejší rozpočtové...</vt:lpstr>
      <vt:lpstr>'Rekapitulace stavby'!Názvy_tisku</vt:lpstr>
      <vt:lpstr>'SO.101 - SO.101 - Komunik...'!Názvy_tisku</vt:lpstr>
      <vt:lpstr>'SO.401 - SO.401 - Veřejné...'!Názvy_tisku</vt:lpstr>
      <vt:lpstr>'VRN - Vedlejší rozpočtové...'!Názvy_tisku</vt:lpstr>
      <vt:lpstr>'Rekapitulace stavby'!Oblast_tisku</vt:lpstr>
      <vt:lpstr>'SO.101 - SO.101 - Komunik...'!Oblast_tisku</vt:lpstr>
      <vt:lpstr>'SO.401 - SO.401 - Veřejné...'!Oblast_tisku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Josef Nentwich, CR Project</dc:creator>
  <cp:lastModifiedBy>Josef Nentwich, CR Project</cp:lastModifiedBy>
  <cp:lastPrinted>2024-11-21T10:48:16Z</cp:lastPrinted>
  <dcterms:created xsi:type="dcterms:W3CDTF">2024-11-21T10:46:47Z</dcterms:created>
  <dcterms:modified xsi:type="dcterms:W3CDTF">2024-11-21T10:48:23Z</dcterms:modified>
</cp:coreProperties>
</file>