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doksy-my.sharepoint.com/personal/derynk_doksy_com/Documents/Projekty/_Aktivní/Zámek/Objekty-projekty/Kašna/VZ/pro AK/VV a KR - bez nazvu/"/>
    </mc:Choice>
  </mc:AlternateContent>
  <xr:revisionPtr revIDLastSave="13" documentId="8_{3E1974EB-5E68-469A-AADA-1930907957B5}" xr6:coauthVersionLast="45" xr6:coauthVersionMax="45" xr10:uidLastSave="{48D5C8FB-69DF-4477-A0C7-1FAA92FB7E8A}"/>
  <bookViews>
    <workbookView xWindow="-120" yWindow="-120" windowWidth="25440" windowHeight="15390" activeTab="5" xr2:uid="{00000000-000D-0000-FFFF-FFFF00000000}"/>
  </bookViews>
  <sheets>
    <sheet name="Rekapitulace stavby" sheetId="1" r:id="rId1"/>
    <sheet name="180915 - Zámek Doksy - kašna" sheetId="2" r:id="rId2"/>
    <sheet name="Rekapitulace " sheetId="3" r:id="rId3"/>
    <sheet name="Technologie" sheetId="4" r:id="rId4"/>
    <sheet name="Elektroinstalace " sheetId="5" r:id="rId5"/>
    <sheet name="Restaurátorské práce" sheetId="6" r:id="rId6"/>
  </sheets>
  <definedNames>
    <definedName name="_xlnm._FilterDatabase" localSheetId="1" hidden="1">'180915 - Zámek Doksy - kašna'!$C$140:$K$378</definedName>
    <definedName name="_xlnm.Print_Titles" localSheetId="1">'180915 - Zámek Doksy - kašna'!$140:$140</definedName>
    <definedName name="_xlnm.Print_Titles" localSheetId="4">'Elektroinstalace '!$8:$8</definedName>
    <definedName name="_xlnm.Print_Titles" localSheetId="0">'Rekapitulace stavby'!$92:$92</definedName>
    <definedName name="_xlnm.Print_Titles" localSheetId="3">Technologie!$9:$10</definedName>
    <definedName name="_xlnm.Print_Area" localSheetId="1">'180915 - Zámek Doksy - kašna'!$C$4:$J$76,'180915 - Zámek Doksy - kašna'!$C$82:$J$124,'180915 - Zámek Doksy - kašna'!$C$130:$K$378</definedName>
    <definedName name="_xlnm.Print_Area" localSheetId="4">'Elektroinstalace '!$A$1:$G$78</definedName>
    <definedName name="_xlnm.Print_Area" localSheetId="2">'Rekapitulace '!$A$1:$F$42</definedName>
    <definedName name="_xlnm.Print_Area" localSheetId="0">'Rekapitulace stavby'!$D$4:$AO$76,'Rekapitulace stavby'!$C$82:$AQ$96</definedName>
    <definedName name="_xlnm.Print_Area" localSheetId="3">Technologie!$A$1:$G$93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" l="1"/>
  <c r="I305" i="2" s="1"/>
  <c r="G73" i="5"/>
  <c r="G72" i="5"/>
  <c r="G71" i="5"/>
  <c r="G70" i="5"/>
  <c r="G64" i="5"/>
  <c r="G63" i="5"/>
  <c r="G62" i="5"/>
  <c r="G60" i="5"/>
  <c r="G59" i="5"/>
  <c r="G58" i="5"/>
  <c r="G56" i="5"/>
  <c r="G54" i="5"/>
  <c r="G53" i="5"/>
  <c r="G52" i="5"/>
  <c r="G51" i="5"/>
  <c r="G49" i="5"/>
  <c r="G47" i="5"/>
  <c r="G46" i="5"/>
  <c r="G45" i="5"/>
  <c r="G44" i="5"/>
  <c r="G42" i="5"/>
  <c r="G40" i="5"/>
  <c r="G38" i="5"/>
  <c r="G37" i="5"/>
  <c r="G35" i="5"/>
  <c r="G33" i="5"/>
  <c r="G32" i="5"/>
  <c r="G30" i="5"/>
  <c r="G29" i="5"/>
  <c r="G28" i="5"/>
  <c r="G26" i="5"/>
  <c r="G25" i="5"/>
  <c r="G24" i="5"/>
  <c r="G23" i="5"/>
  <c r="G22" i="5"/>
  <c r="G21" i="5"/>
  <c r="G20" i="5"/>
  <c r="G19" i="5"/>
  <c r="G18" i="5"/>
  <c r="G17" i="5"/>
  <c r="G15" i="5"/>
  <c r="G13" i="5"/>
  <c r="G12" i="5"/>
  <c r="G11" i="5"/>
  <c r="G89" i="4"/>
  <c r="G88" i="4"/>
  <c r="G87" i="4"/>
  <c r="G86" i="4"/>
  <c r="G85" i="4"/>
  <c r="G84" i="4"/>
  <c r="G83" i="4"/>
  <c r="G82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91" i="4" l="1"/>
  <c r="G75" i="5"/>
  <c r="F29" i="3" s="1"/>
  <c r="G66" i="5"/>
  <c r="F27" i="3" s="1"/>
  <c r="F31" i="3" s="1"/>
  <c r="G28" i="4"/>
  <c r="F14" i="3" s="1"/>
  <c r="G47" i="4"/>
  <c r="F16" i="3" s="1"/>
  <c r="G78" i="4"/>
  <c r="F18" i="3" s="1"/>
  <c r="F20" i="3"/>
  <c r="G93" i="4"/>
  <c r="C16" i="6"/>
  <c r="C17" i="6" s="1"/>
  <c r="J37" i="2"/>
  <c r="J36" i="2"/>
  <c r="AY95" i="1" s="1"/>
  <c r="J35" i="2"/>
  <c r="AX95" i="1"/>
  <c r="BI378" i="2"/>
  <c r="BH378" i="2"/>
  <c r="BG378" i="2"/>
  <c r="BF378" i="2"/>
  <c r="T378" i="2"/>
  <c r="T377" i="2" s="1"/>
  <c r="R378" i="2"/>
  <c r="R377" i="2"/>
  <c r="P378" i="2"/>
  <c r="P377" i="2" s="1"/>
  <c r="BI376" i="2"/>
  <c r="BH376" i="2"/>
  <c r="BG376" i="2"/>
  <c r="BF376" i="2"/>
  <c r="T376" i="2"/>
  <c r="T375" i="2" s="1"/>
  <c r="R376" i="2"/>
  <c r="R375" i="2" s="1"/>
  <c r="P376" i="2"/>
  <c r="P375" i="2"/>
  <c r="BI374" i="2"/>
  <c r="BH374" i="2"/>
  <c r="BG374" i="2"/>
  <c r="BF374" i="2"/>
  <c r="T374" i="2"/>
  <c r="T373" i="2" s="1"/>
  <c r="R374" i="2"/>
  <c r="R373" i="2" s="1"/>
  <c r="R372" i="2" s="1"/>
  <c r="P374" i="2"/>
  <c r="P373" i="2"/>
  <c r="P372" i="2" s="1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T325" i="2" s="1"/>
  <c r="R326" i="2"/>
  <c r="R325" i="2" s="1"/>
  <c r="P326" i="2"/>
  <c r="P325" i="2" s="1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F135" i="2"/>
  <c r="E133" i="2"/>
  <c r="BI122" i="2"/>
  <c r="BH122" i="2"/>
  <c r="BG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F87" i="2"/>
  <c r="E85" i="2"/>
  <c r="J22" i="2"/>
  <c r="E22" i="2"/>
  <c r="J138" i="2" s="1"/>
  <c r="J21" i="2"/>
  <c r="J19" i="2"/>
  <c r="E19" i="2"/>
  <c r="J137" i="2" s="1"/>
  <c r="J18" i="2"/>
  <c r="J16" i="2"/>
  <c r="E16" i="2"/>
  <c r="F138" i="2" s="1"/>
  <c r="J15" i="2"/>
  <c r="J13" i="2"/>
  <c r="E13" i="2"/>
  <c r="F137" i="2" s="1"/>
  <c r="J12" i="2"/>
  <c r="J10" i="2"/>
  <c r="J135" i="2" s="1"/>
  <c r="L90" i="1"/>
  <c r="AM90" i="1"/>
  <c r="AM89" i="1"/>
  <c r="L89" i="1"/>
  <c r="AM87" i="1"/>
  <c r="L87" i="1"/>
  <c r="L85" i="1"/>
  <c r="L84" i="1"/>
  <c r="BK376" i="2"/>
  <c r="BK371" i="2"/>
  <c r="BK365" i="2"/>
  <c r="J362" i="2"/>
  <c r="J356" i="2"/>
  <c r="J354" i="2"/>
  <c r="BK351" i="2"/>
  <c r="BK346" i="2"/>
  <c r="BK341" i="2"/>
  <c r="BK340" i="2"/>
  <c r="BK337" i="2"/>
  <c r="J334" i="2"/>
  <c r="BK322" i="2"/>
  <c r="BK319" i="2"/>
  <c r="BK318" i="2"/>
  <c r="J313" i="2"/>
  <c r="J310" i="2"/>
  <c r="J307" i="2"/>
  <c r="BK302" i="2"/>
  <c r="J296" i="2"/>
  <c r="J294" i="2"/>
  <c r="J291" i="2"/>
  <c r="BK278" i="2"/>
  <c r="BK271" i="2"/>
  <c r="J268" i="2"/>
  <c r="BK264" i="2"/>
  <c r="BK261" i="2"/>
  <c r="BK253" i="2"/>
  <c r="BK250" i="2"/>
  <c r="J247" i="2"/>
  <c r="J244" i="2"/>
  <c r="BK241" i="2"/>
  <c r="J238" i="2"/>
  <c r="J235" i="2"/>
  <c r="BK231" i="2"/>
  <c r="J228" i="2"/>
  <c r="BK224" i="2"/>
  <c r="J213" i="2"/>
  <c r="BK209" i="2"/>
  <c r="J204" i="2"/>
  <c r="BK201" i="2"/>
  <c r="J195" i="2"/>
  <c r="J189" i="2"/>
  <c r="BK186" i="2"/>
  <c r="J185" i="2"/>
  <c r="J181" i="2"/>
  <c r="J177" i="2"/>
  <c r="J174" i="2"/>
  <c r="BK170" i="2"/>
  <c r="J155" i="2"/>
  <c r="BK151" i="2"/>
  <c r="J148" i="2"/>
  <c r="J147" i="2"/>
  <c r="J144" i="2"/>
  <c r="AS94" i="1"/>
  <c r="BK378" i="2"/>
  <c r="J376" i="2"/>
  <c r="J374" i="2"/>
  <c r="J371" i="2"/>
  <c r="BK368" i="2"/>
  <c r="J365" i="2"/>
  <c r="BK359" i="2"/>
  <c r="BK354" i="2"/>
  <c r="J351" i="2"/>
  <c r="J346" i="2"/>
  <c r="J343" i="2"/>
  <c r="J341" i="2"/>
  <c r="BK332" i="2"/>
  <c r="BK329" i="2"/>
  <c r="BK326" i="2"/>
  <c r="J322" i="2"/>
  <c r="J319" i="2"/>
  <c r="J318" i="2"/>
  <c r="J309" i="2"/>
  <c r="BK308" i="2"/>
  <c r="BK307" i="2"/>
  <c r="BK303" i="2"/>
  <c r="J302" i="2"/>
  <c r="BK299" i="2"/>
  <c r="BK296" i="2"/>
  <c r="BK293" i="2"/>
  <c r="J292" i="2"/>
  <c r="J281" i="2"/>
  <c r="J278" i="2"/>
  <c r="BK274" i="2"/>
  <c r="BK268" i="2"/>
  <c r="J261" i="2"/>
  <c r="J253" i="2"/>
  <c r="BK247" i="2"/>
  <c r="BK244" i="2"/>
  <c r="J241" i="2"/>
  <c r="BK238" i="2"/>
  <c r="BK235" i="2"/>
  <c r="BK228" i="2"/>
  <c r="BK219" i="2"/>
  <c r="J216" i="2"/>
  <c r="BK213" i="2"/>
  <c r="J201" i="2"/>
  <c r="J198" i="2"/>
  <c r="BK192" i="2"/>
  <c r="BK189" i="2"/>
  <c r="BK174" i="2"/>
  <c r="J170" i="2"/>
  <c r="BK155" i="2"/>
  <c r="BK154" i="2"/>
  <c r="J151" i="2"/>
  <c r="BK148" i="2"/>
  <c r="BK147" i="2"/>
  <c r="BK144" i="2"/>
  <c r="J378" i="2"/>
  <c r="BK374" i="2"/>
  <c r="J368" i="2"/>
  <c r="BK362" i="2"/>
  <c r="J359" i="2"/>
  <c r="BK356" i="2"/>
  <c r="J349" i="2"/>
  <c r="J340" i="2"/>
  <c r="BK338" i="2"/>
  <c r="J337" i="2"/>
  <c r="BK334" i="2"/>
  <c r="J329" i="2"/>
  <c r="J326" i="2"/>
  <c r="J316" i="2"/>
  <c r="BK310" i="2"/>
  <c r="BK309" i="2"/>
  <c r="J308" i="2"/>
  <c r="BK305" i="2"/>
  <c r="BK304" i="2"/>
  <c r="J303" i="2"/>
  <c r="J299" i="2"/>
  <c r="BK294" i="2"/>
  <c r="BK292" i="2"/>
  <c r="BK291" i="2"/>
  <c r="BK287" i="2"/>
  <c r="J284" i="2"/>
  <c r="J274" i="2"/>
  <c r="J271" i="2"/>
  <c r="J264" i="2"/>
  <c r="J259" i="2"/>
  <c r="J256" i="2"/>
  <c r="J219" i="2"/>
  <c r="J205" i="2"/>
  <c r="BK204" i="2"/>
  <c r="BK198" i="2"/>
  <c r="J186" i="2"/>
  <c r="BK181" i="2"/>
  <c r="BK349" i="2"/>
  <c r="BK343" i="2"/>
  <c r="J338" i="2"/>
  <c r="J332" i="2"/>
  <c r="BK316" i="2"/>
  <c r="BK313" i="2"/>
  <c r="J305" i="2"/>
  <c r="J304" i="2"/>
  <c r="J293" i="2"/>
  <c r="J287" i="2"/>
  <c r="BK284" i="2"/>
  <c r="BK281" i="2"/>
  <c r="BK259" i="2"/>
  <c r="BK256" i="2"/>
  <c r="J250" i="2"/>
  <c r="J231" i="2"/>
  <c r="J224" i="2"/>
  <c r="BK216" i="2"/>
  <c r="J209" i="2"/>
  <c r="BK205" i="2"/>
  <c r="BK195" i="2"/>
  <c r="J192" i="2"/>
  <c r="BK185" i="2"/>
  <c r="BK177" i="2"/>
  <c r="J154" i="2"/>
  <c r="F22" i="3" l="1"/>
  <c r="F34" i="3" s="1"/>
  <c r="I306" i="2" s="1"/>
  <c r="G78" i="5"/>
  <c r="T372" i="2"/>
  <c r="F36" i="3"/>
  <c r="F38" i="3" s="1"/>
  <c r="P234" i="2"/>
  <c r="P143" i="2"/>
  <c r="P328" i="2"/>
  <c r="R143" i="2"/>
  <c r="BK208" i="2"/>
  <c r="J208" i="2"/>
  <c r="J97" i="2" s="1"/>
  <c r="R208" i="2"/>
  <c r="BK234" i="2"/>
  <c r="J234" i="2" s="1"/>
  <c r="J98" i="2" s="1"/>
  <c r="T234" i="2"/>
  <c r="P260" i="2"/>
  <c r="T260" i="2"/>
  <c r="R267" i="2"/>
  <c r="BK277" i="2"/>
  <c r="J277" i="2" s="1"/>
  <c r="J101" i="2" s="1"/>
  <c r="R277" i="2"/>
  <c r="T355" i="2"/>
  <c r="BK143" i="2"/>
  <c r="J143" i="2" s="1"/>
  <c r="J96" i="2" s="1"/>
  <c r="T143" i="2"/>
  <c r="P208" i="2"/>
  <c r="T208" i="2"/>
  <c r="R234" i="2"/>
  <c r="BK260" i="2"/>
  <c r="J260" i="2"/>
  <c r="J99" i="2" s="1"/>
  <c r="R260" i="2"/>
  <c r="BK267" i="2"/>
  <c r="J267" i="2" s="1"/>
  <c r="J100" i="2" s="1"/>
  <c r="P267" i="2"/>
  <c r="T267" i="2"/>
  <c r="P277" i="2"/>
  <c r="T277" i="2"/>
  <c r="BK290" i="2"/>
  <c r="J290" i="2"/>
  <c r="J102" i="2"/>
  <c r="P290" i="2"/>
  <c r="R290" i="2"/>
  <c r="T290" i="2"/>
  <c r="P295" i="2"/>
  <c r="R295" i="2"/>
  <c r="T295" i="2"/>
  <c r="BK317" i="2"/>
  <c r="J317" i="2" s="1"/>
  <c r="J104" i="2" s="1"/>
  <c r="P317" i="2"/>
  <c r="R317" i="2"/>
  <c r="T317" i="2"/>
  <c r="BK328" i="2"/>
  <c r="J328" i="2" s="1"/>
  <c r="J107" i="2" s="1"/>
  <c r="R328" i="2"/>
  <c r="T328" i="2"/>
  <c r="BK350" i="2"/>
  <c r="J350" i="2" s="1"/>
  <c r="J108" i="2" s="1"/>
  <c r="P350" i="2"/>
  <c r="R350" i="2"/>
  <c r="T350" i="2"/>
  <c r="BK355" i="2"/>
  <c r="J355" i="2"/>
  <c r="J109" i="2" s="1"/>
  <c r="P355" i="2"/>
  <c r="R355" i="2"/>
  <c r="J87" i="2"/>
  <c r="J89" i="2"/>
  <c r="BE144" i="2"/>
  <c r="BE155" i="2"/>
  <c r="BE177" i="2"/>
  <c r="BE186" i="2"/>
  <c r="BE198" i="2"/>
  <c r="BE228" i="2"/>
  <c r="BE247" i="2"/>
  <c r="BE261" i="2"/>
  <c r="BE264" i="2"/>
  <c r="BE268" i="2"/>
  <c r="BE271" i="2"/>
  <c r="BE294" i="2"/>
  <c r="BE296" i="2"/>
  <c r="BE302" i="2"/>
  <c r="BE307" i="2"/>
  <c r="BE309" i="2"/>
  <c r="BE318" i="2"/>
  <c r="BE322" i="2"/>
  <c r="BE326" i="2"/>
  <c r="BE334" i="2"/>
  <c r="BE340" i="2"/>
  <c r="BE351" i="2"/>
  <c r="F89" i="2"/>
  <c r="BE147" i="2"/>
  <c r="BE148" i="2"/>
  <c r="BE154" i="2"/>
  <c r="BE170" i="2"/>
  <c r="BE174" i="2"/>
  <c r="BE185" i="2"/>
  <c r="BE189" i="2"/>
  <c r="BE192" i="2"/>
  <c r="BE209" i="2"/>
  <c r="BE213" i="2"/>
  <c r="BE216" i="2"/>
  <c r="BE219" i="2"/>
  <c r="BE231" i="2"/>
  <c r="BE235" i="2"/>
  <c r="BE250" i="2"/>
  <c r="BE253" i="2"/>
  <c r="BE274" i="2"/>
  <c r="BE278" i="2"/>
  <c r="BE299" i="2"/>
  <c r="BE316" i="2"/>
  <c r="BE319" i="2"/>
  <c r="BE338" i="2"/>
  <c r="BE341" i="2"/>
  <c r="BE365" i="2"/>
  <c r="BE374" i="2"/>
  <c r="BE376" i="2"/>
  <c r="J90" i="2"/>
  <c r="BE181" i="2"/>
  <c r="BE195" i="2"/>
  <c r="BE201" i="2"/>
  <c r="BE204" i="2"/>
  <c r="BE224" i="2"/>
  <c r="BE244" i="2"/>
  <c r="BE256" i="2"/>
  <c r="BE287" i="2"/>
  <c r="BE291" i="2"/>
  <c r="BE293" i="2"/>
  <c r="BE305" i="2"/>
  <c r="BE310" i="2"/>
  <c r="BE337" i="2"/>
  <c r="BE346" i="2"/>
  <c r="BE349" i="2"/>
  <c r="BE356" i="2"/>
  <c r="BE368" i="2"/>
  <c r="BE371" i="2"/>
  <c r="F90" i="2"/>
  <c r="BE151" i="2"/>
  <c r="BE205" i="2"/>
  <c r="BE238" i="2"/>
  <c r="BE241" i="2"/>
  <c r="BE259" i="2"/>
  <c r="BE281" i="2"/>
  <c r="BE284" i="2"/>
  <c r="BE292" i="2"/>
  <c r="BE303" i="2"/>
  <c r="BE304" i="2"/>
  <c r="BE308" i="2"/>
  <c r="BE313" i="2"/>
  <c r="BE329" i="2"/>
  <c r="BE332" i="2"/>
  <c r="BE343" i="2"/>
  <c r="BE354" i="2"/>
  <c r="BE359" i="2"/>
  <c r="BE362" i="2"/>
  <c r="BE378" i="2"/>
  <c r="BK325" i="2"/>
  <c r="J325" i="2" s="1"/>
  <c r="J105" i="2" s="1"/>
  <c r="BK373" i="2"/>
  <c r="J373" i="2"/>
  <c r="J111" i="2" s="1"/>
  <c r="BK375" i="2"/>
  <c r="J375" i="2"/>
  <c r="J112" i="2" s="1"/>
  <c r="BK377" i="2"/>
  <c r="J377" i="2" s="1"/>
  <c r="J113" i="2" s="1"/>
  <c r="F36" i="2"/>
  <c r="BC95" i="1" s="1"/>
  <c r="BC94" i="1" s="1"/>
  <c r="W32" i="1" s="1"/>
  <c r="F35" i="2"/>
  <c r="BB95" i="1" s="1"/>
  <c r="BB94" i="1" s="1"/>
  <c r="AX94" i="1" s="1"/>
  <c r="F37" i="2"/>
  <c r="BD95" i="1" s="1"/>
  <c r="BD94" i="1" s="1"/>
  <c r="W33" i="1" s="1"/>
  <c r="BK306" i="2" l="1"/>
  <c r="BK295" i="2" s="1"/>
  <c r="J295" i="2" s="1"/>
  <c r="J103" i="2" s="1"/>
  <c r="J306" i="2"/>
  <c r="BE306" i="2" s="1"/>
  <c r="R142" i="2"/>
  <c r="P142" i="2"/>
  <c r="R327" i="2"/>
  <c r="T142" i="2"/>
  <c r="T327" i="2"/>
  <c r="P327" i="2"/>
  <c r="BK142" i="2"/>
  <c r="J142" i="2" s="1"/>
  <c r="J95" i="2" s="1"/>
  <c r="BK372" i="2"/>
  <c r="J372" i="2"/>
  <c r="J110" i="2" s="1"/>
  <c r="BK327" i="2"/>
  <c r="J327" i="2" s="1"/>
  <c r="J106" i="2" s="1"/>
  <c r="F33" i="2"/>
  <c r="AZ95" i="1" s="1"/>
  <c r="AZ94" i="1" s="1"/>
  <c r="W29" i="1" s="1"/>
  <c r="W31" i="1"/>
  <c r="J33" i="2"/>
  <c r="AV95" i="1" s="1"/>
  <c r="AY94" i="1"/>
  <c r="T141" i="2" l="1"/>
  <c r="P141" i="2"/>
  <c r="AU95" i="1"/>
  <c r="AU94" i="1" s="1"/>
  <c r="R141" i="2"/>
  <c r="BK141" i="2"/>
  <c r="J141" i="2" s="1"/>
  <c r="J94" i="2" s="1"/>
  <c r="AV94" i="1"/>
  <c r="AK29" i="1" s="1"/>
  <c r="J28" i="2" l="1"/>
  <c r="J122" i="2" l="1"/>
  <c r="BF122" i="2" s="1"/>
  <c r="J34" i="2" s="1"/>
  <c r="AW95" i="1" s="1"/>
  <c r="AT95" i="1" s="1"/>
  <c r="J116" i="2" l="1"/>
  <c r="J29" i="2" s="1"/>
  <c r="J30" i="2" s="1"/>
  <c r="AG95" i="1" s="1"/>
  <c r="AG94" i="1" s="1"/>
  <c r="F34" i="2"/>
  <c r="BA95" i="1" s="1"/>
  <c r="BA94" i="1" s="1"/>
  <c r="W30" i="1" s="1"/>
  <c r="AN95" i="1" l="1"/>
  <c r="J39" i="2"/>
  <c r="AK26" i="1"/>
  <c r="AW94" i="1"/>
  <c r="AK30" i="1" s="1"/>
  <c r="J124" i="2"/>
  <c r="AK35" i="1" l="1"/>
  <c r="AT94" i="1"/>
  <c r="AN94" i="1" l="1"/>
</calcChain>
</file>

<file path=xl/sharedStrings.xml><?xml version="1.0" encoding="utf-8"?>
<sst xmlns="http://schemas.openxmlformats.org/spreadsheetml/2006/main" count="3150" uniqueCount="772">
  <si>
    <t>Export Komplet</t>
  </si>
  <si>
    <t/>
  </si>
  <si>
    <t>2.0</t>
  </si>
  <si>
    <t>ZAMOK</t>
  </si>
  <si>
    <t>False</t>
  </si>
  <si>
    <t>{82fe85e8-d0c1-4b30-9e5b-10241f859721}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</si>
  <si>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</si>
  <si>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</si>
  <si>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</si>
  <si>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</si>
  <si>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</si>
  <si>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</si>
  <si>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</si>
  <si>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</si>
  <si>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180915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</si>
  <si>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</si>
  <si>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</si>
  <si>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Zámek Doksy - kašna</t>
  </si>
  <si>
    <t>KSO:</t>
  </si>
  <si>
    <t>CC-CZ:</t>
  </si>
  <si>
    <t>Místo:</t>
  </si>
  <si>
    <t xml:space="preserve"> </t>
  </si>
  <si>
    <t>Datum:</t>
  </si>
  <si>
    <t>15. 9. 2018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</si>
  <si>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</si>
  <si>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</si>
  <si>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</si>
  <si>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</si>
  <si>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</si>
  <si>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</si>
  <si>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</si>
  <si>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</si>
  <si>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</si>
  <si>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</si>
  <si>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</si>
  <si>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</si>
  <si>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</si>
  <si>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</si>
  <si>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</si>
  <si>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</si>
  <si>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</si>
  <si>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</si>
  <si>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</si>
  <si>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</si>
  <si>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</si>
  <si>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</si>
  <si>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</si>
  <si>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</si>
  <si>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</si>
  <si>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</si>
  <si>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</si>
  <si>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</si>
  <si>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</si>
  <si>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</si>
  <si>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</si>
  <si>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</si>
  <si>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</si>
  <si>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</si>
  <si>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</si>
  <si>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</si>
  <si>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</si>
  <si>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</si>
  <si>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</si>
  <si>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</si>
  <si>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</si>
  <si>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</si>
  <si>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</si>
  <si>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</si>
  <si>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</si>
  <si>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</si>
  <si>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</si>
  <si>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</si>
  <si>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</si>
  <si>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</si>
  <si>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</si>
  <si>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</si>
  <si>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</si>
  <si>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</si>
  <si>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</si>
  <si>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</si>
  <si>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</si>
  <si>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</si>
  <si>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</si>
  <si>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</si>
  <si>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</si>
  <si>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</si>
  <si>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</si>
  <si>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</si>
  <si>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</si>
  <si>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</si>
  <si>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</si>
  <si>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</si>
  <si>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</si>
  <si>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</si>
  <si>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</si>
  <si>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</si>
  <si>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</si>
  <si>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</si>
  <si>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</si>
  <si>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</si>
  <si>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</si>
  <si>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</si>
  <si>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</si>
  <si>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</si>
  <si>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</si>
  <si>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</si>
  <si>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</si>
  <si>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</si>
  <si>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</si>
  <si>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</si>
  <si>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</si>
  <si>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</si>
  <si>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</si>
  <si>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</si>
  <si>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</si>
  <si>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</si>
  <si>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</si>
  <si>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</si>
  <si>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</si>
  <si>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</si>
  <si>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</si>
  <si>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</si>
  <si>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</si>
  <si>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</si>
  <si>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</si>
  <si>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</si>
  <si>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</si>
  <si>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</si>
  <si>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</si>
  <si>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</si>
  <si>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</si>
  <si>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</si>
  <si>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</si>
  <si>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</si>
  <si>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</si>
  <si>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</si>
  <si>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</si>
  <si>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113107211</t>
  </si>
  <si>
    <t>Odstranění podkladu z kameniva těženého tl 100 mm strojně pl přes 200 m2</t>
  </si>
  <si>
    <t>m2</t>
  </si>
  <si>
    <t>4</t>
  </si>
  <si>
    <t>1261256520</t>
  </si>
  <si>
    <t>VV</t>
  </si>
  <si>
    <t>24,93*34,43-603,43</t>
  </si>
  <si>
    <t>Součet</t>
  </si>
  <si>
    <t>113107221</t>
  </si>
  <si>
    <t>Odstranění podkladu z kameniva drceného tl 100 mm strojně pl přes 200 m2</t>
  </si>
  <si>
    <t>109293439</t>
  </si>
  <si>
    <t>3</t>
  </si>
  <si>
    <t>113107241</t>
  </si>
  <si>
    <t>Odstranění podkladu živičného tl 50 mm strojně pl přes 200 m2</t>
  </si>
  <si>
    <t>859645548</t>
  </si>
  <si>
    <t>113202111</t>
  </si>
  <si>
    <t>Vytrhání obrub krajníků obrubníků stojatých</t>
  </si>
  <si>
    <t>m</t>
  </si>
  <si>
    <t>1616462311</t>
  </si>
  <si>
    <t>3,01+15,11+2,92+25,6+2,84+14,9+3,05+24,3</t>
  </si>
  <si>
    <t>5</t>
  </si>
  <si>
    <t>121101102</t>
  </si>
  <si>
    <t>Sejmutí ornice s přemístěním na vzdálenost do 100 m</t>
  </si>
  <si>
    <t>m3</t>
  </si>
  <si>
    <t>-278688849</t>
  </si>
  <si>
    <t>6</t>
  </si>
  <si>
    <t>122102201</t>
  </si>
  <si>
    <t>Odkopávky a prokopávky nezapažené pro silnice objemu do 100 m3 v hornině tř. 1 a 2</t>
  </si>
  <si>
    <t>506242582</t>
  </si>
  <si>
    <t>5,18*1,4*4*0,3</t>
  </si>
  <si>
    <t>16,3*1,4*2*0,3</t>
  </si>
  <si>
    <t>25,81*1,4*2*0,3</t>
  </si>
  <si>
    <t>5,35*2,3*1*0,3</t>
  </si>
  <si>
    <t>7,57*2,3*1*0,3</t>
  </si>
  <si>
    <t>3,67*2,3*1*0,3</t>
  </si>
  <si>
    <t>3,65*2,3*1*0,3</t>
  </si>
  <si>
    <t>2,5*0,85*4*0,3</t>
  </si>
  <si>
    <t>2,5*2,3*4*0,3</t>
  </si>
  <si>
    <t>9,54*2,3*1*0,3</t>
  </si>
  <si>
    <t>10,1*2,3*1*0,3</t>
  </si>
  <si>
    <t>11,64*2,3*1*0,3</t>
  </si>
  <si>
    <t>10,15*2,3*1*0,3</t>
  </si>
  <si>
    <t>7</t>
  </si>
  <si>
    <t>131201101</t>
  </si>
  <si>
    <t>Hloubení jam nezapažených v hornině tř. 3 objemu do 100 m3</t>
  </si>
  <si>
    <t>-2053902242</t>
  </si>
  <si>
    <t>0,98*0,98*0,5</t>
  </si>
  <si>
    <t>5,92*5,42*2,93</t>
  </si>
  <si>
    <t>8</t>
  </si>
  <si>
    <t>133201101</t>
  </si>
  <si>
    <t>Hloubení šachet v hornině tř. 3 objemu do 100 m3</t>
  </si>
  <si>
    <t>1615119548</t>
  </si>
  <si>
    <t>"šachta"     4,65</t>
  </si>
  <si>
    <t>9</t>
  </si>
  <si>
    <t>162701105</t>
  </si>
  <si>
    <t>Vodorovné přemístění do 10000 m výkopku/sypaniny z horniny tř. 1 až 4</t>
  </si>
  <si>
    <t>-640824837</t>
  </si>
  <si>
    <t>94,54+96,06-70,06</t>
  </si>
  <si>
    <t>"šachta"     4,65-1,50</t>
  </si>
  <si>
    <t>10</t>
  </si>
  <si>
    <t>-289634220</t>
  </si>
  <si>
    <t>405,39*0,25-30</t>
  </si>
  <si>
    <t>11</t>
  </si>
  <si>
    <t>M</t>
  </si>
  <si>
    <t>10321002</t>
  </si>
  <si>
    <t>substrát vegetačních extenzivní trávníkový</t>
  </si>
  <si>
    <t>60088625</t>
  </si>
  <si>
    <t>12</t>
  </si>
  <si>
    <t>162701109</t>
  </si>
  <si>
    <t>Příplatek k vodorovnému přemístění výkopku/sypaniny z horniny tř. 1 až 4 ZKD 1000 m přes 10000 m</t>
  </si>
  <si>
    <t>1172815745</t>
  </si>
  <si>
    <t>123,69*19</t>
  </si>
  <si>
    <t>13</t>
  </si>
  <si>
    <t>171201201</t>
  </si>
  <si>
    <t>Uložení sypaniny na skládky</t>
  </si>
  <si>
    <t>1461873899</t>
  </si>
  <si>
    <t>123,69</t>
  </si>
  <si>
    <t>14</t>
  </si>
  <si>
    <t>171201211</t>
  </si>
  <si>
    <t>Poplatek za uložení stavebního odpadu - zeminy a kameniva na skládce</t>
  </si>
  <si>
    <t>t</t>
  </si>
  <si>
    <t>-745308193</t>
  </si>
  <si>
    <t>123,69*1,8</t>
  </si>
  <si>
    <t>174101103</t>
  </si>
  <si>
    <t>Zásyp zářezů pro podzemní vedení sypaninou se zhutněním</t>
  </si>
  <si>
    <t>-583303681</t>
  </si>
  <si>
    <t>94,54-24,48</t>
  </si>
  <si>
    <t>16</t>
  </si>
  <si>
    <t>181301104</t>
  </si>
  <si>
    <t>Rozprostření ornice tl vrstvy do 250 mm pl do 500 m2 v rovině nebo ve svahu do 1:5</t>
  </si>
  <si>
    <t>1842265538</t>
  </si>
  <si>
    <t>24,49*34-427,27</t>
  </si>
  <si>
    <t>17</t>
  </si>
  <si>
    <t>181411131</t>
  </si>
  <si>
    <t>Založení parkového trávníku výsevem plochy do 1000 m2 v rovině a ve svahu do 1:5</t>
  </si>
  <si>
    <t>-1366862263</t>
  </si>
  <si>
    <t>18</t>
  </si>
  <si>
    <t>00572410</t>
  </si>
  <si>
    <t>osivo směs travní parková</t>
  </si>
  <si>
    <t>kg</t>
  </si>
  <si>
    <t>-2146473521</t>
  </si>
  <si>
    <t>19</t>
  </si>
  <si>
    <t>183402121</t>
  </si>
  <si>
    <t>Rozrušení půdy souvislé plochy do 500 m2 hloubky do 150 mm v rovině a svahu do 1:5</t>
  </si>
  <si>
    <t>-1869585007</t>
  </si>
  <si>
    <t>Zakládání</t>
  </si>
  <si>
    <t>20</t>
  </si>
  <si>
    <t>215901101</t>
  </si>
  <si>
    <t>Zhutnění podloží z hornin soudržných do 92% PS nebo nesoudržných sypkých I(d) do 0,8</t>
  </si>
  <si>
    <t>-133963502</t>
  </si>
  <si>
    <t>320,22</t>
  </si>
  <si>
    <t>111*0,2</t>
  </si>
  <si>
    <t>271572211</t>
  </si>
  <si>
    <t>Podsyp pod základové konstrukce se zhutněním z netříděného štěrkopísku</t>
  </si>
  <si>
    <t>1886244549</t>
  </si>
  <si>
    <t>4,23*3,73*0,2</t>
  </si>
  <si>
    <t>22</t>
  </si>
  <si>
    <t>273313711</t>
  </si>
  <si>
    <t>Základové desky z betonu tř. C 20/25</t>
  </si>
  <si>
    <t>-321236576</t>
  </si>
  <si>
    <t>87,04*0,05</t>
  </si>
  <si>
    <t>23</t>
  </si>
  <si>
    <t>273326331</t>
  </si>
  <si>
    <t>Základové desky ze ŽB pro konstrukce bílých van tř. C 25/30</t>
  </si>
  <si>
    <t>-610952453</t>
  </si>
  <si>
    <t>3,23*2,73*0,25</t>
  </si>
  <si>
    <t>0,5*1,06*0,25</t>
  </si>
  <si>
    <t>0,5*1,36*0,2</t>
  </si>
  <si>
    <t>24</t>
  </si>
  <si>
    <t>273356021</t>
  </si>
  <si>
    <t>Bednění základových desek ploch rovinných zřízení</t>
  </si>
  <si>
    <t>224056702</t>
  </si>
  <si>
    <t>0,25*5,96*2</t>
  </si>
  <si>
    <t>0,5*0,53*2</t>
  </si>
  <si>
    <t>25</t>
  </si>
  <si>
    <t>273356022</t>
  </si>
  <si>
    <t>Bednění základových desek ploch rovinných odstranění</t>
  </si>
  <si>
    <t>-1516143077</t>
  </si>
  <si>
    <t>3,51</t>
  </si>
  <si>
    <t>26</t>
  </si>
  <si>
    <t>273366006</t>
  </si>
  <si>
    <t>Výztuž základových desek z betonářské oceli 10 505</t>
  </si>
  <si>
    <t>874350536</t>
  </si>
  <si>
    <t>3,23*2,73*6/1000</t>
  </si>
  <si>
    <t>Svislé a kompletní konstrukce</t>
  </si>
  <si>
    <t>27</t>
  </si>
  <si>
    <t>311113141</t>
  </si>
  <si>
    <t>Nosná zeď tl 150 mm z hladkých tvárnic ztraceného bednění včetně výplně z betonu tř. C 20/25</t>
  </si>
  <si>
    <t>1776911260</t>
  </si>
  <si>
    <t>"šachta"     7,50</t>
  </si>
  <si>
    <t>28</t>
  </si>
  <si>
    <t>342241111</t>
  </si>
  <si>
    <t>Příčky z cihel plných lícových dl 290 mm na MVC včetně spárování  tl 65 mm</t>
  </si>
  <si>
    <t>-773253259</t>
  </si>
  <si>
    <t>"šachta"     8,70</t>
  </si>
  <si>
    <t>29</t>
  </si>
  <si>
    <t>380321552</t>
  </si>
  <si>
    <t>Kompletní konstrukce ČOV, nádrží, vodojemů, žlabů nebo kanálů ze ŽB tř. C 20/25 tl 300 mm</t>
  </si>
  <si>
    <t>-390100223</t>
  </si>
  <si>
    <t>2,48*11,12*0,2+3,23*2,73*0,2</t>
  </si>
  <si>
    <t>30</t>
  </si>
  <si>
    <t>380356211</t>
  </si>
  <si>
    <t>Bednění kompletních konstrukcí ČOV, nádrží nebo vodojemů omítaných ploch rovinných zřízení</t>
  </si>
  <si>
    <t>-1897237087</t>
  </si>
  <si>
    <t>2,48*12,12</t>
  </si>
  <si>
    <t>31</t>
  </si>
  <si>
    <t>380356212</t>
  </si>
  <si>
    <t>Bednění kompletních konstrukcí ČOV, nádrží nebo vodojemů omítaných ploch rovinných odstranění</t>
  </si>
  <si>
    <t>1261930731</t>
  </si>
  <si>
    <t>30,058</t>
  </si>
  <si>
    <t>32</t>
  </si>
  <si>
    <t>380356231</t>
  </si>
  <si>
    <t>Bednění kompletních konstrukcí ČOV, nádrží nebo vodojemů neomítaných ploch rovinných zřízení</t>
  </si>
  <si>
    <t>-540370905</t>
  </si>
  <si>
    <t>2,48*10,12+3,23*2,73+2,94</t>
  </si>
  <si>
    <t>33</t>
  </si>
  <si>
    <t>380356232</t>
  </si>
  <si>
    <t>Bednění kompletních konstrukcí ČOV, nádrží nebo vodojemů neomítaných ploch rovinných odstranění</t>
  </si>
  <si>
    <t>833856828</t>
  </si>
  <si>
    <t>36,856</t>
  </si>
  <si>
    <t>34</t>
  </si>
  <si>
    <t>380361006</t>
  </si>
  <si>
    <t>Výztuž kompletních konstrukcí ČOV, nádrží nebo vodojemů z betonářské oceli 10 505</t>
  </si>
  <si>
    <t>-571310674</t>
  </si>
  <si>
    <t>1,19916-0,05-0,54</t>
  </si>
  <si>
    <t>35</t>
  </si>
  <si>
    <t>380361011</t>
  </si>
  <si>
    <t>Výztuž kompletních konstrukcí ČOV, nádrží nebo vodojemů ze svařovaných sítí KARI</t>
  </si>
  <si>
    <t>-155878353</t>
  </si>
  <si>
    <t>Vodorovné konstrukce</t>
  </si>
  <si>
    <t>36</t>
  </si>
  <si>
    <t>411354313</t>
  </si>
  <si>
    <t>Zřízení podpěrné konstrukce stropů výšky do 4 m tl do 25 cm</t>
  </si>
  <si>
    <t>-523794270</t>
  </si>
  <si>
    <t>2,3*2,8</t>
  </si>
  <si>
    <t>37</t>
  </si>
  <si>
    <t>411354314</t>
  </si>
  <si>
    <t>Odstranění podpěrné konstrukce stropů výšky do 4 m tl do 25 cm</t>
  </si>
  <si>
    <t>1137905754</t>
  </si>
  <si>
    <t>6,44</t>
  </si>
  <si>
    <t>Komunikace pozemní</t>
  </si>
  <si>
    <t>38</t>
  </si>
  <si>
    <t>564811112</t>
  </si>
  <si>
    <t>Podklad ze štěrkodrtě ŠD tl 60 mm</t>
  </si>
  <si>
    <t>546988751</t>
  </si>
  <si>
    <t>39</t>
  </si>
  <si>
    <t>564831111</t>
  </si>
  <si>
    <t>Podklad ze štěrkodrtě ŠD tl 100 mm</t>
  </si>
  <si>
    <t>993568989</t>
  </si>
  <si>
    <t>320,220*2</t>
  </si>
  <si>
    <t>40</t>
  </si>
  <si>
    <t>571R1</t>
  </si>
  <si>
    <t>upravená lomová výsypka - okrová barva -f. 0,-4, tl. 40 mm</t>
  </si>
  <si>
    <t>1603611663</t>
  </si>
  <si>
    <t>Úpravy povrchů, podlahy a osazování výplní</t>
  </si>
  <si>
    <t>41</t>
  </si>
  <si>
    <t>622135002</t>
  </si>
  <si>
    <t>Vyrovnání podkladu vnějších stěn maltou cementovou tl do 10 mm</t>
  </si>
  <si>
    <t>679185503</t>
  </si>
  <si>
    <t>28,481</t>
  </si>
  <si>
    <t>42</t>
  </si>
  <si>
    <t>629995219</t>
  </si>
  <si>
    <t>Očištění vnějších ploch otryskáním nesušeným křemičitým pískem betonového povrchu</t>
  </si>
  <si>
    <t>165606085</t>
  </si>
  <si>
    <t>0,5*36,83+87,04</t>
  </si>
  <si>
    <t>43</t>
  </si>
  <si>
    <t>631311125</t>
  </si>
  <si>
    <t>Mazanina tl do 120 mm z betonu prostého bez zvýšených nároků na prostředí tř. C 20/25</t>
  </si>
  <si>
    <t>1572136922</t>
  </si>
  <si>
    <t>"šachta"     0,20+0,10</t>
  </si>
  <si>
    <t>44</t>
  </si>
  <si>
    <t>631362021</t>
  </si>
  <si>
    <t>Výztuž mazanin svařovanými sítěmi Kari</t>
  </si>
  <si>
    <t>-1348169958</t>
  </si>
  <si>
    <t>"šachta"     2,11*4,336/1000*1,08</t>
  </si>
  <si>
    <t>Trubní vedení</t>
  </si>
  <si>
    <t>45</t>
  </si>
  <si>
    <t>810R1</t>
  </si>
  <si>
    <t>kanalizační přípojka - napojení potrubí PVC KG 110 do areálové kanalizace přes vysazenou odbočku + plastová kanalizační šachta DN 425</t>
  </si>
  <si>
    <t>1883496735</t>
  </si>
  <si>
    <t>46</t>
  </si>
  <si>
    <t>810R2</t>
  </si>
  <si>
    <t>elektro přípojka -  5x4 v dvouplášťové ohebná korugované chráničce DN 90mm, FeZN 30/4 mm v hl. 0,7 m</t>
  </si>
  <si>
    <t>-1281791403</t>
  </si>
  <si>
    <t>47</t>
  </si>
  <si>
    <t>810R3</t>
  </si>
  <si>
    <t>dopojení vod.přípojky šachty na vodovodní řád - PE 32*3 v hl. 0,8 m</t>
  </si>
  <si>
    <t>672547122</t>
  </si>
  <si>
    <t>48</t>
  </si>
  <si>
    <t>810R4</t>
  </si>
  <si>
    <t>nerezové  (plastové) prostupy s ochranným límcem P1-P12 - l 450 mm</t>
  </si>
  <si>
    <t>kpl</t>
  </si>
  <si>
    <t>1556160065</t>
  </si>
  <si>
    <t>Ostatní konstrukce a práce, bourání</t>
  </si>
  <si>
    <t>49</t>
  </si>
  <si>
    <t>916111123</t>
  </si>
  <si>
    <t>Osazení obruby z drobných kostek s boční opěrou do lože z betonu prostého</t>
  </si>
  <si>
    <t>2060699550</t>
  </si>
  <si>
    <t>(17,5+5,5+27+5,5+17,5+5,5+27+5,5)*2</t>
  </si>
  <si>
    <t>50</t>
  </si>
  <si>
    <t>58381007</t>
  </si>
  <si>
    <t>kostka dlažební žula drobná 8/10</t>
  </si>
  <si>
    <t>1597795931</t>
  </si>
  <si>
    <t>222*0,1</t>
  </si>
  <si>
    <t>51</t>
  </si>
  <si>
    <t>919726122</t>
  </si>
  <si>
    <t>Geotextilie pro ochranu, separaci a filtraci netkaná měrná hmotnost do 300 g/m2</t>
  </si>
  <si>
    <t>-1400710847</t>
  </si>
  <si>
    <t>52</t>
  </si>
  <si>
    <t>952R1</t>
  </si>
  <si>
    <t>vytyčení podzemních vedení</t>
  </si>
  <si>
    <t>1947766676</t>
  </si>
  <si>
    <t>53</t>
  </si>
  <si>
    <t>952R2</t>
  </si>
  <si>
    <t>fotodokumentace stávajícího stavu kašny</t>
  </si>
  <si>
    <t>-22155268</t>
  </si>
  <si>
    <t>54</t>
  </si>
  <si>
    <t>952R3</t>
  </si>
  <si>
    <t>Restaurátorské práce - viz příloha</t>
  </si>
  <si>
    <t>-782777626</t>
  </si>
  <si>
    <t>55</t>
  </si>
  <si>
    <t>952R4</t>
  </si>
  <si>
    <t>technologická část  - viz příloha</t>
  </si>
  <si>
    <t>838746185</t>
  </si>
  <si>
    <t>56</t>
  </si>
  <si>
    <t>952R5</t>
  </si>
  <si>
    <t>stavební přípomoce pro technologickou část</t>
  </si>
  <si>
    <t>384443407</t>
  </si>
  <si>
    <t>57</t>
  </si>
  <si>
    <t>953943114</t>
  </si>
  <si>
    <t>Demontáž svítidel - uliční lampa</t>
  </si>
  <si>
    <t>kus</t>
  </si>
  <si>
    <t>-1444812060</t>
  </si>
  <si>
    <t>58</t>
  </si>
  <si>
    <t>953R1</t>
  </si>
  <si>
    <t>odstranění vegetace  ( zrušení záhonu okolo kašny)</t>
  </si>
  <si>
    <t>1398049825</t>
  </si>
  <si>
    <t>59</t>
  </si>
  <si>
    <t>962052211</t>
  </si>
  <si>
    <t>Bourání zdiva nadzákladového ze ŽB přes 1 m3</t>
  </si>
  <si>
    <t>-1083223118</t>
  </si>
  <si>
    <t>0,34*0,5*36,83</t>
  </si>
  <si>
    <t>60</t>
  </si>
  <si>
    <t>965045113</t>
  </si>
  <si>
    <t>Bourání potěrů cementových nebo pískocementových tl do 50 mm pl přes 4 m2</t>
  </si>
  <si>
    <t>1818239511</t>
  </si>
  <si>
    <t>3,14*6,28*4,43-0,41*0,36</t>
  </si>
  <si>
    <t>61</t>
  </si>
  <si>
    <t>966006132</t>
  </si>
  <si>
    <t>Odstranění značek dopravních nebo orientačních se sloupky s betonovými patkami</t>
  </si>
  <si>
    <t>869546089</t>
  </si>
  <si>
    <t>997</t>
  </si>
  <si>
    <t>Přesun sutě</t>
  </si>
  <si>
    <t>62</t>
  </si>
  <si>
    <t>997221551</t>
  </si>
  <si>
    <t>Vodorovná doprava suti ze sypkých materiálů do 1 km</t>
  </si>
  <si>
    <t>-1582596711</t>
  </si>
  <si>
    <t>63</t>
  </si>
  <si>
    <t>997221559</t>
  </si>
  <si>
    <t>Příplatek ZKD 1 km u vodorovné dopravy suti ze sypkých materiálů</t>
  </si>
  <si>
    <t>720233612</t>
  </si>
  <si>
    <t>156,489*19</t>
  </si>
  <si>
    <t>64</t>
  </si>
  <si>
    <t>997221845</t>
  </si>
  <si>
    <t>Poplatek za uložení na skládce (skládkovné) odpadu asfaltového bez dehtu kód odpadu 170 302</t>
  </si>
  <si>
    <t>-1459349875</t>
  </si>
  <si>
    <t>156,489</t>
  </si>
  <si>
    <t>998</t>
  </si>
  <si>
    <t>Přesun hmot</t>
  </si>
  <si>
    <t>65</t>
  </si>
  <si>
    <t>998223011</t>
  </si>
  <si>
    <t>Přesun hmot pro pozemní komunikace s krytem dlážděným</t>
  </si>
  <si>
    <t>1195872754</t>
  </si>
  <si>
    <t>PSV</t>
  </si>
  <si>
    <t>Práce a dodávky PSV</t>
  </si>
  <si>
    <t>711</t>
  </si>
  <si>
    <t>Izolace proti vodě, vlhkosti a plynům</t>
  </si>
  <si>
    <t>66</t>
  </si>
  <si>
    <t>711111001</t>
  </si>
  <si>
    <t>Provedení izolace proti zemní vlhkosti vodorovné za studena nátěrem penetračním</t>
  </si>
  <si>
    <t>-323169588</t>
  </si>
  <si>
    <t>1,15*1,55</t>
  </si>
  <si>
    <t>67</t>
  </si>
  <si>
    <t>11163150</t>
  </si>
  <si>
    <t>lak asfaltový penetrační</t>
  </si>
  <si>
    <t>1077265054</t>
  </si>
  <si>
    <t>1,783*0,0003 'Přepočtené koeficientem množství</t>
  </si>
  <si>
    <t>68</t>
  </si>
  <si>
    <t>711112001</t>
  </si>
  <si>
    <t>Provedení izolace proti zemní vlhkosti svislé za studena nátěrem penetračním</t>
  </si>
  <si>
    <t>231819718</t>
  </si>
  <si>
    <t>"šachta"     1,15*1,535*2+1,55*1,535*2</t>
  </si>
  <si>
    <t>69</t>
  </si>
  <si>
    <t>711141559</t>
  </si>
  <si>
    <t>Provedení izolace proti zemní vlhkosti pásy přitavením vodorovné NAIP</t>
  </si>
  <si>
    <t>-1063096108</t>
  </si>
  <si>
    <t>70</t>
  </si>
  <si>
    <t>62833158</t>
  </si>
  <si>
    <t>pás asfaltový s minerálním posypem tl 4mm s vložkou ze skelné tkaniny 200g/m2</t>
  </si>
  <si>
    <t>1041352028</t>
  </si>
  <si>
    <t>1,783*1,15 'Přepočtené koeficientem množství</t>
  </si>
  <si>
    <t>71</t>
  </si>
  <si>
    <t>711142559</t>
  </si>
  <si>
    <t>Provedení izolace proti zemní vlhkosti pásy přitavením svislé NAIP</t>
  </si>
  <si>
    <t>-1777998714</t>
  </si>
  <si>
    <t>72</t>
  </si>
  <si>
    <t>204993587</t>
  </si>
  <si>
    <t>8,289*1,2 'Přepočtené koeficientem množství</t>
  </si>
  <si>
    <t>73</t>
  </si>
  <si>
    <t>711R1</t>
  </si>
  <si>
    <t>Souvrství izolace vodorovné dna kašny</t>
  </si>
  <si>
    <t>-1674723214</t>
  </si>
  <si>
    <t>3,14*6,28*4,43</t>
  </si>
  <si>
    <t>74</t>
  </si>
  <si>
    <t>711R2</t>
  </si>
  <si>
    <t>Souvrství izolace svislé kašny</t>
  </si>
  <si>
    <t>-1006957777</t>
  </si>
  <si>
    <t>34,1*(0,85-0,05)+(0,41+0,36)*2*0,78</t>
  </si>
  <si>
    <t>75</t>
  </si>
  <si>
    <t>998711201</t>
  </si>
  <si>
    <t>Přesun hmot procentní pro izolace proti vodě, vlhkosti a plynům v objektech v do 6 m</t>
  </si>
  <si>
    <t>%</t>
  </si>
  <si>
    <t>-402548404</t>
  </si>
  <si>
    <t>764</t>
  </si>
  <si>
    <t>Konstrukce klempířské</t>
  </si>
  <si>
    <t>76</t>
  </si>
  <si>
    <t>764031420</t>
  </si>
  <si>
    <t>Dilatační připojovací lišta z Cu plechu včetně tmelení rš 80 mm</t>
  </si>
  <si>
    <t>-1266502347</t>
  </si>
  <si>
    <t>10,86*3,14</t>
  </si>
  <si>
    <t>77</t>
  </si>
  <si>
    <t>998764201</t>
  </si>
  <si>
    <t>Přesun hmot procentní pro konstrukce klempířské v objektech v do 6 m</t>
  </si>
  <si>
    <t>-1348742735</t>
  </si>
  <si>
    <t>767</t>
  </si>
  <si>
    <t>Konstrukce zámečnické</t>
  </si>
  <si>
    <t>78</t>
  </si>
  <si>
    <t>7671R4</t>
  </si>
  <si>
    <t>ocelová kotva dl. 400 mm- bet. ocel. pr. 10</t>
  </si>
  <si>
    <t>-768575223</t>
  </si>
  <si>
    <t>363</t>
  </si>
  <si>
    <t>79</t>
  </si>
  <si>
    <t>767R1</t>
  </si>
  <si>
    <t>ZP01 - Pozinkovaný poklop pro zatravnění  nebo zadláždění dlažbou to. Tl 100 mm, určený pro pojezd lehkých vozidel, uzamykatelný, vodotěsný 600/800 mm</t>
  </si>
  <si>
    <t>-1386682085</t>
  </si>
  <si>
    <t>80</t>
  </si>
  <si>
    <t>767R2</t>
  </si>
  <si>
    <t>Poklop pro kalník 500/500 mm</t>
  </si>
  <si>
    <t>127935467</t>
  </si>
  <si>
    <t>81</t>
  </si>
  <si>
    <t>767R3</t>
  </si>
  <si>
    <t>obruba z ocel. plechu 6/150 mm</t>
  </si>
  <si>
    <t>-630003823</t>
  </si>
  <si>
    <t>45,33*4</t>
  </si>
  <si>
    <t>82</t>
  </si>
  <si>
    <t>767R4</t>
  </si>
  <si>
    <t>poklop 1000/1400, pzinkovaná ocel</t>
  </si>
  <si>
    <t>729574712</t>
  </si>
  <si>
    <t>"šachta"     1</t>
  </si>
  <si>
    <t>83</t>
  </si>
  <si>
    <t>998767201</t>
  </si>
  <si>
    <t>Přesun hmot procentní pro zámečnické konstrukce v objektech v do 6 m</t>
  </si>
  <si>
    <t>-987033262</t>
  </si>
  <si>
    <t>Vedlejší rozpočtové náklady</t>
  </si>
  <si>
    <t>VRN3</t>
  </si>
  <si>
    <t>84</t>
  </si>
  <si>
    <t>030001000</t>
  </si>
  <si>
    <t>1024</t>
  </si>
  <si>
    <t>-1635206606</t>
  </si>
  <si>
    <t>VRN4</t>
  </si>
  <si>
    <t>Inženýrská činnost</t>
  </si>
  <si>
    <t>85</t>
  </si>
  <si>
    <t>040001000</t>
  </si>
  <si>
    <t>-592831249</t>
  </si>
  <si>
    <t>VRN7</t>
  </si>
  <si>
    <t>86</t>
  </si>
  <si>
    <t>070001000</t>
  </si>
  <si>
    <t>-2051128874</t>
  </si>
  <si>
    <t xml:space="preserve"> REKAPITULACE  </t>
  </si>
  <si>
    <t xml:space="preserve">Stavba: </t>
  </si>
  <si>
    <t>Zámek Doksy - kašna, vodní zrcadlo a amfiteátr</t>
  </si>
  <si>
    <t>Zhotovitel: KTS-AME s.r.o.</t>
  </si>
  <si>
    <t>Oddíl:</t>
  </si>
  <si>
    <t>Technologie kašny</t>
  </si>
  <si>
    <t>Vypracoval: Miroslav Pilka</t>
  </si>
  <si>
    <t>Datum: 05/2017</t>
  </si>
  <si>
    <t>Oddíl, název, typ</t>
  </si>
  <si>
    <t>Počet</t>
  </si>
  <si>
    <t xml:space="preserve">Cena celkem </t>
  </si>
  <si>
    <t xml:space="preserve">I. TECHNOLOGIE </t>
  </si>
  <si>
    <t>Technologické zařízení</t>
  </si>
  <si>
    <t>Nerezové prvky</t>
  </si>
  <si>
    <t>Instalační materiál</t>
  </si>
  <si>
    <t>Montáž, doprava atd.</t>
  </si>
  <si>
    <t>Cena celkem technologie</t>
  </si>
  <si>
    <t xml:space="preserve">II.  ELEKTROINSTALACE </t>
  </si>
  <si>
    <t>Materiál</t>
  </si>
  <si>
    <t>Cena celkem elektroinstalace</t>
  </si>
  <si>
    <t>CENA CELKEM BEZ DPH</t>
  </si>
  <si>
    <t>DPH 21%</t>
  </si>
  <si>
    <t>CENA CELKEM S DPH</t>
  </si>
  <si>
    <t>ROZPOČET</t>
  </si>
  <si>
    <t xml:space="preserve">Zámek Doksy - kašna, vodní zrcadlo a amfiteátr
</t>
  </si>
  <si>
    <t>Část:</t>
  </si>
  <si>
    <t>Technologická</t>
  </si>
  <si>
    <t>Pol.</t>
  </si>
  <si>
    <t>Kat. ozn.</t>
  </si>
  <si>
    <t>Cena jed.</t>
  </si>
  <si>
    <t>I.   Technologické zařízení</t>
  </si>
  <si>
    <t>Vícevtokový mokroběžný vodoměr kašny G 1"</t>
  </si>
  <si>
    <t>ks</t>
  </si>
  <si>
    <t>Jemný potrubní filtr se zpětným proplachem  DN 25, filtrační nerez vložka 100 mikronů, automatická proplachovací jednotka , 230 V, 10 W, mosaz</t>
  </si>
  <si>
    <t>Elektromagnetický ventil G 1" 230V/50Hz/15W. Dvoucestný vnitřním pilotem řízený ventil. Tělo ventilu a kryt jsou vyrobené z mědi. Ventil je uzavřen, když solenoid není pod napětím.</t>
  </si>
  <si>
    <t>Změkčovací filtr G 1 ", 100 m³/°dH, plně automatické objemové řízení vč. solanky , 10 W, 230 V</t>
  </si>
  <si>
    <t>Čerpadlo výtrysku - monoblokové odstředivé čerpadlo s jedním oběhovým kolem. Materiálové provedení - tělo čerpadla z litiny, oběhové kolo z litiny, hřídel z nerezové oceli a mechanická ucpávka keramická s příměsi uhlíku. Třífázový motor z třídou izolace F a krytím IP 54., 400 V, 0,25 kW, Q - 1,5m3/hod, H - 5 m</t>
  </si>
  <si>
    <t xml:space="preserve">Plastový předfiltr 8-ti litrový  s uzavírací , vypouštěcí zátkou a plastovým záchytným košem. Velikost oka v koši 2,5 mm. </t>
  </si>
  <si>
    <t>Monoblokové odstředivé čerpadlo s integrovaným předfiltrem pro zachycení hrubších nečistot. Materiálové provedení - tělo a oběhové kolo čerpadla  z termoplastu, hřídel z nerez oceli, koš filtru z polypropylenu, mechanická ucpávka keramická. Jednofázový motor z třídou izolace F a krytím IP 54.  230 V, 0,25 kW, Q - 6m3/hod, H - 8 m</t>
  </si>
  <si>
    <t>Plastový filtr D 400 v horní a spodní částí polyfúzně svařen. Osazen  6-ti cestným ventilem,  manometrem, ručním odvzdušňovacím ventilkem a výpustí vody a písku. Max pracovní tlak 2,5 kg/cm². Filtrační náplň  křemičitý písek zrnitostí 1- 4 mm a 0,6-1,2 mm.</t>
  </si>
  <si>
    <t>UV lampa nízkotlaká 110 W, 230 V, plast</t>
  </si>
  <si>
    <t>Chlorátor, plastový s mechanickou regulací dávkovacího množství chemikálie. Připojení do potrubí.</t>
  </si>
  <si>
    <t>Kalové ponorné čerpadlo s kolem volně průtočným do 25 mm, 230 V, 0,37 kW, nerez</t>
  </si>
  <si>
    <t>Plastová technologická šachta, jedná se o jednoplášťový skelet nádrže určený k obetonování  na místě instalace. Plastový skelet šachty slouží jako nosič technologie zabezpečující vodotěsnost a ztracené vnitřní bednění výsledné betonové nádrže. Skelet je vyrobený z plastových desek z polypropylénu tl. 15 mm po obvodu s výstuhami.</t>
  </si>
  <si>
    <t>Tryska výtrysku KOMET 5-10 T, připojení, G 1/2" nerez</t>
  </si>
  <si>
    <t>Světlo Led  9x3 W na noze, 24 V, IP 68, nerez, bílá teplá barva</t>
  </si>
  <si>
    <t>Mezisoučet technologie kašny</t>
  </si>
  <si>
    <t>II.   Nerezové prvky</t>
  </si>
  <si>
    <t>Kombiarmatura</t>
  </si>
  <si>
    <t>Prostup kombinovaný do kalníku kašny</t>
  </si>
  <si>
    <t>Prostup filtrace do kašny DN40</t>
  </si>
  <si>
    <t>Tryska filtrace  G 6/4"</t>
  </si>
  <si>
    <t>Prostup výtlaku do sochy DN25</t>
  </si>
  <si>
    <t>Nástavec podstavce sochy DN 25</t>
  </si>
  <si>
    <t>Nástavec sochy DN 15</t>
  </si>
  <si>
    <t>Prostup světla DN 25</t>
  </si>
  <si>
    <t>Nástavec světla</t>
  </si>
  <si>
    <t>Pororošt kalníku v kašně</t>
  </si>
  <si>
    <t>Rám kalníku v kašně</t>
  </si>
  <si>
    <t>Pororošt kalníku v šachtě</t>
  </si>
  <si>
    <t xml:space="preserve">Žebřík do šachty </t>
  </si>
  <si>
    <t>Odvětrací sloupek DN 100 vč. kotvení , pozinkované s povrchovou úpravou v barvě RAL 9011 (grafitová čerň)</t>
  </si>
  <si>
    <t>Mezisoučet nerezových prvků</t>
  </si>
  <si>
    <t>III. Instalační materiál</t>
  </si>
  <si>
    <t>Potrubí PVC  PN 10, DA 16 vč. fitinek, atd.</t>
  </si>
  <si>
    <t>Potrubí PVC  PN 10, DA 25 vč. fitinek, atd.</t>
  </si>
  <si>
    <t>Potrubí PVC  PN 10, DA 32 vč. fitinek, atd.</t>
  </si>
  <si>
    <t>Potrubí PVC  PN 10, DA 50 vč. fitinek, atd.</t>
  </si>
  <si>
    <t>Potrubí PVC  PN 10, DA 63 vč. fitinek, atd.</t>
  </si>
  <si>
    <t>Potrubí PVC  PN 10, DA 110 vč. fitinek, atd.</t>
  </si>
  <si>
    <t>Potrubí PVC  KG SN 4, DA 110 vč. fitinek</t>
  </si>
  <si>
    <t>Automatická zpětná armatura proti vzduté vodě HL 710 DN110 s vyjímatelnou klapkou z nerezové oceli a revizním krytem k čištění</t>
  </si>
  <si>
    <t>Protizápachový sifon DN 100 KG s čistícími otvory a ovzdušněním</t>
  </si>
  <si>
    <t>Ventil kulový lepicí  D 015 vypouštěcí</t>
  </si>
  <si>
    <t>Ventil kulový lepicí  D 025</t>
  </si>
  <si>
    <t>Ventil kulový lepicí  D 032</t>
  </si>
  <si>
    <t>Ventil kulový lepicí  D 040</t>
  </si>
  <si>
    <t>Ventil kulový lepicí  D 050</t>
  </si>
  <si>
    <t>Ventil kulový lepicí  D 063</t>
  </si>
  <si>
    <t>Klapka zpětná pružinová D 025</t>
  </si>
  <si>
    <t>Klapka zpětná pružinová D 032</t>
  </si>
  <si>
    <t>Klapka zpětná litinová s pogumovanou kouli D 050</t>
  </si>
  <si>
    <t>Klapka ruční  přír. DN 100 FL3 PN 16 vč. přír. spoje</t>
  </si>
  <si>
    <t xml:space="preserve">Kotvící a spojovací materiál </t>
  </si>
  <si>
    <t>Lepidlo PVC na bázi tetrahydrofuranu  1 kg</t>
  </si>
  <si>
    <t>Čisticí prostředek pro lepené spoje z PVC  1.0 l</t>
  </si>
  <si>
    <t>l</t>
  </si>
  <si>
    <t>Ohebná dvouplášťová korugovaná chránička D 40</t>
  </si>
  <si>
    <t>Návlek. izolační trubka z pěnového polyethylenu tl. 15 mm</t>
  </si>
  <si>
    <t>Vodovodní přípojka potrubí PE PN 12,5, DA 32, dvouvrstvá koextrudovaná trubka vč. fitinek, atd.</t>
  </si>
  <si>
    <t>Pancéřová hadice flexibilní DN 15 nerez</t>
  </si>
  <si>
    <t>Mezisoučet instalační materiál</t>
  </si>
  <si>
    <t>IV.   Montáž, doprava</t>
  </si>
  <si>
    <t>Tlakové zkoušky potrubí</t>
  </si>
  <si>
    <t xml:space="preserve">Montáž </t>
  </si>
  <si>
    <t>hod</t>
  </si>
  <si>
    <t>Zkušební provoz</t>
  </si>
  <si>
    <t>Mimostaveništní doprava</t>
  </si>
  <si>
    <t>Návod pro obsluhu a údržbu</t>
  </si>
  <si>
    <t>Uvedení do provozu zašk. obsluhy</t>
  </si>
  <si>
    <t>Dokumentace konečného provedení stavby</t>
  </si>
  <si>
    <t>Vedlejší náklady</t>
  </si>
  <si>
    <t>Mezisoučet montáž, doprava</t>
  </si>
  <si>
    <t>Cena celkem bez DPH</t>
  </si>
  <si>
    <t>Vypracoval: Bedřich Cvrček</t>
  </si>
  <si>
    <t>Silnoproudá</t>
  </si>
  <si>
    <t>Cena materiálu jed.</t>
  </si>
  <si>
    <t>Cena montáže jed.</t>
  </si>
  <si>
    <t>I.   Materiál</t>
  </si>
  <si>
    <t>modulární rozv. IP65 700x500x230</t>
  </si>
  <si>
    <t>PG11------ Vývodka PG11 s maticí</t>
  </si>
  <si>
    <t>PG21------ Vývodka PG21 s maticí</t>
  </si>
  <si>
    <t>DIGITÁLNÍ SPÍNACÍ HODINY - 3 MODUL, denní/týdenní/měsíční/roční/99 let</t>
  </si>
  <si>
    <t>SHT-1 /230 1-kanál, 100 programů, automaticky letní/zimní čas, výstup 1x16A, cívka AC 230 V</t>
  </si>
  <si>
    <t>SONDY k HLADINOVÉMU RELÉ</t>
  </si>
  <si>
    <t>SHR-2 hladinová sonda - nerezová elektroda uložená v PVC krytu</t>
  </si>
  <si>
    <t>B6/1 Jistič , char B, 1-pólový</t>
  </si>
  <si>
    <t>B10/1 , char B, 1-pólový</t>
  </si>
  <si>
    <t>40-3 Páčkový spínač</t>
  </si>
  <si>
    <t>SM1- 6 Spouštěč motoru</t>
  </si>
  <si>
    <t>25/4/003 Chránič Ir=250A, typ AC, 4-pól</t>
  </si>
  <si>
    <t>ZSE-03 Soklová zásuvka</t>
  </si>
  <si>
    <t>Relé instalační, 2Z/20A, 230V AC</t>
  </si>
  <si>
    <t>6B-1N-030A -6A</t>
  </si>
  <si>
    <t>HRH-1/230 hlídací hladiny s 1stavovým. i 2stav. hlídáním,hlídání ve dvou nezávislých nádržíchnastav.citlivost i čas.prodleva,měřící frekv. 50Hz</t>
  </si>
  <si>
    <t>MODULÁRNÍ STYKAČ</t>
  </si>
  <si>
    <t>RSI-25-40-A230 cívka 230V AC</t>
  </si>
  <si>
    <t>RSI-20-10-A230 Instalační stykač</t>
  </si>
  <si>
    <t>Ks</t>
  </si>
  <si>
    <t>RSI-20-20-A230 cívka 230V AC</t>
  </si>
  <si>
    <t>SVORKOVNICE KRABICOVÁ</t>
  </si>
  <si>
    <t>273-102 4x1-2,5mm2</t>
  </si>
  <si>
    <t>273-105 5x1-2,5mm2</t>
  </si>
  <si>
    <t>ŠNŮRA STŘEDNÍ PRYŽOVÁ</t>
  </si>
  <si>
    <t>H07RN-F-G 3x2.5 mm2 , pevně</t>
  </si>
  <si>
    <t>KABEL SILOVÝ,IZOLACE PVC S VODIČEM PE</t>
  </si>
  <si>
    <t>CYKY-J 3x1.5 mm2 , pevně</t>
  </si>
  <si>
    <t>CYKY-J 5x1.5 mm2 , pevně</t>
  </si>
  <si>
    <t>PVC kabely a vodiče</t>
  </si>
  <si>
    <t>J-Y(ST)-Y 2x2x0,60 , pevně</t>
  </si>
  <si>
    <t>OHEBNÁ CHRÁNIČKA KOPOFLEX</t>
  </si>
  <si>
    <t>KF09040 světlost 32mm</t>
  </si>
  <si>
    <t>ZÁSUVKA NN, PRAKTIK IP 44 (PLAST)</t>
  </si>
  <si>
    <t>5518-2929 B Zásuvka jednonásobná IP 44, s ochranným kolíkem, s víčkem; d. Praktik; b. bílá</t>
  </si>
  <si>
    <t>5518-2029 B Zásuvka dvojnásobná IP 44, s ochrannými kolíky, s víčky; d. Praktik; b. bílá</t>
  </si>
  <si>
    <t>LV 24X22 LIŠTA VKLÁDACÍ (2m v kartonu)</t>
  </si>
  <si>
    <t>LH 40X40 LIŠTA HRANATÁ (2m v kartonu) - DVOJ. ZÁMEK</t>
  </si>
  <si>
    <t>TRUBKA OHEBNÁ STŘEDNÍ MECHANICKÁ O   DOLNOST</t>
  </si>
  <si>
    <t>1220 d 20   mm, pevně</t>
  </si>
  <si>
    <t>ŠŇŮRA PVC</t>
  </si>
  <si>
    <t>H05VV-F-G 5x1 mm2 , pevně</t>
  </si>
  <si>
    <t>H05VV-F-G 3x1 mm2 , pevně</t>
  </si>
  <si>
    <t>Osvětlení žárovkové  230V 60W/E27</t>
  </si>
  <si>
    <t>Ventilátor, pr.100., žaluzie</t>
  </si>
  <si>
    <t>VODIČ JEDNOŽILOVÝ OHEBNÝ (CYA)</t>
  </si>
  <si>
    <t>H07V-K 1.5 mm2 , pevně</t>
  </si>
  <si>
    <t>VODIČ JEDNOŽILOVÝ, IZOLACE PVC</t>
  </si>
  <si>
    <t>CY 4 , pevně</t>
  </si>
  <si>
    <t>CY 16 , pevně</t>
  </si>
  <si>
    <t>A11       Krabice odbočná plastová, šedá, prázdná, IP 54,12 otv.</t>
  </si>
  <si>
    <t>OSAZENÍ HMOŽDINKY</t>
  </si>
  <si>
    <t>HM6</t>
  </si>
  <si>
    <t>Zdroj světla 200 W, 24 V, DC, IP 23</t>
  </si>
  <si>
    <t>podružný materiál</t>
  </si>
  <si>
    <t>Mezisoučet materiálů</t>
  </si>
  <si>
    <t>II.   Doprava, ostatní</t>
  </si>
  <si>
    <t>Seřízení odzkoušení el. technologie</t>
  </si>
  <si>
    <t>Tech. dokumentace skutečného stavu</t>
  </si>
  <si>
    <t>Celk.prohl.el.zaříz. měření a vyhotovení revizní zprávy</t>
  </si>
  <si>
    <t>Restaurátorské práce - Doksy - kašna</t>
  </si>
  <si>
    <t>1.</t>
  </si>
  <si>
    <t>doprava do dílny</t>
  </si>
  <si>
    <t>2.</t>
  </si>
  <si>
    <t>čištění</t>
  </si>
  <si>
    <t>3.</t>
  </si>
  <si>
    <t>fixace pukliny</t>
  </si>
  <si>
    <t>4.</t>
  </si>
  <si>
    <t>chemické zpevnění</t>
  </si>
  <si>
    <t>5.</t>
  </si>
  <si>
    <t>plastické doplnění</t>
  </si>
  <si>
    <t>6.</t>
  </si>
  <si>
    <t>zhotovení formy</t>
  </si>
  <si>
    <t>7.</t>
  </si>
  <si>
    <t>provedení výdusku</t>
  </si>
  <si>
    <t>8.</t>
  </si>
  <si>
    <t>barevná úprava originálu a kopie</t>
  </si>
  <si>
    <t>9.</t>
  </si>
  <si>
    <t>doprava a osazení originálu (bez ceny podstavce)</t>
  </si>
  <si>
    <t>10.</t>
  </si>
  <si>
    <t>doprava a osazení kopie (bez ceny vodoinstalace)</t>
  </si>
  <si>
    <t>11.</t>
  </si>
  <si>
    <t>konzervační nástřiky</t>
  </si>
  <si>
    <t>12.</t>
  </si>
  <si>
    <t>zpracování restaurátorské zprávy a fotografické dokumentace díla</t>
  </si>
  <si>
    <t>Celkem</t>
  </si>
  <si>
    <t>15% DPH</t>
  </si>
  <si>
    <t>Celkem vč. 15%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</si>
</sst>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#,##0&quot; Kč&quot;;[Red]#,##0&quot; Kč&quot;"/>
  </numFmts>
  <fonts count="6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5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 CE"/>
      <family val="1"/>
      <charset val="238"/>
    </font>
    <font>
      <b/>
      <u/>
      <sz val="13"/>
      <name val="Calibri"/>
      <family val="2"/>
      <charset val="238"/>
    </font>
    <font>
      <sz val="12"/>
      <name val="Calibri"/>
      <family val="2"/>
      <charset val="238"/>
    </font>
    <font>
      <b/>
      <u/>
      <sz val="10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sz val="15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color indexed="10"/>
      <name val="Times New Roman CE"/>
      <family val="1"/>
      <charset val="238"/>
    </font>
    <font>
      <b/>
      <u/>
      <sz val="10"/>
      <name val="Arial"/>
      <family val="2"/>
      <charset val="238"/>
    </font>
    <font>
      <u/>
      <sz val="12"/>
      <color indexed="10"/>
      <name val="Times New Roman CE"/>
      <family val="1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mbria"/>
      <family val="1"/>
      <charset val="238"/>
    </font>
    <font>
      <u/>
      <sz val="10"/>
      <name val="Arial"/>
      <family val="2"/>
      <charset val="238"/>
    </font>
    <font>
      <u/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7"/>
        <bgColor indexed="22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/>
    <xf numFmtId="0" fontId="38" fillId="0" borderId="0"/>
    <xf numFmtId="0" fontId="43" fillId="0" borderId="0"/>
    <xf numFmtId="0" fontId="65" fillId="0" borderId="0"/>
  </cellStyleXfs>
  <cellXfs count="4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8" fillId="5" borderId="23" xfId="2" applyFill="1" applyBorder="1"/>
    <xf numFmtId="0" fontId="38" fillId="5" borderId="24" xfId="2" applyFill="1" applyBorder="1"/>
    <xf numFmtId="0" fontId="38" fillId="5" borderId="25" xfId="2" applyFill="1" applyBorder="1"/>
    <xf numFmtId="0" fontId="38" fillId="0" borderId="0" xfId="2"/>
    <xf numFmtId="0" fontId="39" fillId="5" borderId="26" xfId="2" applyFont="1" applyFill="1" applyBorder="1"/>
    <xf numFmtId="0" fontId="40" fillId="5" borderId="0" xfId="2" applyFont="1" applyFill="1"/>
    <xf numFmtId="0" fontId="40" fillId="5" borderId="27" xfId="2" applyFont="1" applyFill="1" applyBorder="1"/>
    <xf numFmtId="0" fontId="40" fillId="5" borderId="26" xfId="2" applyFont="1" applyFill="1" applyBorder="1"/>
    <xf numFmtId="0" fontId="41" fillId="5" borderId="0" xfId="2" applyFont="1" applyFill="1"/>
    <xf numFmtId="0" fontId="42" fillId="5" borderId="26" xfId="2" applyFont="1" applyFill="1" applyBorder="1"/>
    <xf numFmtId="0" fontId="42" fillId="5" borderId="0" xfId="2" applyFont="1" applyFill="1"/>
    <xf numFmtId="0" fontId="43" fillId="5" borderId="0" xfId="2" applyFont="1" applyFill="1"/>
    <xf numFmtId="0" fontId="43" fillId="5" borderId="27" xfId="2" applyFont="1" applyFill="1" applyBorder="1"/>
    <xf numFmtId="0" fontId="44" fillId="5" borderId="28" xfId="2" applyFont="1" applyFill="1" applyBorder="1" applyAlignment="1">
      <alignment horizontal="center"/>
    </xf>
    <xf numFmtId="0" fontId="44" fillId="5" borderId="29" xfId="2" applyFont="1" applyFill="1" applyBorder="1" applyAlignment="1">
      <alignment horizontal="left"/>
    </xf>
    <xf numFmtId="0" fontId="41" fillId="5" borderId="30" xfId="2" applyFont="1" applyFill="1" applyBorder="1" applyAlignment="1">
      <alignment horizontal="left"/>
    </xf>
    <xf numFmtId="0" fontId="41" fillId="5" borderId="30" xfId="2" applyFont="1" applyFill="1" applyBorder="1" applyAlignment="1">
      <alignment horizontal="center"/>
    </xf>
    <xf numFmtId="0" fontId="41" fillId="5" borderId="31" xfId="2" applyFont="1" applyFill="1" applyBorder="1" applyAlignment="1">
      <alignment horizontal="center"/>
    </xf>
    <xf numFmtId="0" fontId="41" fillId="5" borderId="32" xfId="2" applyFont="1" applyFill="1" applyBorder="1" applyAlignment="1">
      <alignment horizontal="right"/>
    </xf>
    <xf numFmtId="0" fontId="45" fillId="0" borderId="0" xfId="2" applyFont="1"/>
    <xf numFmtId="0" fontId="44" fillId="0" borderId="0" xfId="2" applyFont="1" applyAlignment="1">
      <alignment horizontal="center"/>
    </xf>
    <xf numFmtId="0" fontId="43" fillId="0" borderId="0" xfId="2" applyFont="1"/>
    <xf numFmtId="0" fontId="44" fillId="0" borderId="0" xfId="2" applyFont="1" applyAlignment="1">
      <alignment horizontal="right"/>
    </xf>
    <xf numFmtId="0" fontId="41" fillId="0" borderId="0" xfId="2" applyFont="1" applyAlignment="1">
      <alignment horizontal="center"/>
    </xf>
    <xf numFmtId="0" fontId="46" fillId="0" borderId="0" xfId="2" applyFont="1" applyAlignment="1">
      <alignment horizontal="left"/>
    </xf>
    <xf numFmtId="0" fontId="47" fillId="0" borderId="0" xfId="2" applyFont="1"/>
    <xf numFmtId="0" fontId="48" fillId="0" borderId="0" xfId="2" applyFont="1" applyAlignment="1">
      <alignment horizontal="center"/>
    </xf>
    <xf numFmtId="0" fontId="41" fillId="0" borderId="0" xfId="2" applyFont="1" applyAlignment="1">
      <alignment horizontal="right"/>
    </xf>
    <xf numFmtId="0" fontId="40" fillId="0" borderId="0" xfId="2" applyFont="1"/>
    <xf numFmtId="0" fontId="48" fillId="0" borderId="0" xfId="2" applyFont="1" applyAlignment="1">
      <alignment horizontal="right"/>
    </xf>
    <xf numFmtId="0" fontId="40" fillId="0" borderId="0" xfId="2" applyFont="1" applyAlignment="1">
      <alignment horizontal="center"/>
    </xf>
    <xf numFmtId="0" fontId="47" fillId="0" borderId="0" xfId="2" applyFont="1" applyAlignment="1">
      <alignment horizontal="center"/>
    </xf>
    <xf numFmtId="168" fontId="47" fillId="0" borderId="0" xfId="2" applyNumberFormat="1" applyFont="1"/>
    <xf numFmtId="0" fontId="40" fillId="0" borderId="33" xfId="2" applyFont="1" applyBorder="1" applyAlignment="1">
      <alignment horizontal="center"/>
    </xf>
    <xf numFmtId="0" fontId="40" fillId="0" borderId="33" xfId="2" applyFont="1" applyBorder="1"/>
    <xf numFmtId="0" fontId="47" fillId="0" borderId="33" xfId="2" applyFont="1" applyBorder="1"/>
    <xf numFmtId="168" fontId="40" fillId="0" borderId="33" xfId="2" applyNumberFormat="1" applyFont="1" applyBorder="1"/>
    <xf numFmtId="168" fontId="47" fillId="5" borderId="0" xfId="2" applyNumberFormat="1" applyFont="1" applyFill="1"/>
    <xf numFmtId="168" fontId="40" fillId="0" borderId="0" xfId="2" applyNumberFormat="1" applyFont="1"/>
    <xf numFmtId="0" fontId="40" fillId="0" borderId="0" xfId="2" applyFont="1" applyAlignment="1">
      <alignment horizontal="right"/>
    </xf>
    <xf numFmtId="0" fontId="49" fillId="0" borderId="0" xfId="2" applyFont="1"/>
    <xf numFmtId="0" fontId="41" fillId="0" borderId="0" xfId="2" applyFont="1"/>
    <xf numFmtId="169" fontId="49" fillId="0" borderId="34" xfId="2" applyNumberFormat="1" applyFont="1" applyBorder="1" applyAlignment="1">
      <alignment horizontal="right"/>
    </xf>
    <xf numFmtId="169" fontId="47" fillId="0" borderId="0" xfId="2" applyNumberFormat="1" applyFont="1"/>
    <xf numFmtId="0" fontId="50" fillId="0" borderId="0" xfId="2" applyFont="1" applyAlignment="1">
      <alignment horizontal="center"/>
    </xf>
    <xf numFmtId="0" fontId="49" fillId="0" borderId="0" xfId="2" applyFont="1" applyAlignment="1">
      <alignment horizontal="left"/>
    </xf>
    <xf numFmtId="169" fontId="49" fillId="5" borderId="34" xfId="2" applyNumberFormat="1" applyFont="1" applyFill="1" applyBorder="1"/>
    <xf numFmtId="0" fontId="51" fillId="5" borderId="26" xfId="2" applyFont="1" applyFill="1" applyBorder="1"/>
    <xf numFmtId="0" fontId="38" fillId="5" borderId="0" xfId="2" applyFill="1"/>
    <xf numFmtId="0" fontId="38" fillId="5" borderId="27" xfId="2" applyFill="1" applyBorder="1"/>
    <xf numFmtId="0" fontId="38" fillId="5" borderId="26" xfId="2" applyFill="1" applyBorder="1"/>
    <xf numFmtId="0" fontId="52" fillId="5" borderId="0" xfId="2" applyFont="1" applyFill="1"/>
    <xf numFmtId="0" fontId="42" fillId="5" borderId="0" xfId="2" applyFont="1" applyFill="1" applyAlignment="1">
      <alignment horizontal="left"/>
    </xf>
    <xf numFmtId="0" fontId="42" fillId="5" borderId="0" xfId="2" applyFont="1" applyFill="1" applyAlignment="1">
      <alignment horizontal="center" wrapText="1"/>
    </xf>
    <xf numFmtId="0" fontId="44" fillId="5" borderId="0" xfId="2" applyFont="1" applyFill="1"/>
    <xf numFmtId="0" fontId="43" fillId="5" borderId="26" xfId="2" applyFont="1" applyFill="1" applyBorder="1"/>
    <xf numFmtId="0" fontId="44" fillId="5" borderId="30" xfId="2" applyFont="1" applyFill="1" applyBorder="1" applyAlignment="1">
      <alignment horizontal="left"/>
    </xf>
    <xf numFmtId="0" fontId="44" fillId="5" borderId="30" xfId="2" applyFont="1" applyFill="1" applyBorder="1" applyAlignment="1">
      <alignment horizontal="center"/>
    </xf>
    <xf numFmtId="0" fontId="44" fillId="5" borderId="31" xfId="2" applyFont="1" applyFill="1" applyBorder="1" applyAlignment="1">
      <alignment horizontal="center"/>
    </xf>
    <xf numFmtId="0" fontId="44" fillId="5" borderId="29" xfId="2" applyFont="1" applyFill="1" applyBorder="1" applyAlignment="1">
      <alignment horizontal="center"/>
    </xf>
    <xf numFmtId="0" fontId="44" fillId="5" borderId="32" xfId="2" applyFont="1" applyFill="1" applyBorder="1" applyAlignment="1">
      <alignment horizontal="right"/>
    </xf>
    <xf numFmtId="0" fontId="40" fillId="0" borderId="0" xfId="2" applyFont="1" applyAlignment="1">
      <alignment horizontal="center" vertical="center"/>
    </xf>
    <xf numFmtId="0" fontId="40" fillId="0" borderId="0" xfId="2" applyFont="1" applyAlignment="1">
      <alignment horizontal="justify" vertical="center"/>
    </xf>
    <xf numFmtId="168" fontId="40" fillId="0" borderId="0" xfId="2" applyNumberFormat="1" applyFont="1" applyAlignment="1">
      <alignment vertical="center"/>
    </xf>
    <xf numFmtId="0" fontId="43" fillId="0" borderId="0" xfId="2" applyFont="1" applyAlignment="1">
      <alignment vertical="center"/>
    </xf>
    <xf numFmtId="0" fontId="53" fillId="0" borderId="0" xfId="2" applyFont="1" applyAlignment="1">
      <alignment horizontal="left"/>
    </xf>
    <xf numFmtId="0" fontId="54" fillId="0" borderId="0" xfId="2" applyFont="1"/>
    <xf numFmtId="0" fontId="55" fillId="0" borderId="0" xfId="2" applyFont="1" applyAlignment="1">
      <alignment horizontal="justify" vertical="center"/>
    </xf>
    <xf numFmtId="0" fontId="55" fillId="0" borderId="0" xfId="2" applyFont="1" applyAlignment="1">
      <alignment horizontal="center" vertical="center"/>
    </xf>
    <xf numFmtId="168" fontId="55" fillId="0" borderId="0" xfId="2" applyNumberFormat="1" applyFont="1" applyAlignment="1">
      <alignment vertical="center"/>
    </xf>
    <xf numFmtId="0" fontId="56" fillId="0" borderId="0" xfId="2" applyFont="1"/>
    <xf numFmtId="0" fontId="40" fillId="0" borderId="35" xfId="2" applyFont="1" applyBorder="1" applyAlignment="1">
      <alignment horizontal="center" vertical="center"/>
    </xf>
    <xf numFmtId="0" fontId="54" fillId="0" borderId="35" xfId="2" applyFont="1" applyBorder="1"/>
    <xf numFmtId="0" fontId="55" fillId="0" borderId="35" xfId="2" applyFont="1" applyBorder="1" applyAlignment="1">
      <alignment horizontal="justify" vertical="center"/>
    </xf>
    <xf numFmtId="0" fontId="55" fillId="0" borderId="35" xfId="2" applyFont="1" applyBorder="1" applyAlignment="1">
      <alignment horizontal="center" vertical="center"/>
    </xf>
    <xf numFmtId="168" fontId="55" fillId="0" borderId="35" xfId="2" applyNumberFormat="1" applyFont="1" applyBorder="1" applyAlignment="1">
      <alignment vertical="center"/>
    </xf>
    <xf numFmtId="168" fontId="40" fillId="0" borderId="35" xfId="2" applyNumberFormat="1" applyFont="1" applyBorder="1" applyAlignment="1">
      <alignment vertical="center"/>
    </xf>
    <xf numFmtId="169" fontId="41" fillId="0" borderId="0" xfId="2" applyNumberFormat="1" applyFont="1" applyAlignment="1">
      <alignment horizontal="right"/>
    </xf>
    <xf numFmtId="169" fontId="44" fillId="0" borderId="0" xfId="2" applyNumberFormat="1" applyFont="1" applyAlignment="1">
      <alignment horizontal="right"/>
    </xf>
    <xf numFmtId="0" fontId="43" fillId="0" borderId="0" xfId="2" applyFont="1" applyAlignment="1">
      <alignment horizontal="center"/>
    </xf>
    <xf numFmtId="168" fontId="43" fillId="0" borderId="0" xfId="2" applyNumberFormat="1" applyFont="1"/>
    <xf numFmtId="168" fontId="40" fillId="0" borderId="0" xfId="2" applyNumberFormat="1" applyFont="1" applyAlignment="1">
      <alignment horizontal="right"/>
    </xf>
    <xf numFmtId="0" fontId="54" fillId="0" borderId="36" xfId="2" applyFont="1" applyBorder="1" applyAlignment="1">
      <alignment vertical="center"/>
    </xf>
    <xf numFmtId="0" fontId="55" fillId="0" borderId="35" xfId="2" applyFont="1" applyBorder="1" applyAlignment="1">
      <alignment vertical="center" wrapText="1"/>
    </xf>
    <xf numFmtId="168" fontId="55" fillId="0" borderId="35" xfId="2" applyNumberFormat="1" applyFont="1" applyBorder="1" applyAlignment="1">
      <alignment horizontal="right" vertical="center"/>
    </xf>
    <xf numFmtId="0" fontId="44" fillId="0" borderId="0" xfId="2" applyFont="1"/>
    <xf numFmtId="0" fontId="57" fillId="0" borderId="0" xfId="2" applyFont="1" applyAlignment="1">
      <alignment horizontal="center"/>
    </xf>
    <xf numFmtId="0" fontId="40" fillId="0" borderId="0" xfId="2" applyFont="1" applyAlignment="1">
      <alignment horizontal="left"/>
    </xf>
    <xf numFmtId="0" fontId="40" fillId="0" borderId="0" xfId="2" applyFont="1" applyAlignment="1">
      <alignment vertical="center"/>
    </xf>
    <xf numFmtId="0" fontId="40" fillId="0" borderId="0" xfId="2" applyFont="1" applyAlignment="1">
      <alignment horizontal="left" vertical="center" wrapText="1"/>
    </xf>
    <xf numFmtId="0" fontId="58" fillId="0" borderId="0" xfId="2" applyFont="1"/>
    <xf numFmtId="0" fontId="40" fillId="0" borderId="0" xfId="2" applyFont="1" applyAlignment="1">
      <alignment horizontal="left" wrapText="1"/>
    </xf>
    <xf numFmtId="0" fontId="47" fillId="0" borderId="35" xfId="2" applyFont="1" applyBorder="1"/>
    <xf numFmtId="0" fontId="40" fillId="0" borderId="35" xfId="2" applyFont="1" applyBorder="1" applyAlignment="1">
      <alignment horizontal="left" wrapText="1"/>
    </xf>
    <xf numFmtId="0" fontId="43" fillId="0" borderId="0" xfId="2" applyFont="1" applyAlignment="1">
      <alignment horizontal="right"/>
    </xf>
    <xf numFmtId="0" fontId="57" fillId="0" borderId="0" xfId="2" applyFont="1" applyAlignment="1">
      <alignment horizontal="right"/>
    </xf>
    <xf numFmtId="0" fontId="45" fillId="0" borderId="0" xfId="2" applyFont="1" applyAlignment="1">
      <alignment horizontal="justify"/>
    </xf>
    <xf numFmtId="0" fontId="40" fillId="0" borderId="35" xfId="2" applyFont="1" applyBorder="1" applyAlignment="1">
      <alignment horizontal="center"/>
    </xf>
    <xf numFmtId="0" fontId="43" fillId="0" borderId="36" xfId="2" applyFont="1" applyBorder="1" applyAlignment="1">
      <alignment vertical="center"/>
    </xf>
    <xf numFmtId="0" fontId="40" fillId="0" borderId="36" xfId="2" applyFont="1" applyBorder="1" applyAlignment="1">
      <alignment horizontal="justify" vertical="center"/>
    </xf>
    <xf numFmtId="0" fontId="40" fillId="0" borderId="36" xfId="2" applyFont="1" applyBorder="1" applyAlignment="1">
      <alignment horizontal="center"/>
    </xf>
    <xf numFmtId="168" fontId="40" fillId="0" borderId="36" xfId="2" applyNumberFormat="1" applyFont="1" applyBorder="1"/>
    <xf numFmtId="0" fontId="59" fillId="5" borderId="0" xfId="2" applyFont="1" applyFill="1"/>
    <xf numFmtId="0" fontId="41" fillId="5" borderId="28" xfId="2" applyFont="1" applyFill="1" applyBorder="1" applyAlignment="1">
      <alignment horizontal="center"/>
    </xf>
    <xf numFmtId="0" fontId="41" fillId="5" borderId="29" xfId="2" applyFont="1" applyFill="1" applyBorder="1" applyAlignment="1">
      <alignment horizontal="center" wrapText="1"/>
    </xf>
    <xf numFmtId="0" fontId="60" fillId="0" borderId="0" xfId="2" applyFont="1" applyAlignment="1">
      <alignment horizontal="center"/>
    </xf>
    <xf numFmtId="49" fontId="61" fillId="0" borderId="0" xfId="3" applyNumberFormat="1" applyFont="1" applyAlignment="1">
      <alignment horizontal="left" vertical="top" wrapText="1"/>
    </xf>
    <xf numFmtId="4" fontId="45" fillId="0" borderId="0" xfId="2" applyNumberFormat="1" applyFont="1"/>
    <xf numFmtId="0" fontId="40" fillId="0" borderId="36" xfId="2" applyFont="1" applyBorder="1" applyAlignment="1">
      <alignment horizontal="center" vertical="center"/>
    </xf>
    <xf numFmtId="49" fontId="61" fillId="0" borderId="36" xfId="3" applyNumberFormat="1" applyFont="1" applyBorder="1" applyAlignment="1">
      <alignment horizontal="left" vertical="top" wrapText="1"/>
    </xf>
    <xf numFmtId="168" fontId="40" fillId="0" borderId="36" xfId="2" applyNumberFormat="1" applyFont="1" applyBorder="1" applyAlignment="1">
      <alignment vertical="center"/>
    </xf>
    <xf numFmtId="49" fontId="62" fillId="0" borderId="0" xfId="3" applyNumberFormat="1" applyFont="1" applyAlignment="1">
      <alignment horizontal="left" vertical="top" wrapText="1"/>
    </xf>
    <xf numFmtId="169" fontId="49" fillId="0" borderId="0" xfId="2" applyNumberFormat="1" applyFont="1" applyAlignment="1">
      <alignment horizontal="right" vertical="center"/>
    </xf>
    <xf numFmtId="169" fontId="41" fillId="0" borderId="0" xfId="2" applyNumberFormat="1" applyFont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43" fillId="0" borderId="0" xfId="2" applyFont="1" applyAlignment="1">
      <alignment horizontal="center" vertical="center"/>
    </xf>
    <xf numFmtId="0" fontId="43" fillId="0" borderId="0" xfId="2" applyFont="1" applyAlignment="1">
      <alignment horizontal="right" vertical="center"/>
    </xf>
    <xf numFmtId="0" fontId="40" fillId="0" borderId="36" xfId="2" applyFont="1" applyBorder="1"/>
    <xf numFmtId="0" fontId="44" fillId="0" borderId="0" xfId="2" applyFont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49" fillId="0" borderId="0" xfId="2" applyFont="1" applyAlignment="1">
      <alignment horizontal="center"/>
    </xf>
    <xf numFmtId="0" fontId="49" fillId="0" borderId="0" xfId="2" applyFont="1" applyAlignment="1">
      <alignment horizontal="right"/>
    </xf>
    <xf numFmtId="0" fontId="63" fillId="0" borderId="0" xfId="2" applyFont="1"/>
    <xf numFmtId="0" fontId="50" fillId="0" borderId="0" xfId="2" applyFont="1"/>
    <xf numFmtId="0" fontId="64" fillId="0" borderId="0" xfId="2" applyFont="1" applyAlignment="1">
      <alignment horizontal="center"/>
    </xf>
    <xf numFmtId="0" fontId="50" fillId="0" borderId="0" xfId="2" applyFont="1" applyAlignment="1">
      <alignment horizontal="right"/>
    </xf>
    <xf numFmtId="169" fontId="49" fillId="0" borderId="0" xfId="2" applyNumberFormat="1" applyFont="1" applyAlignment="1">
      <alignment horizontal="right"/>
    </xf>
    <xf numFmtId="0" fontId="66" fillId="0" borderId="37" xfId="4" applyFont="1" applyBorder="1"/>
    <xf numFmtId="0" fontId="67" fillId="0" borderId="37" xfId="4" applyFont="1" applyBorder="1" applyAlignment="1">
      <alignment horizontal="center"/>
    </xf>
    <xf numFmtId="3" fontId="66" fillId="0" borderId="37" xfId="4" applyNumberFormat="1" applyFont="1" applyBorder="1"/>
    <xf numFmtId="0" fontId="65" fillId="0" borderId="0" xfId="4"/>
    <xf numFmtId="0" fontId="65" fillId="0" borderId="38" xfId="4" applyBorder="1"/>
    <xf numFmtId="3" fontId="65" fillId="0" borderId="38" xfId="4" applyNumberFormat="1" applyBorder="1"/>
    <xf numFmtId="0" fontId="65" fillId="0" borderId="39" xfId="4" applyBorder="1"/>
    <xf numFmtId="3" fontId="65" fillId="0" borderId="39" xfId="4" applyNumberFormat="1" applyBorder="1"/>
    <xf numFmtId="0" fontId="65" fillId="0" borderId="40" xfId="4" applyBorder="1"/>
    <xf numFmtId="3" fontId="37" fillId="0" borderId="40" xfId="4" applyNumberFormat="1" applyFont="1" applyBorder="1"/>
    <xf numFmtId="3" fontId="65" fillId="0" borderId="40" xfId="4" applyNumberFormat="1" applyBorder="1"/>
    <xf numFmtId="3" fontId="65" fillId="0" borderId="0" xfId="4" applyNumberFormat="1"/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5">
    <cellStyle name="Hypertextový odkaz" xfId="1" builtinId="8"/>
    <cellStyle name="Normální" xfId="0" builtinId="0" customBuiltin="1"/>
    <cellStyle name="Normální 2" xfId="2" xr:uid="{AA5A5B7A-21DC-4EAD-942A-EFA504809BB8}"/>
    <cellStyle name="Normální 2 2" xfId="3" xr:uid="{30A710C1-57F7-4F8C-8454-78283C12C0D5}"/>
    <cellStyle name="Normální 3" xfId="4" xr:uid="{2C342785-3D38-4566-8042-8F512ED4F65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view="pageBreakPreview" topLeftCell="A46" zoomScale="6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 x14ac:dyDescent="0.2"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 x14ac:dyDescent="0.2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436" t="s">
        <v>14</v>
      </c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21"/>
      <c r="AQ5" s="21"/>
      <c r="AR5" s="19"/>
      <c r="BE5" s="433" t="s">
        <v>15</v>
      </c>
      <c r="BS5" s="16" t="s">
        <v>6</v>
      </c>
    </row>
    <row r="6" spans="1:74" s="1" customFormat="1" ht="36.950000000000003" customHeight="1" x14ac:dyDescent="0.2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438" t="s">
        <v>17</v>
      </c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21"/>
      <c r="AQ6" s="21"/>
      <c r="AR6" s="19"/>
      <c r="BE6" s="434"/>
      <c r="BS6" s="16" t="s">
        <v>6</v>
      </c>
    </row>
    <row r="7" spans="1:74" s="1" customFormat="1" ht="12" customHeight="1" x14ac:dyDescent="0.2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434"/>
      <c r="BS7" s="16" t="s">
        <v>6</v>
      </c>
    </row>
    <row r="8" spans="1:74" s="1" customFormat="1" ht="12" customHeight="1" x14ac:dyDescent="0.2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434"/>
      <c r="BS8" s="16" t="s">
        <v>6</v>
      </c>
    </row>
    <row r="9" spans="1:74" s="1" customFormat="1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434"/>
      <c r="BS9" s="16" t="s">
        <v>6</v>
      </c>
    </row>
    <row r="10" spans="1:74" s="1" customFormat="1" ht="12" customHeight="1" x14ac:dyDescent="0.2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434"/>
      <c r="BS10" s="16" t="s">
        <v>6</v>
      </c>
    </row>
    <row r="11" spans="1:74" s="1" customFormat="1" ht="18.399999999999999" customHeight="1" x14ac:dyDescent="0.2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434"/>
      <c r="BS11" s="16" t="s">
        <v>6</v>
      </c>
    </row>
    <row r="12" spans="1:74" s="1" customFormat="1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434"/>
      <c r="BS12" s="16" t="s">
        <v>6</v>
      </c>
    </row>
    <row r="13" spans="1:74" s="1" customFormat="1" ht="12" customHeight="1" x14ac:dyDescent="0.2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434"/>
      <c r="BS13" s="16" t="s">
        <v>6</v>
      </c>
    </row>
    <row r="14" spans="1:74" ht="12.75" x14ac:dyDescent="0.2">
      <c r="B14" s="20"/>
      <c r="C14" s="21"/>
      <c r="D14" s="21"/>
      <c r="E14" s="439" t="s">
        <v>28</v>
      </c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434"/>
      <c r="BS14" s="16" t="s">
        <v>6</v>
      </c>
    </row>
    <row r="15" spans="1:74" s="1" customFormat="1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434"/>
      <c r="BS15" s="16" t="s">
        <v>4</v>
      </c>
    </row>
    <row r="16" spans="1:74" s="1" customFormat="1" ht="12" customHeight="1" x14ac:dyDescent="0.2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434"/>
      <c r="BS16" s="16" t="s">
        <v>4</v>
      </c>
    </row>
    <row r="17" spans="1:71" s="1" customFormat="1" ht="18.399999999999999" customHeight="1" x14ac:dyDescent="0.2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434"/>
      <c r="BS17" s="16" t="s">
        <v>30</v>
      </c>
    </row>
    <row r="18" spans="1:71" s="1" customFormat="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434"/>
      <c r="BS18" s="16" t="s">
        <v>6</v>
      </c>
    </row>
    <row r="19" spans="1:71" s="1" customFormat="1" ht="12" customHeight="1" x14ac:dyDescent="0.2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434"/>
      <c r="BS19" s="16" t="s">
        <v>6</v>
      </c>
    </row>
    <row r="20" spans="1:71" s="1" customFormat="1" ht="18.399999999999999" customHeight="1" x14ac:dyDescent="0.2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434"/>
      <c r="BS20" s="16" t="s">
        <v>30</v>
      </c>
    </row>
    <row r="21" spans="1:71" s="1" customFormat="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434"/>
    </row>
    <row r="22" spans="1:71" s="1" customFormat="1" ht="12" customHeight="1" x14ac:dyDescent="0.2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434"/>
    </row>
    <row r="23" spans="1:71" s="1" customFormat="1" ht="47.25" customHeight="1" x14ac:dyDescent="0.2">
      <c r="B23" s="20"/>
      <c r="C23" s="21"/>
      <c r="D23" s="21"/>
      <c r="E23" s="441" t="s">
        <v>33</v>
      </c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21"/>
      <c r="AP23" s="21"/>
      <c r="AQ23" s="21"/>
      <c r="AR23" s="19"/>
      <c r="BE23" s="434"/>
    </row>
    <row r="24" spans="1:71" s="1" customFormat="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434"/>
    </row>
    <row r="25" spans="1:71" s="1" customFormat="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434"/>
    </row>
    <row r="26" spans="1:71" s="2" customFormat="1" ht="25.9" customHeight="1" x14ac:dyDescent="0.2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442">
        <f>ROUND(AG94,2)</f>
        <v>0</v>
      </c>
      <c r="AL26" s="443"/>
      <c r="AM26" s="443"/>
      <c r="AN26" s="443"/>
      <c r="AO26" s="443"/>
      <c r="AP26" s="35"/>
      <c r="AQ26" s="35"/>
      <c r="AR26" s="38"/>
      <c r="BE26" s="434"/>
    </row>
    <row r="27" spans="1:71" s="2" customFormat="1" ht="6.95" customHeight="1" x14ac:dyDescent="0.2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434"/>
    </row>
    <row r="28" spans="1:71" s="2" customFormat="1" ht="12.75" x14ac:dyDescent="0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44" t="s">
        <v>35</v>
      </c>
      <c r="M28" s="444"/>
      <c r="N28" s="444"/>
      <c r="O28" s="444"/>
      <c r="P28" s="444"/>
      <c r="Q28" s="35"/>
      <c r="R28" s="35"/>
      <c r="S28" s="35"/>
      <c r="T28" s="35"/>
      <c r="U28" s="35"/>
      <c r="V28" s="35"/>
      <c r="W28" s="444" t="s">
        <v>36</v>
      </c>
      <c r="X28" s="444"/>
      <c r="Y28" s="444"/>
      <c r="Z28" s="444"/>
      <c r="AA28" s="444"/>
      <c r="AB28" s="444"/>
      <c r="AC28" s="444"/>
      <c r="AD28" s="444"/>
      <c r="AE28" s="444"/>
      <c r="AF28" s="35"/>
      <c r="AG28" s="35"/>
      <c r="AH28" s="35"/>
      <c r="AI28" s="35"/>
      <c r="AJ28" s="35"/>
      <c r="AK28" s="444" t="s">
        <v>37</v>
      </c>
      <c r="AL28" s="444"/>
      <c r="AM28" s="444"/>
      <c r="AN28" s="444"/>
      <c r="AO28" s="444"/>
      <c r="AP28" s="35"/>
      <c r="AQ28" s="35"/>
      <c r="AR28" s="38"/>
      <c r="BE28" s="434"/>
    </row>
    <row r="29" spans="1:71" s="3" customFormat="1" ht="14.45" customHeight="1" x14ac:dyDescent="0.2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428">
        <v>0.21</v>
      </c>
      <c r="M29" s="427"/>
      <c r="N29" s="427"/>
      <c r="O29" s="427"/>
      <c r="P29" s="427"/>
      <c r="Q29" s="40"/>
      <c r="R29" s="40"/>
      <c r="S29" s="40"/>
      <c r="T29" s="40"/>
      <c r="U29" s="40"/>
      <c r="V29" s="40"/>
      <c r="W29" s="426">
        <f>ROUND(AZ94, 2)</f>
        <v>0</v>
      </c>
      <c r="X29" s="427"/>
      <c r="Y29" s="427"/>
      <c r="Z29" s="427"/>
      <c r="AA29" s="427"/>
      <c r="AB29" s="427"/>
      <c r="AC29" s="427"/>
      <c r="AD29" s="427"/>
      <c r="AE29" s="427"/>
      <c r="AF29" s="40"/>
      <c r="AG29" s="40"/>
      <c r="AH29" s="40"/>
      <c r="AI29" s="40"/>
      <c r="AJ29" s="40"/>
      <c r="AK29" s="426">
        <f>ROUND(AV94, 2)</f>
        <v>0</v>
      </c>
      <c r="AL29" s="427"/>
      <c r="AM29" s="427"/>
      <c r="AN29" s="427"/>
      <c r="AO29" s="427"/>
      <c r="AP29" s="40"/>
      <c r="AQ29" s="40"/>
      <c r="AR29" s="41"/>
      <c r="BE29" s="435"/>
    </row>
    <row r="30" spans="1:71" s="3" customFormat="1" ht="14.45" customHeight="1" x14ac:dyDescent="0.2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428">
        <v>0.15</v>
      </c>
      <c r="M30" s="427"/>
      <c r="N30" s="427"/>
      <c r="O30" s="427"/>
      <c r="P30" s="427"/>
      <c r="Q30" s="40"/>
      <c r="R30" s="40"/>
      <c r="S30" s="40"/>
      <c r="T30" s="40"/>
      <c r="U30" s="40"/>
      <c r="V30" s="40"/>
      <c r="W30" s="426">
        <f>ROUND(BA94, 2)</f>
        <v>0</v>
      </c>
      <c r="X30" s="427"/>
      <c r="Y30" s="427"/>
      <c r="Z30" s="427"/>
      <c r="AA30" s="427"/>
      <c r="AB30" s="427"/>
      <c r="AC30" s="427"/>
      <c r="AD30" s="427"/>
      <c r="AE30" s="427"/>
      <c r="AF30" s="40"/>
      <c r="AG30" s="40"/>
      <c r="AH30" s="40"/>
      <c r="AI30" s="40"/>
      <c r="AJ30" s="40"/>
      <c r="AK30" s="426">
        <f>ROUND(AW94, 2)</f>
        <v>0</v>
      </c>
      <c r="AL30" s="427"/>
      <c r="AM30" s="427"/>
      <c r="AN30" s="427"/>
      <c r="AO30" s="427"/>
      <c r="AP30" s="40"/>
      <c r="AQ30" s="40"/>
      <c r="AR30" s="41"/>
      <c r="BE30" s="435"/>
    </row>
    <row r="31" spans="1:71" s="3" customFormat="1" ht="14.45" hidden="1" customHeight="1" x14ac:dyDescent="0.2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428">
        <v>0.21</v>
      </c>
      <c r="M31" s="427"/>
      <c r="N31" s="427"/>
      <c r="O31" s="427"/>
      <c r="P31" s="427"/>
      <c r="Q31" s="40"/>
      <c r="R31" s="40"/>
      <c r="S31" s="40"/>
      <c r="T31" s="40"/>
      <c r="U31" s="40"/>
      <c r="V31" s="40"/>
      <c r="W31" s="426">
        <f>ROUND(BB94, 2)</f>
        <v>0</v>
      </c>
      <c r="X31" s="427"/>
      <c r="Y31" s="427"/>
      <c r="Z31" s="427"/>
      <c r="AA31" s="427"/>
      <c r="AB31" s="427"/>
      <c r="AC31" s="427"/>
      <c r="AD31" s="427"/>
      <c r="AE31" s="427"/>
      <c r="AF31" s="40"/>
      <c r="AG31" s="40"/>
      <c r="AH31" s="40"/>
      <c r="AI31" s="40"/>
      <c r="AJ31" s="40"/>
      <c r="AK31" s="426">
        <v>0</v>
      </c>
      <c r="AL31" s="427"/>
      <c r="AM31" s="427"/>
      <c r="AN31" s="427"/>
      <c r="AO31" s="427"/>
      <c r="AP31" s="40"/>
      <c r="AQ31" s="40"/>
      <c r="AR31" s="41"/>
      <c r="BE31" s="435"/>
    </row>
    <row r="32" spans="1:71" s="3" customFormat="1" ht="14.45" hidden="1" customHeight="1" x14ac:dyDescent="0.2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428">
        <v>0.15</v>
      </c>
      <c r="M32" s="427"/>
      <c r="N32" s="427"/>
      <c r="O32" s="427"/>
      <c r="P32" s="427"/>
      <c r="Q32" s="40"/>
      <c r="R32" s="40"/>
      <c r="S32" s="40"/>
      <c r="T32" s="40"/>
      <c r="U32" s="40"/>
      <c r="V32" s="40"/>
      <c r="W32" s="426">
        <f>ROUND(BC94, 2)</f>
        <v>0</v>
      </c>
      <c r="X32" s="427"/>
      <c r="Y32" s="427"/>
      <c r="Z32" s="427"/>
      <c r="AA32" s="427"/>
      <c r="AB32" s="427"/>
      <c r="AC32" s="427"/>
      <c r="AD32" s="427"/>
      <c r="AE32" s="427"/>
      <c r="AF32" s="40"/>
      <c r="AG32" s="40"/>
      <c r="AH32" s="40"/>
      <c r="AI32" s="40"/>
      <c r="AJ32" s="40"/>
      <c r="AK32" s="426">
        <v>0</v>
      </c>
      <c r="AL32" s="427"/>
      <c r="AM32" s="427"/>
      <c r="AN32" s="427"/>
      <c r="AO32" s="427"/>
      <c r="AP32" s="40"/>
      <c r="AQ32" s="40"/>
      <c r="AR32" s="41"/>
      <c r="BE32" s="435"/>
    </row>
    <row r="33" spans="1:57" s="3" customFormat="1" ht="14.45" hidden="1" customHeight="1" x14ac:dyDescent="0.2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428">
        <v>0</v>
      </c>
      <c r="M33" s="427"/>
      <c r="N33" s="427"/>
      <c r="O33" s="427"/>
      <c r="P33" s="427"/>
      <c r="Q33" s="40"/>
      <c r="R33" s="40"/>
      <c r="S33" s="40"/>
      <c r="T33" s="40"/>
      <c r="U33" s="40"/>
      <c r="V33" s="40"/>
      <c r="W33" s="426">
        <f>ROUND(BD94, 2)</f>
        <v>0</v>
      </c>
      <c r="X33" s="427"/>
      <c r="Y33" s="427"/>
      <c r="Z33" s="427"/>
      <c r="AA33" s="427"/>
      <c r="AB33" s="427"/>
      <c r="AC33" s="427"/>
      <c r="AD33" s="427"/>
      <c r="AE33" s="427"/>
      <c r="AF33" s="40"/>
      <c r="AG33" s="40"/>
      <c r="AH33" s="40"/>
      <c r="AI33" s="40"/>
      <c r="AJ33" s="40"/>
      <c r="AK33" s="426">
        <v>0</v>
      </c>
      <c r="AL33" s="427"/>
      <c r="AM33" s="427"/>
      <c r="AN33" s="427"/>
      <c r="AO33" s="427"/>
      <c r="AP33" s="40"/>
      <c r="AQ33" s="40"/>
      <c r="AR33" s="41"/>
      <c r="BE33" s="435"/>
    </row>
    <row r="34" spans="1:57" s="2" customFormat="1" ht="6.95" customHeight="1" x14ac:dyDescent="0.2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434"/>
    </row>
    <row r="35" spans="1:57" s="2" customFormat="1" ht="25.9" customHeight="1" x14ac:dyDescent="0.2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429" t="s">
        <v>46</v>
      </c>
      <c r="Y35" s="430"/>
      <c r="Z35" s="430"/>
      <c r="AA35" s="430"/>
      <c r="AB35" s="430"/>
      <c r="AC35" s="44"/>
      <c r="AD35" s="44"/>
      <c r="AE35" s="44"/>
      <c r="AF35" s="44"/>
      <c r="AG35" s="44"/>
      <c r="AH35" s="44"/>
      <c r="AI35" s="44"/>
      <c r="AJ35" s="44"/>
      <c r="AK35" s="431">
        <f>SUM(AK26:AK33)</f>
        <v>0</v>
      </c>
      <c r="AL35" s="430"/>
      <c r="AM35" s="430"/>
      <c r="AN35" s="430"/>
      <c r="AO35" s="432"/>
      <c r="AP35" s="42"/>
      <c r="AQ35" s="42"/>
      <c r="AR35" s="38"/>
      <c r="BE35" s="33"/>
    </row>
    <row r="36" spans="1:57" s="2" customFormat="1" ht="6.9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 x14ac:dyDescent="0.2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 x14ac:dyDescent="0.2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 x14ac:dyDescent="0.2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 x14ac:dyDescent="0.2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 x14ac:dyDescent="0.2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x14ac:dyDescent="0.2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 x14ac:dyDescent="0.2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 x14ac:dyDescent="0.2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 x14ac:dyDescent="0.2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 x14ac:dyDescent="0.2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180915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 x14ac:dyDescent="0.2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415" t="str">
        <f>K6</f>
        <v>Zámek Doksy - kašna</v>
      </c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6"/>
      <c r="AL85" s="416"/>
      <c r="AM85" s="416"/>
      <c r="AN85" s="416"/>
      <c r="AO85" s="416"/>
      <c r="AP85" s="62"/>
      <c r="AQ85" s="62"/>
      <c r="AR85" s="63"/>
    </row>
    <row r="86" spans="1:90" s="2" customFormat="1" ht="6.95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 x14ac:dyDescent="0.2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417" t="str">
        <f>IF(AN8= "","",AN8)</f>
        <v>15. 9. 2018</v>
      </c>
      <c r="AN87" s="417"/>
      <c r="AO87" s="35"/>
      <c r="AP87" s="35"/>
      <c r="AQ87" s="35"/>
      <c r="AR87" s="38"/>
      <c r="BE87" s="33"/>
    </row>
    <row r="88" spans="1:90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 x14ac:dyDescent="0.2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418" t="str">
        <f>IF(E17="","",E17)</f>
        <v xml:space="preserve"> </v>
      </c>
      <c r="AN89" s="419"/>
      <c r="AO89" s="419"/>
      <c r="AP89" s="419"/>
      <c r="AQ89" s="35"/>
      <c r="AR89" s="38"/>
      <c r="AS89" s="420" t="s">
        <v>54</v>
      </c>
      <c r="AT89" s="421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 x14ac:dyDescent="0.2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418" t="str">
        <f>IF(E20="","",E20)</f>
        <v xml:space="preserve"> </v>
      </c>
      <c r="AN90" s="419"/>
      <c r="AO90" s="419"/>
      <c r="AP90" s="419"/>
      <c r="AQ90" s="35"/>
      <c r="AR90" s="38"/>
      <c r="AS90" s="422"/>
      <c r="AT90" s="423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424"/>
      <c r="AT91" s="425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 x14ac:dyDescent="0.2">
      <c r="A92" s="33"/>
      <c r="B92" s="34"/>
      <c r="C92" s="405" t="s">
        <v>55</v>
      </c>
      <c r="D92" s="406"/>
      <c r="E92" s="406"/>
      <c r="F92" s="406"/>
      <c r="G92" s="406"/>
      <c r="H92" s="72"/>
      <c r="I92" s="407" t="s">
        <v>56</v>
      </c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8" t="s">
        <v>57</v>
      </c>
      <c r="AH92" s="406"/>
      <c r="AI92" s="406"/>
      <c r="AJ92" s="406"/>
      <c r="AK92" s="406"/>
      <c r="AL92" s="406"/>
      <c r="AM92" s="406"/>
      <c r="AN92" s="407" t="s">
        <v>58</v>
      </c>
      <c r="AO92" s="406"/>
      <c r="AP92" s="409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0" s="2" customFormat="1" ht="10.9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 x14ac:dyDescent="0.2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413">
        <f>ROUND(AG95,2)</f>
        <v>0</v>
      </c>
      <c r="AH94" s="413"/>
      <c r="AI94" s="413"/>
      <c r="AJ94" s="413"/>
      <c r="AK94" s="413"/>
      <c r="AL94" s="413"/>
      <c r="AM94" s="413"/>
      <c r="AN94" s="414">
        <f>SUM(AG94,AT94)</f>
        <v>0</v>
      </c>
      <c r="AO94" s="414"/>
      <c r="AP94" s="414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73</v>
      </c>
      <c r="BT94" s="90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0" s="7" customFormat="1" ht="16.5" customHeight="1" x14ac:dyDescent="0.2">
      <c r="A95" s="91" t="s">
        <v>77</v>
      </c>
      <c r="B95" s="92"/>
      <c r="C95" s="93"/>
      <c r="D95" s="412" t="s">
        <v>14</v>
      </c>
      <c r="E95" s="412"/>
      <c r="F95" s="412"/>
      <c r="G95" s="412"/>
      <c r="H95" s="412"/>
      <c r="I95" s="94"/>
      <c r="J95" s="412" t="s">
        <v>17</v>
      </c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12"/>
      <c r="AA95" s="412"/>
      <c r="AB95" s="412"/>
      <c r="AC95" s="412"/>
      <c r="AD95" s="412"/>
      <c r="AE95" s="412"/>
      <c r="AF95" s="412"/>
      <c r="AG95" s="410">
        <f>'180915 - Zámek Doksy - kašna'!J30</f>
        <v>0</v>
      </c>
      <c r="AH95" s="411"/>
      <c r="AI95" s="411"/>
      <c r="AJ95" s="411"/>
      <c r="AK95" s="411"/>
      <c r="AL95" s="411"/>
      <c r="AM95" s="411"/>
      <c r="AN95" s="410">
        <f>SUM(AG95,AT95)</f>
        <v>0</v>
      </c>
      <c r="AO95" s="411"/>
      <c r="AP95" s="411"/>
      <c r="AQ95" s="95" t="s">
        <v>78</v>
      </c>
      <c r="AR95" s="96"/>
      <c r="AS95" s="97">
        <v>0</v>
      </c>
      <c r="AT95" s="98">
        <f>ROUND(SUM(AV95:AW95),2)</f>
        <v>0</v>
      </c>
      <c r="AU95" s="99">
        <f>'180915 - Zámek Doksy - kašna'!P141</f>
        <v>0</v>
      </c>
      <c r="AV95" s="98">
        <f>'180915 - Zámek Doksy - kašna'!J33</f>
        <v>0</v>
      </c>
      <c r="AW95" s="98">
        <f>'180915 - Zámek Doksy - kašna'!J34</f>
        <v>0</v>
      </c>
      <c r="AX95" s="98">
        <f>'180915 - Zámek Doksy - kašna'!J35</f>
        <v>0</v>
      </c>
      <c r="AY95" s="98">
        <f>'180915 - Zámek Doksy - kašna'!J36</f>
        <v>0</v>
      </c>
      <c r="AZ95" s="98">
        <f>'180915 - Zámek Doksy - kašna'!F33</f>
        <v>0</v>
      </c>
      <c r="BA95" s="98">
        <f>'180915 - Zámek Doksy - kašna'!F34</f>
        <v>0</v>
      </c>
      <c r="BB95" s="98">
        <f>'180915 - Zámek Doksy - kašna'!F35</f>
        <v>0</v>
      </c>
      <c r="BC95" s="98">
        <f>'180915 - Zámek Doksy - kašna'!F36</f>
        <v>0</v>
      </c>
      <c r="BD95" s="100">
        <f>'180915 - Zámek Doksy - kašna'!F37</f>
        <v>0</v>
      </c>
      <c r="BT95" s="101" t="s">
        <v>79</v>
      </c>
      <c r="BU95" s="101" t="s">
        <v>80</v>
      </c>
      <c r="BV95" s="101" t="s">
        <v>75</v>
      </c>
      <c r="BW95" s="101" t="s">
        <v>5</v>
      </c>
      <c r="BX95" s="101" t="s">
        <v>76</v>
      </c>
      <c r="CL95" s="101" t="s">
        <v>1</v>
      </c>
    </row>
    <row r="96" spans="1:90" s="2" customFormat="1" ht="30" customHeight="1" x14ac:dyDescent="0.2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 x14ac:dyDescent="0.2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89wfEODDuf6Zv1ceFL4qshbY3goY/no02UUL9LMYXXYtJ2kCc5fSMmMeK+lYphz4O1275rHSZOUgh1FmIqMYiw==" saltValue="ZK5R9b3OSDpu16loqRS9vIIbJG45SEH69L6AXgrOxDN7j4InB8Ue2foMcwp8d0ONzxusfFjx44TwPYD/yYRYm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80915 - Zámek Doksy - kašna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M379"/>
  <sheetViews>
    <sheetView showGridLines="0" topLeftCell="A280" zoomScaleNormal="100" workbookViewId="0">
      <selection activeCell="F305" sqref="F30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2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AT2" s="16" t="s">
        <v>5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81</v>
      </c>
    </row>
    <row r="4" spans="1:46" s="1" customFormat="1" ht="24.95" customHeight="1" x14ac:dyDescent="0.2">
      <c r="B4" s="19"/>
      <c r="D4" s="106" t="s">
        <v>82</v>
      </c>
      <c r="I4" s="102"/>
      <c r="L4" s="19"/>
      <c r="M4" s="107" t="s">
        <v>10</v>
      </c>
      <c r="AT4" s="16" t="s">
        <v>4</v>
      </c>
    </row>
    <row r="5" spans="1:46" s="1" customFormat="1" ht="6.95" customHeight="1" x14ac:dyDescent="0.2">
      <c r="B5" s="19"/>
      <c r="I5" s="102"/>
      <c r="L5" s="19"/>
    </row>
    <row r="6" spans="1:46" s="2" customFormat="1" ht="12" customHeight="1" x14ac:dyDescent="0.2">
      <c r="A6" s="33"/>
      <c r="B6" s="38"/>
      <c r="C6" s="33"/>
      <c r="D6" s="108" t="s">
        <v>16</v>
      </c>
      <c r="E6" s="33"/>
      <c r="F6" s="33"/>
      <c r="G6" s="33"/>
      <c r="H6" s="33"/>
      <c r="I6" s="109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 x14ac:dyDescent="0.2">
      <c r="A7" s="33"/>
      <c r="B7" s="38"/>
      <c r="C7" s="33"/>
      <c r="D7" s="33"/>
      <c r="E7" s="448" t="s">
        <v>17</v>
      </c>
      <c r="F7" s="449"/>
      <c r="G7" s="449"/>
      <c r="H7" s="449"/>
      <c r="I7" s="109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x14ac:dyDescent="0.2">
      <c r="A8" s="33"/>
      <c r="B8" s="38"/>
      <c r="C8" s="33"/>
      <c r="D8" s="33"/>
      <c r="E8" s="33"/>
      <c r="F8" s="33"/>
      <c r="G8" s="33"/>
      <c r="H8" s="33"/>
      <c r="I8" s="109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 x14ac:dyDescent="0.2">
      <c r="A9" s="33"/>
      <c r="B9" s="38"/>
      <c r="C9" s="33"/>
      <c r="D9" s="108" t="s">
        <v>18</v>
      </c>
      <c r="E9" s="33"/>
      <c r="F9" s="110" t="s">
        <v>1</v>
      </c>
      <c r="G9" s="33"/>
      <c r="H9" s="33"/>
      <c r="I9" s="111" t="s">
        <v>19</v>
      </c>
      <c r="J9" s="110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 x14ac:dyDescent="0.2">
      <c r="A10" s="33"/>
      <c r="B10" s="38"/>
      <c r="C10" s="33"/>
      <c r="D10" s="108" t="s">
        <v>20</v>
      </c>
      <c r="E10" s="33"/>
      <c r="F10" s="110" t="s">
        <v>21</v>
      </c>
      <c r="G10" s="33"/>
      <c r="H10" s="33"/>
      <c r="I10" s="111" t="s">
        <v>22</v>
      </c>
      <c r="J10" s="112" t="str">
        <f>'Rekapitulace stavby'!AN8</f>
        <v>15. 9. 2018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 x14ac:dyDescent="0.2">
      <c r="A11" s="33"/>
      <c r="B11" s="38"/>
      <c r="C11" s="33"/>
      <c r="D11" s="33"/>
      <c r="E11" s="33"/>
      <c r="F11" s="33"/>
      <c r="G11" s="33"/>
      <c r="H11" s="33"/>
      <c r="I11" s="109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08" t="s">
        <v>24</v>
      </c>
      <c r="E12" s="33"/>
      <c r="F12" s="33"/>
      <c r="G12" s="33"/>
      <c r="H12" s="33"/>
      <c r="I12" s="111" t="s">
        <v>25</v>
      </c>
      <c r="J12" s="110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 x14ac:dyDescent="0.2">
      <c r="A13" s="33"/>
      <c r="B13" s="38"/>
      <c r="C13" s="33"/>
      <c r="D13" s="33"/>
      <c r="E13" s="110" t="str">
        <f>IF('Rekapitulace stavby'!E11="","",'Rekapitulace stavby'!E11)</f>
        <v xml:space="preserve"> </v>
      </c>
      <c r="F13" s="33"/>
      <c r="G13" s="33"/>
      <c r="H13" s="33"/>
      <c r="I13" s="111" t="s">
        <v>26</v>
      </c>
      <c r="J13" s="110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 x14ac:dyDescent="0.2">
      <c r="A14" s="33"/>
      <c r="B14" s="38"/>
      <c r="C14" s="33"/>
      <c r="D14" s="33"/>
      <c r="E14" s="33"/>
      <c r="F14" s="33"/>
      <c r="G14" s="33"/>
      <c r="H14" s="33"/>
      <c r="I14" s="109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 x14ac:dyDescent="0.2">
      <c r="A15" s="33"/>
      <c r="B15" s="38"/>
      <c r="C15" s="33"/>
      <c r="D15" s="108" t="s">
        <v>27</v>
      </c>
      <c r="E15" s="33"/>
      <c r="F15" s="33"/>
      <c r="G15" s="33"/>
      <c r="H15" s="33"/>
      <c r="I15" s="111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 x14ac:dyDescent="0.2">
      <c r="A16" s="33"/>
      <c r="B16" s="38"/>
      <c r="C16" s="33"/>
      <c r="D16" s="33"/>
      <c r="E16" s="450" t="str">
        <f>'Rekapitulace stavby'!E14</f>
        <v>Vyplň údaj</v>
      </c>
      <c r="F16" s="451"/>
      <c r="G16" s="451"/>
      <c r="H16" s="451"/>
      <c r="I16" s="111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 x14ac:dyDescent="0.2">
      <c r="A17" s="33"/>
      <c r="B17" s="38"/>
      <c r="C17" s="33"/>
      <c r="D17" s="33"/>
      <c r="E17" s="33"/>
      <c r="F17" s="33"/>
      <c r="G17" s="33"/>
      <c r="H17" s="33"/>
      <c r="I17" s="109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 x14ac:dyDescent="0.2">
      <c r="A18" s="33"/>
      <c r="B18" s="38"/>
      <c r="C18" s="33"/>
      <c r="D18" s="108" t="s">
        <v>29</v>
      </c>
      <c r="E18" s="33"/>
      <c r="F18" s="33"/>
      <c r="G18" s="33"/>
      <c r="H18" s="33"/>
      <c r="I18" s="111" t="s">
        <v>25</v>
      </c>
      <c r="J18" s="110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 x14ac:dyDescent="0.2">
      <c r="A19" s="33"/>
      <c r="B19" s="38"/>
      <c r="C19" s="33"/>
      <c r="D19" s="33"/>
      <c r="E19" s="110" t="str">
        <f>IF('Rekapitulace stavby'!E17="","",'Rekapitulace stavby'!E17)</f>
        <v xml:space="preserve"> </v>
      </c>
      <c r="F19" s="33"/>
      <c r="G19" s="33"/>
      <c r="H19" s="33"/>
      <c r="I19" s="111" t="s">
        <v>26</v>
      </c>
      <c r="J19" s="110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 x14ac:dyDescent="0.2">
      <c r="A20" s="33"/>
      <c r="B20" s="38"/>
      <c r="C20" s="33"/>
      <c r="D20" s="33"/>
      <c r="E20" s="33"/>
      <c r="F20" s="33"/>
      <c r="G20" s="33"/>
      <c r="H20" s="33"/>
      <c r="I20" s="109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 x14ac:dyDescent="0.2">
      <c r="A21" s="33"/>
      <c r="B21" s="38"/>
      <c r="C21" s="33"/>
      <c r="D21" s="108" t="s">
        <v>31</v>
      </c>
      <c r="E21" s="33"/>
      <c r="F21" s="33"/>
      <c r="G21" s="33"/>
      <c r="H21" s="33"/>
      <c r="I21" s="111" t="s">
        <v>25</v>
      </c>
      <c r="J21" s="110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 x14ac:dyDescent="0.2">
      <c r="A22" s="33"/>
      <c r="B22" s="38"/>
      <c r="C22" s="33"/>
      <c r="D22" s="33"/>
      <c r="E22" s="110" t="str">
        <f>IF('Rekapitulace stavby'!E20="","",'Rekapitulace stavby'!E20)</f>
        <v xml:space="preserve"> </v>
      </c>
      <c r="F22" s="33"/>
      <c r="G22" s="33"/>
      <c r="H22" s="33"/>
      <c r="I22" s="111" t="s">
        <v>26</v>
      </c>
      <c r="J22" s="110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 x14ac:dyDescent="0.2">
      <c r="A23" s="33"/>
      <c r="B23" s="38"/>
      <c r="C23" s="33"/>
      <c r="D23" s="33"/>
      <c r="E23" s="33"/>
      <c r="F23" s="33"/>
      <c r="G23" s="33"/>
      <c r="H23" s="33"/>
      <c r="I23" s="109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 x14ac:dyDescent="0.2">
      <c r="A24" s="33"/>
      <c r="B24" s="38"/>
      <c r="C24" s="33"/>
      <c r="D24" s="108" t="s">
        <v>32</v>
      </c>
      <c r="E24" s="33"/>
      <c r="F24" s="33"/>
      <c r="G24" s="33"/>
      <c r="H24" s="33"/>
      <c r="I24" s="109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83.25" customHeight="1" x14ac:dyDescent="0.2">
      <c r="A25" s="113"/>
      <c r="B25" s="114"/>
      <c r="C25" s="113"/>
      <c r="D25" s="113"/>
      <c r="E25" s="452" t="s">
        <v>33</v>
      </c>
      <c r="F25" s="452"/>
      <c r="G25" s="452"/>
      <c r="H25" s="452"/>
      <c r="I25" s="115"/>
      <c r="J25" s="113"/>
      <c r="K25" s="113"/>
      <c r="L25" s="116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2" customFormat="1" ht="6.95" customHeight="1" x14ac:dyDescent="0.2">
      <c r="A26" s="33"/>
      <c r="B26" s="38"/>
      <c r="C26" s="33"/>
      <c r="D26" s="33"/>
      <c r="E26" s="33"/>
      <c r="F26" s="33"/>
      <c r="G26" s="33"/>
      <c r="H26" s="33"/>
      <c r="I26" s="109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8"/>
      <c r="C27" s="33"/>
      <c r="D27" s="117"/>
      <c r="E27" s="117"/>
      <c r="F27" s="117"/>
      <c r="G27" s="117"/>
      <c r="H27" s="117"/>
      <c r="I27" s="118"/>
      <c r="J27" s="117"/>
      <c r="K27" s="117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4.45" customHeight="1" x14ac:dyDescent="0.2">
      <c r="A28" s="33"/>
      <c r="B28" s="38"/>
      <c r="C28" s="33"/>
      <c r="D28" s="110" t="s">
        <v>83</v>
      </c>
      <c r="E28" s="33"/>
      <c r="F28" s="33"/>
      <c r="G28" s="33"/>
      <c r="H28" s="33"/>
      <c r="I28" s="109"/>
      <c r="J28" s="119">
        <f>J94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14.45" customHeight="1" x14ac:dyDescent="0.2">
      <c r="A29" s="33"/>
      <c r="B29" s="38"/>
      <c r="C29" s="33"/>
      <c r="D29" s="120" t="s">
        <v>84</v>
      </c>
      <c r="E29" s="33"/>
      <c r="F29" s="33"/>
      <c r="G29" s="33"/>
      <c r="H29" s="33"/>
      <c r="I29" s="109"/>
      <c r="J29" s="119">
        <f>J116</f>
        <v>0</v>
      </c>
      <c r="K29" s="3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21" t="s">
        <v>34</v>
      </c>
      <c r="E30" s="33"/>
      <c r="F30" s="33"/>
      <c r="G30" s="33"/>
      <c r="H30" s="33"/>
      <c r="I30" s="109"/>
      <c r="J30" s="122">
        <f>ROUND(J28 + J29,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8"/>
      <c r="C31" s="33"/>
      <c r="D31" s="117"/>
      <c r="E31" s="117"/>
      <c r="F31" s="117"/>
      <c r="G31" s="117"/>
      <c r="H31" s="117"/>
      <c r="I31" s="118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33"/>
      <c r="F32" s="123" t="s">
        <v>36</v>
      </c>
      <c r="G32" s="33"/>
      <c r="H32" s="33"/>
      <c r="I32" s="124" t="s">
        <v>35</v>
      </c>
      <c r="J32" s="123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8"/>
      <c r="C33" s="33"/>
      <c r="D33" s="125" t="s">
        <v>38</v>
      </c>
      <c r="E33" s="108" t="s">
        <v>39</v>
      </c>
      <c r="F33" s="126">
        <f>ROUND((SUM(BE116:BE123) + SUM(BE141:BE378)),  2)</f>
        <v>0</v>
      </c>
      <c r="G33" s="33"/>
      <c r="H33" s="33"/>
      <c r="I33" s="127">
        <v>0.21</v>
      </c>
      <c r="J33" s="126">
        <f>ROUND(((SUM(BE116:BE123) + SUM(BE141:BE378))*I33),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8"/>
      <c r="C34" s="33"/>
      <c r="D34" s="33"/>
      <c r="E34" s="108" t="s">
        <v>40</v>
      </c>
      <c r="F34" s="126">
        <f>ROUND((SUM(BF116:BF123) + SUM(BF141:BF378)),  2)</f>
        <v>0</v>
      </c>
      <c r="G34" s="33"/>
      <c r="H34" s="33"/>
      <c r="I34" s="127">
        <v>0.15</v>
      </c>
      <c r="J34" s="126">
        <f>ROUND(((SUM(BF116:BF123) + SUM(BF141:BF378))*I34),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08" t="s">
        <v>41</v>
      </c>
      <c r="F35" s="126">
        <f>ROUND((SUM(BG116:BG123) + SUM(BG141:BG378)),  2)</f>
        <v>0</v>
      </c>
      <c r="G35" s="33"/>
      <c r="H35" s="33"/>
      <c r="I35" s="127">
        <v>0.21</v>
      </c>
      <c r="J35" s="126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8"/>
      <c r="C36" s="33"/>
      <c r="D36" s="33"/>
      <c r="E36" s="108" t="s">
        <v>42</v>
      </c>
      <c r="F36" s="126">
        <f>ROUND((SUM(BH116:BH123) + SUM(BH141:BH378)),  2)</f>
        <v>0</v>
      </c>
      <c r="G36" s="33"/>
      <c r="H36" s="33"/>
      <c r="I36" s="127">
        <v>0.15</v>
      </c>
      <c r="J36" s="126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8"/>
      <c r="C37" s="33"/>
      <c r="D37" s="33"/>
      <c r="E37" s="108" t="s">
        <v>43</v>
      </c>
      <c r="F37" s="126">
        <f>ROUND((SUM(BI116:BI123) + SUM(BI141:BI378)),  2)</f>
        <v>0</v>
      </c>
      <c r="G37" s="33"/>
      <c r="H37" s="33"/>
      <c r="I37" s="127">
        <v>0</v>
      </c>
      <c r="J37" s="126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8"/>
      <c r="C38" s="33"/>
      <c r="D38" s="33"/>
      <c r="E38" s="33"/>
      <c r="F38" s="33"/>
      <c r="G38" s="33"/>
      <c r="H38" s="33"/>
      <c r="I38" s="109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8"/>
      <c r="D39" s="129" t="s">
        <v>44</v>
      </c>
      <c r="E39" s="130"/>
      <c r="F39" s="130"/>
      <c r="G39" s="131" t="s">
        <v>45</v>
      </c>
      <c r="H39" s="132" t="s">
        <v>46</v>
      </c>
      <c r="I39" s="133"/>
      <c r="J39" s="134">
        <f>SUM(J30:J37)</f>
        <v>0</v>
      </c>
      <c r="K39" s="135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8"/>
      <c r="C40" s="33"/>
      <c r="D40" s="33"/>
      <c r="E40" s="33"/>
      <c r="F40" s="33"/>
      <c r="G40" s="33"/>
      <c r="H40" s="33"/>
      <c r="I40" s="109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19"/>
      <c r="I41" s="102"/>
      <c r="L41" s="19"/>
    </row>
    <row r="42" spans="1:31" s="1" customFormat="1" ht="14.45" customHeight="1" x14ac:dyDescent="0.2">
      <c r="B42" s="19"/>
      <c r="I42" s="102"/>
      <c r="L42" s="19"/>
    </row>
    <row r="43" spans="1:31" s="1" customFormat="1" ht="14.45" customHeight="1" x14ac:dyDescent="0.2">
      <c r="B43" s="19"/>
      <c r="I43" s="102"/>
      <c r="L43" s="19"/>
    </row>
    <row r="44" spans="1:31" s="1" customFormat="1" ht="14.45" customHeight="1" x14ac:dyDescent="0.2">
      <c r="B44" s="19"/>
      <c r="I44" s="102"/>
      <c r="L44" s="19"/>
    </row>
    <row r="45" spans="1:31" s="1" customFormat="1" ht="14.45" customHeight="1" x14ac:dyDescent="0.2">
      <c r="B45" s="19"/>
      <c r="I45" s="102"/>
      <c r="L45" s="19"/>
    </row>
    <row r="46" spans="1:31" s="1" customFormat="1" ht="14.45" customHeight="1" x14ac:dyDescent="0.2">
      <c r="B46" s="19"/>
      <c r="I46" s="102"/>
      <c r="L46" s="19"/>
    </row>
    <row r="47" spans="1:31" s="1" customFormat="1" ht="14.45" customHeight="1" x14ac:dyDescent="0.2">
      <c r="B47" s="19"/>
      <c r="I47" s="102"/>
      <c r="L47" s="19"/>
    </row>
    <row r="48" spans="1:31" s="1" customFormat="1" ht="14.45" customHeight="1" x14ac:dyDescent="0.2">
      <c r="B48" s="19"/>
      <c r="I48" s="102"/>
      <c r="L48" s="19"/>
    </row>
    <row r="49" spans="1:31" s="1" customFormat="1" ht="14.45" customHeight="1" x14ac:dyDescent="0.2">
      <c r="B49" s="19"/>
      <c r="I49" s="102"/>
      <c r="L49" s="19"/>
    </row>
    <row r="50" spans="1:31" s="2" customFormat="1" ht="14.45" customHeight="1" x14ac:dyDescent="0.2">
      <c r="B50" s="50"/>
      <c r="D50" s="136" t="s">
        <v>47</v>
      </c>
      <c r="E50" s="137"/>
      <c r="F50" s="137"/>
      <c r="G50" s="136" t="s">
        <v>48</v>
      </c>
      <c r="H50" s="137"/>
      <c r="I50" s="138"/>
      <c r="J50" s="137"/>
      <c r="K50" s="137"/>
      <c r="L50" s="50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33"/>
      <c r="B61" s="38"/>
      <c r="C61" s="33"/>
      <c r="D61" s="139" t="s">
        <v>49</v>
      </c>
      <c r="E61" s="140"/>
      <c r="F61" s="141" t="s">
        <v>50</v>
      </c>
      <c r="G61" s="139" t="s">
        <v>49</v>
      </c>
      <c r="H61" s="140"/>
      <c r="I61" s="142"/>
      <c r="J61" s="143" t="s">
        <v>50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33"/>
      <c r="B65" s="38"/>
      <c r="C65" s="33"/>
      <c r="D65" s="136" t="s">
        <v>51</v>
      </c>
      <c r="E65" s="144"/>
      <c r="F65" s="144"/>
      <c r="G65" s="136" t="s">
        <v>52</v>
      </c>
      <c r="H65" s="144"/>
      <c r="I65" s="145"/>
      <c r="J65" s="144"/>
      <c r="K65" s="144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33"/>
      <c r="B76" s="38"/>
      <c r="C76" s="33"/>
      <c r="D76" s="139" t="s">
        <v>49</v>
      </c>
      <c r="E76" s="140"/>
      <c r="F76" s="141" t="s">
        <v>50</v>
      </c>
      <c r="G76" s="139" t="s">
        <v>49</v>
      </c>
      <c r="H76" s="140"/>
      <c r="I76" s="142"/>
      <c r="J76" s="143" t="s">
        <v>50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85</v>
      </c>
      <c r="D82" s="35"/>
      <c r="E82" s="35"/>
      <c r="F82" s="35"/>
      <c r="G82" s="35"/>
      <c r="H82" s="35"/>
      <c r="I82" s="109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109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109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415" t="str">
        <f>E7</f>
        <v>Zámek Doksy - kašna</v>
      </c>
      <c r="F85" s="447"/>
      <c r="G85" s="447"/>
      <c r="H85" s="447"/>
      <c r="I85" s="109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 x14ac:dyDescent="0.2">
      <c r="A86" s="33"/>
      <c r="B86" s="34"/>
      <c r="C86" s="35"/>
      <c r="D86" s="35"/>
      <c r="E86" s="35"/>
      <c r="F86" s="35"/>
      <c r="G86" s="35"/>
      <c r="H86" s="35"/>
      <c r="I86" s="109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 x14ac:dyDescent="0.2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111" t="s">
        <v>22</v>
      </c>
      <c r="J87" s="65" t="str">
        <f>IF(J10="","",J10)</f>
        <v>15. 9. 2018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109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 x14ac:dyDescent="0.2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111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 x14ac:dyDescent="0.2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111" t="s">
        <v>31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 x14ac:dyDescent="0.2">
      <c r="A91" s="33"/>
      <c r="B91" s="34"/>
      <c r="C91" s="35"/>
      <c r="D91" s="35"/>
      <c r="E91" s="35"/>
      <c r="F91" s="35"/>
      <c r="G91" s="35"/>
      <c r="H91" s="35"/>
      <c r="I91" s="109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 x14ac:dyDescent="0.2">
      <c r="A92" s="33"/>
      <c r="B92" s="34"/>
      <c r="C92" s="152" t="s">
        <v>86</v>
      </c>
      <c r="D92" s="153"/>
      <c r="E92" s="153"/>
      <c r="F92" s="153"/>
      <c r="G92" s="153"/>
      <c r="H92" s="153"/>
      <c r="I92" s="154"/>
      <c r="J92" s="155" t="s">
        <v>87</v>
      </c>
      <c r="K92" s="153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109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 x14ac:dyDescent="0.2">
      <c r="A94" s="33"/>
      <c r="B94" s="34"/>
      <c r="C94" s="156" t="s">
        <v>88</v>
      </c>
      <c r="D94" s="35"/>
      <c r="E94" s="35"/>
      <c r="F94" s="35"/>
      <c r="G94" s="35"/>
      <c r="H94" s="35"/>
      <c r="I94" s="109"/>
      <c r="J94" s="83">
        <f>J141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89</v>
      </c>
    </row>
    <row r="95" spans="1:47" s="9" customFormat="1" ht="24.95" customHeight="1" x14ac:dyDescent="0.2">
      <c r="B95" s="157"/>
      <c r="C95" s="158"/>
      <c r="D95" s="159" t="s">
        <v>90</v>
      </c>
      <c r="E95" s="160"/>
      <c r="F95" s="160"/>
      <c r="G95" s="160"/>
      <c r="H95" s="160"/>
      <c r="I95" s="161"/>
      <c r="J95" s="162">
        <f>J142</f>
        <v>0</v>
      </c>
      <c r="K95" s="158"/>
      <c r="L95" s="163"/>
    </row>
    <row r="96" spans="1:47" s="10" customFormat="1" ht="19.899999999999999" customHeight="1" x14ac:dyDescent="0.2">
      <c r="B96" s="164"/>
      <c r="C96" s="165"/>
      <c r="D96" s="166" t="s">
        <v>91</v>
      </c>
      <c r="E96" s="167"/>
      <c r="F96" s="167"/>
      <c r="G96" s="167"/>
      <c r="H96" s="167"/>
      <c r="I96" s="168"/>
      <c r="J96" s="169">
        <f>J143</f>
        <v>0</v>
      </c>
      <c r="K96" s="165"/>
      <c r="L96" s="170"/>
    </row>
    <row r="97" spans="2:12" s="10" customFormat="1" ht="19.899999999999999" customHeight="1" x14ac:dyDescent="0.2">
      <c r="B97" s="164"/>
      <c r="C97" s="165"/>
      <c r="D97" s="166" t="s">
        <v>92</v>
      </c>
      <c r="E97" s="167"/>
      <c r="F97" s="167"/>
      <c r="G97" s="167"/>
      <c r="H97" s="167"/>
      <c r="I97" s="168"/>
      <c r="J97" s="169">
        <f>J208</f>
        <v>0</v>
      </c>
      <c r="K97" s="165"/>
      <c r="L97" s="170"/>
    </row>
    <row r="98" spans="2:12" s="10" customFormat="1" ht="19.899999999999999" customHeight="1" x14ac:dyDescent="0.2">
      <c r="B98" s="164"/>
      <c r="C98" s="165"/>
      <c r="D98" s="166" t="s">
        <v>93</v>
      </c>
      <c r="E98" s="167"/>
      <c r="F98" s="167"/>
      <c r="G98" s="167"/>
      <c r="H98" s="167"/>
      <c r="I98" s="168"/>
      <c r="J98" s="169">
        <f>J234</f>
        <v>0</v>
      </c>
      <c r="K98" s="165"/>
      <c r="L98" s="170"/>
    </row>
    <row r="99" spans="2:12" s="10" customFormat="1" ht="19.899999999999999" customHeight="1" x14ac:dyDescent="0.2">
      <c r="B99" s="164"/>
      <c r="C99" s="165"/>
      <c r="D99" s="166" t="s">
        <v>94</v>
      </c>
      <c r="E99" s="167"/>
      <c r="F99" s="167"/>
      <c r="G99" s="167"/>
      <c r="H99" s="167"/>
      <c r="I99" s="168"/>
      <c r="J99" s="169">
        <f>J260</f>
        <v>0</v>
      </c>
      <c r="K99" s="165"/>
      <c r="L99" s="170"/>
    </row>
    <row r="100" spans="2:12" s="10" customFormat="1" ht="19.899999999999999" customHeight="1" x14ac:dyDescent="0.2">
      <c r="B100" s="164"/>
      <c r="C100" s="165"/>
      <c r="D100" s="166" t="s">
        <v>95</v>
      </c>
      <c r="E100" s="167"/>
      <c r="F100" s="167"/>
      <c r="G100" s="167"/>
      <c r="H100" s="167"/>
      <c r="I100" s="168"/>
      <c r="J100" s="169">
        <f>J267</f>
        <v>0</v>
      </c>
      <c r="K100" s="165"/>
      <c r="L100" s="170"/>
    </row>
    <row r="101" spans="2:12" s="10" customFormat="1" ht="19.899999999999999" customHeight="1" x14ac:dyDescent="0.2">
      <c r="B101" s="164"/>
      <c r="C101" s="165"/>
      <c r="D101" s="166" t="s">
        <v>96</v>
      </c>
      <c r="E101" s="167"/>
      <c r="F101" s="167"/>
      <c r="G101" s="167"/>
      <c r="H101" s="167"/>
      <c r="I101" s="168"/>
      <c r="J101" s="169">
        <f>J277</f>
        <v>0</v>
      </c>
      <c r="K101" s="165"/>
      <c r="L101" s="170"/>
    </row>
    <row r="102" spans="2:12" s="10" customFormat="1" ht="19.899999999999999" customHeight="1" x14ac:dyDescent="0.2">
      <c r="B102" s="164"/>
      <c r="C102" s="165"/>
      <c r="D102" s="166" t="s">
        <v>97</v>
      </c>
      <c r="E102" s="167"/>
      <c r="F102" s="167"/>
      <c r="G102" s="167"/>
      <c r="H102" s="167"/>
      <c r="I102" s="168"/>
      <c r="J102" s="169">
        <f>J290</f>
        <v>0</v>
      </c>
      <c r="K102" s="165"/>
      <c r="L102" s="170"/>
    </row>
    <row r="103" spans="2:12" s="10" customFormat="1" ht="19.899999999999999" customHeight="1" x14ac:dyDescent="0.2">
      <c r="B103" s="164"/>
      <c r="C103" s="165"/>
      <c r="D103" s="166" t="s">
        <v>98</v>
      </c>
      <c r="E103" s="167"/>
      <c r="F103" s="167"/>
      <c r="G103" s="167"/>
      <c r="H103" s="167"/>
      <c r="I103" s="168"/>
      <c r="J103" s="169">
        <f>J295</f>
        <v>0</v>
      </c>
      <c r="K103" s="165"/>
      <c r="L103" s="170"/>
    </row>
    <row r="104" spans="2:12" s="10" customFormat="1" ht="19.899999999999999" customHeight="1" x14ac:dyDescent="0.2">
      <c r="B104" s="164"/>
      <c r="C104" s="165"/>
      <c r="D104" s="166" t="s">
        <v>99</v>
      </c>
      <c r="E104" s="167"/>
      <c r="F104" s="167"/>
      <c r="G104" s="167"/>
      <c r="H104" s="167"/>
      <c r="I104" s="168"/>
      <c r="J104" s="169">
        <f>J317</f>
        <v>0</v>
      </c>
      <c r="K104" s="165"/>
      <c r="L104" s="170"/>
    </row>
    <row r="105" spans="2:12" s="10" customFormat="1" ht="19.899999999999999" customHeight="1" x14ac:dyDescent="0.2">
      <c r="B105" s="164"/>
      <c r="C105" s="165"/>
      <c r="D105" s="166" t="s">
        <v>100</v>
      </c>
      <c r="E105" s="167"/>
      <c r="F105" s="167"/>
      <c r="G105" s="167"/>
      <c r="H105" s="167"/>
      <c r="I105" s="168"/>
      <c r="J105" s="169">
        <f>J325</f>
        <v>0</v>
      </c>
      <c r="K105" s="165"/>
      <c r="L105" s="170"/>
    </row>
    <row r="106" spans="2:12" s="9" customFormat="1" ht="24.95" customHeight="1" x14ac:dyDescent="0.2">
      <c r="B106" s="157"/>
      <c r="C106" s="158"/>
      <c r="D106" s="159" t="s">
        <v>101</v>
      </c>
      <c r="E106" s="160"/>
      <c r="F106" s="160"/>
      <c r="G106" s="160"/>
      <c r="H106" s="160"/>
      <c r="I106" s="161"/>
      <c r="J106" s="162">
        <f>J327</f>
        <v>0</v>
      </c>
      <c r="K106" s="158"/>
      <c r="L106" s="163"/>
    </row>
    <row r="107" spans="2:12" s="10" customFormat="1" ht="19.899999999999999" customHeight="1" x14ac:dyDescent="0.2">
      <c r="B107" s="164"/>
      <c r="C107" s="165"/>
      <c r="D107" s="166" t="s">
        <v>102</v>
      </c>
      <c r="E107" s="167"/>
      <c r="F107" s="167"/>
      <c r="G107" s="167"/>
      <c r="H107" s="167"/>
      <c r="I107" s="168"/>
      <c r="J107" s="169">
        <f>J328</f>
        <v>0</v>
      </c>
      <c r="K107" s="165"/>
      <c r="L107" s="170"/>
    </row>
    <row r="108" spans="2:12" s="10" customFormat="1" ht="19.899999999999999" customHeight="1" x14ac:dyDescent="0.2">
      <c r="B108" s="164"/>
      <c r="C108" s="165"/>
      <c r="D108" s="166" t="s">
        <v>103</v>
      </c>
      <c r="E108" s="167"/>
      <c r="F108" s="167"/>
      <c r="G108" s="167"/>
      <c r="H108" s="167"/>
      <c r="I108" s="168"/>
      <c r="J108" s="169">
        <f>J350</f>
        <v>0</v>
      </c>
      <c r="K108" s="165"/>
      <c r="L108" s="170"/>
    </row>
    <row r="109" spans="2:12" s="10" customFormat="1" ht="19.899999999999999" customHeight="1" x14ac:dyDescent="0.2">
      <c r="B109" s="164"/>
      <c r="C109" s="165"/>
      <c r="D109" s="166" t="s">
        <v>104</v>
      </c>
      <c r="E109" s="167"/>
      <c r="F109" s="167"/>
      <c r="G109" s="167"/>
      <c r="H109" s="167"/>
      <c r="I109" s="168"/>
      <c r="J109" s="169">
        <f>J355</f>
        <v>0</v>
      </c>
      <c r="K109" s="165"/>
      <c r="L109" s="170"/>
    </row>
    <row r="110" spans="2:12" s="9" customFormat="1" ht="24.95" customHeight="1" x14ac:dyDescent="0.2">
      <c r="B110" s="157"/>
      <c r="C110" s="158"/>
      <c r="D110" s="159" t="s">
        <v>105</v>
      </c>
      <c r="E110" s="160"/>
      <c r="F110" s="160"/>
      <c r="G110" s="160"/>
      <c r="H110" s="160"/>
      <c r="I110" s="161"/>
      <c r="J110" s="162">
        <f>J372</f>
        <v>0</v>
      </c>
      <c r="K110" s="158"/>
      <c r="L110" s="163"/>
    </row>
    <row r="111" spans="2:12" s="10" customFormat="1" ht="19.899999999999999" customHeight="1" x14ac:dyDescent="0.2">
      <c r="B111" s="164"/>
      <c r="C111" s="165"/>
      <c r="D111" s="166" t="s">
        <v>106</v>
      </c>
      <c r="E111" s="167"/>
      <c r="F111" s="167"/>
      <c r="G111" s="167"/>
      <c r="H111" s="167"/>
      <c r="I111" s="168"/>
      <c r="J111" s="169">
        <f>J373</f>
        <v>0</v>
      </c>
      <c r="K111" s="165"/>
      <c r="L111" s="170"/>
    </row>
    <row r="112" spans="2:12" s="10" customFormat="1" ht="19.899999999999999" customHeight="1" x14ac:dyDescent="0.2">
      <c r="B112" s="164"/>
      <c r="C112" s="165"/>
      <c r="D112" s="166" t="s">
        <v>107</v>
      </c>
      <c r="E112" s="167"/>
      <c r="F112" s="167"/>
      <c r="G112" s="167"/>
      <c r="H112" s="167"/>
      <c r="I112" s="168"/>
      <c r="J112" s="169">
        <f>J375</f>
        <v>0</v>
      </c>
      <c r="K112" s="165"/>
      <c r="L112" s="170"/>
    </row>
    <row r="113" spans="1:65" s="10" customFormat="1" ht="19.899999999999999" customHeight="1" x14ac:dyDescent="0.2">
      <c r="B113" s="164"/>
      <c r="C113" s="165"/>
      <c r="D113" s="166" t="s">
        <v>108</v>
      </c>
      <c r="E113" s="167"/>
      <c r="F113" s="167"/>
      <c r="G113" s="167"/>
      <c r="H113" s="167"/>
      <c r="I113" s="168"/>
      <c r="J113" s="169">
        <f>J377</f>
        <v>0</v>
      </c>
      <c r="K113" s="165"/>
      <c r="L113" s="170"/>
    </row>
    <row r="114" spans="1:65" s="2" customFormat="1" ht="21.75" customHeight="1" x14ac:dyDescent="0.2">
      <c r="A114" s="33"/>
      <c r="B114" s="34"/>
      <c r="C114" s="35"/>
      <c r="D114" s="35"/>
      <c r="E114" s="35"/>
      <c r="F114" s="35"/>
      <c r="G114" s="35"/>
      <c r="H114" s="35"/>
      <c r="I114" s="109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5"/>
      <c r="D115" s="35"/>
      <c r="E115" s="35"/>
      <c r="F115" s="35"/>
      <c r="G115" s="35"/>
      <c r="H115" s="35"/>
      <c r="I115" s="109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9.25" customHeight="1" x14ac:dyDescent="0.2">
      <c r="A116" s="33"/>
      <c r="B116" s="34"/>
      <c r="C116" s="156" t="s">
        <v>109</v>
      </c>
      <c r="D116" s="35"/>
      <c r="E116" s="35"/>
      <c r="F116" s="35"/>
      <c r="G116" s="35"/>
      <c r="H116" s="35"/>
      <c r="I116" s="109"/>
      <c r="J116" s="171">
        <f>ROUND(J117 + J118 + J119 + J120 + J121 + J122,2)</f>
        <v>0</v>
      </c>
      <c r="K116" s="35"/>
      <c r="L116" s="50"/>
      <c r="N116" s="172" t="s">
        <v>38</v>
      </c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8" customHeight="1" x14ac:dyDescent="0.2">
      <c r="A117" s="33"/>
      <c r="B117" s="34"/>
      <c r="C117" s="35"/>
      <c r="D117" s="445" t="s">
        <v>110</v>
      </c>
      <c r="E117" s="446"/>
      <c r="F117" s="446"/>
      <c r="G117" s="35"/>
      <c r="H117" s="35"/>
      <c r="I117" s="109"/>
      <c r="J117" s="174">
        <v>0</v>
      </c>
      <c r="K117" s="35"/>
      <c r="L117" s="175"/>
      <c r="M117" s="176"/>
      <c r="N117" s="177" t="s">
        <v>40</v>
      </c>
      <c r="O117" s="176"/>
      <c r="P117" s="176"/>
      <c r="Q117" s="176"/>
      <c r="R117" s="176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8" t="s">
        <v>111</v>
      </c>
      <c r="AZ117" s="176"/>
      <c r="BA117" s="176"/>
      <c r="BB117" s="176"/>
      <c r="BC117" s="176"/>
      <c r="BD117" s="176"/>
      <c r="BE117" s="179">
        <f t="shared" ref="BE117:BE122" si="0">IF(N117="základní",J117,0)</f>
        <v>0</v>
      </c>
      <c r="BF117" s="179">
        <f t="shared" ref="BF117:BF122" si="1">IF(N117="snížená",J117,0)</f>
        <v>0</v>
      </c>
      <c r="BG117" s="179">
        <f t="shared" ref="BG117:BG122" si="2">IF(N117="zákl. přenesená",J117,0)</f>
        <v>0</v>
      </c>
      <c r="BH117" s="179">
        <f t="shared" ref="BH117:BH122" si="3">IF(N117="sníž. přenesená",J117,0)</f>
        <v>0</v>
      </c>
      <c r="BI117" s="179">
        <f t="shared" ref="BI117:BI122" si="4">IF(N117="nulová",J117,0)</f>
        <v>0</v>
      </c>
      <c r="BJ117" s="178" t="s">
        <v>81</v>
      </c>
      <c r="BK117" s="176"/>
      <c r="BL117" s="176"/>
      <c r="BM117" s="176"/>
    </row>
    <row r="118" spans="1:65" s="2" customFormat="1" ht="18" customHeight="1" x14ac:dyDescent="0.2">
      <c r="A118" s="33"/>
      <c r="B118" s="34"/>
      <c r="C118" s="35"/>
      <c r="D118" s="445" t="s">
        <v>112</v>
      </c>
      <c r="E118" s="446"/>
      <c r="F118" s="446"/>
      <c r="G118" s="35"/>
      <c r="H118" s="35"/>
      <c r="I118" s="109"/>
      <c r="J118" s="174">
        <v>0</v>
      </c>
      <c r="K118" s="35"/>
      <c r="L118" s="175"/>
      <c r="M118" s="176"/>
      <c r="N118" s="177" t="s">
        <v>40</v>
      </c>
      <c r="O118" s="176"/>
      <c r="P118" s="176"/>
      <c r="Q118" s="176"/>
      <c r="R118" s="176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8" t="s">
        <v>111</v>
      </c>
      <c r="AZ118" s="176"/>
      <c r="BA118" s="176"/>
      <c r="BB118" s="176"/>
      <c r="BC118" s="176"/>
      <c r="BD118" s="176"/>
      <c r="BE118" s="179">
        <f t="shared" si="0"/>
        <v>0</v>
      </c>
      <c r="BF118" s="179">
        <f t="shared" si="1"/>
        <v>0</v>
      </c>
      <c r="BG118" s="179">
        <f t="shared" si="2"/>
        <v>0</v>
      </c>
      <c r="BH118" s="179">
        <f t="shared" si="3"/>
        <v>0</v>
      </c>
      <c r="BI118" s="179">
        <f t="shared" si="4"/>
        <v>0</v>
      </c>
      <c r="BJ118" s="178" t="s">
        <v>81</v>
      </c>
      <c r="BK118" s="176"/>
      <c r="BL118" s="176"/>
      <c r="BM118" s="176"/>
    </row>
    <row r="119" spans="1:65" s="2" customFormat="1" ht="18" customHeight="1" x14ac:dyDescent="0.2">
      <c r="A119" s="33"/>
      <c r="B119" s="34"/>
      <c r="C119" s="35"/>
      <c r="D119" s="445" t="s">
        <v>113</v>
      </c>
      <c r="E119" s="446"/>
      <c r="F119" s="446"/>
      <c r="G119" s="35"/>
      <c r="H119" s="35"/>
      <c r="I119" s="109"/>
      <c r="J119" s="174">
        <v>0</v>
      </c>
      <c r="K119" s="35"/>
      <c r="L119" s="175"/>
      <c r="M119" s="176"/>
      <c r="N119" s="177" t="s">
        <v>40</v>
      </c>
      <c r="O119" s="176"/>
      <c r="P119" s="176"/>
      <c r="Q119" s="176"/>
      <c r="R119" s="176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8" t="s">
        <v>111</v>
      </c>
      <c r="AZ119" s="176"/>
      <c r="BA119" s="176"/>
      <c r="BB119" s="176"/>
      <c r="BC119" s="176"/>
      <c r="BD119" s="176"/>
      <c r="BE119" s="179">
        <f t="shared" si="0"/>
        <v>0</v>
      </c>
      <c r="BF119" s="179">
        <f t="shared" si="1"/>
        <v>0</v>
      </c>
      <c r="BG119" s="179">
        <f t="shared" si="2"/>
        <v>0</v>
      </c>
      <c r="BH119" s="179">
        <f t="shared" si="3"/>
        <v>0</v>
      </c>
      <c r="BI119" s="179">
        <f t="shared" si="4"/>
        <v>0</v>
      </c>
      <c r="BJ119" s="178" t="s">
        <v>81</v>
      </c>
      <c r="BK119" s="176"/>
      <c r="BL119" s="176"/>
      <c r="BM119" s="176"/>
    </row>
    <row r="120" spans="1:65" s="2" customFormat="1" ht="18" customHeight="1" x14ac:dyDescent="0.2">
      <c r="A120" s="33"/>
      <c r="B120" s="34"/>
      <c r="C120" s="35"/>
      <c r="D120" s="445" t="s">
        <v>114</v>
      </c>
      <c r="E120" s="446"/>
      <c r="F120" s="446"/>
      <c r="G120" s="35"/>
      <c r="H120" s="35"/>
      <c r="I120" s="109"/>
      <c r="J120" s="174">
        <v>0</v>
      </c>
      <c r="K120" s="35"/>
      <c r="L120" s="175"/>
      <c r="M120" s="176"/>
      <c r="N120" s="177" t="s">
        <v>40</v>
      </c>
      <c r="O120" s="176"/>
      <c r="P120" s="176"/>
      <c r="Q120" s="176"/>
      <c r="R120" s="176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8" t="s">
        <v>111</v>
      </c>
      <c r="AZ120" s="176"/>
      <c r="BA120" s="176"/>
      <c r="BB120" s="176"/>
      <c r="BC120" s="176"/>
      <c r="BD120" s="176"/>
      <c r="BE120" s="179">
        <f t="shared" si="0"/>
        <v>0</v>
      </c>
      <c r="BF120" s="179">
        <f t="shared" si="1"/>
        <v>0</v>
      </c>
      <c r="BG120" s="179">
        <f t="shared" si="2"/>
        <v>0</v>
      </c>
      <c r="BH120" s="179">
        <f t="shared" si="3"/>
        <v>0</v>
      </c>
      <c r="BI120" s="179">
        <f t="shared" si="4"/>
        <v>0</v>
      </c>
      <c r="BJ120" s="178" t="s">
        <v>81</v>
      </c>
      <c r="BK120" s="176"/>
      <c r="BL120" s="176"/>
      <c r="BM120" s="176"/>
    </row>
    <row r="121" spans="1:65" s="2" customFormat="1" ht="18" customHeight="1" x14ac:dyDescent="0.2">
      <c r="A121" s="33"/>
      <c r="B121" s="34"/>
      <c r="C121" s="35"/>
      <c r="D121" s="445" t="s">
        <v>115</v>
      </c>
      <c r="E121" s="446"/>
      <c r="F121" s="446"/>
      <c r="G121" s="35"/>
      <c r="H121" s="35"/>
      <c r="I121" s="109"/>
      <c r="J121" s="174">
        <v>0</v>
      </c>
      <c r="K121" s="35"/>
      <c r="L121" s="175"/>
      <c r="M121" s="176"/>
      <c r="N121" s="177" t="s">
        <v>40</v>
      </c>
      <c r="O121" s="176"/>
      <c r="P121" s="176"/>
      <c r="Q121" s="176"/>
      <c r="R121" s="176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8" t="s">
        <v>111</v>
      </c>
      <c r="AZ121" s="176"/>
      <c r="BA121" s="176"/>
      <c r="BB121" s="176"/>
      <c r="BC121" s="176"/>
      <c r="BD121" s="176"/>
      <c r="BE121" s="179">
        <f t="shared" si="0"/>
        <v>0</v>
      </c>
      <c r="BF121" s="179">
        <f t="shared" si="1"/>
        <v>0</v>
      </c>
      <c r="BG121" s="179">
        <f t="shared" si="2"/>
        <v>0</v>
      </c>
      <c r="BH121" s="179">
        <f t="shared" si="3"/>
        <v>0</v>
      </c>
      <c r="BI121" s="179">
        <f t="shared" si="4"/>
        <v>0</v>
      </c>
      <c r="BJ121" s="178" t="s">
        <v>81</v>
      </c>
      <c r="BK121" s="176"/>
      <c r="BL121" s="176"/>
      <c r="BM121" s="176"/>
    </row>
    <row r="122" spans="1:65" s="2" customFormat="1" ht="18" customHeight="1" x14ac:dyDescent="0.2">
      <c r="A122" s="33"/>
      <c r="B122" s="34"/>
      <c r="C122" s="35"/>
      <c r="D122" s="173" t="s">
        <v>116</v>
      </c>
      <c r="E122" s="35"/>
      <c r="F122" s="35"/>
      <c r="G122" s="35"/>
      <c r="H122" s="35"/>
      <c r="I122" s="109"/>
      <c r="J122" s="174">
        <f>ROUND(J28*T122,2)</f>
        <v>0</v>
      </c>
      <c r="K122" s="35"/>
      <c r="L122" s="175"/>
      <c r="M122" s="176"/>
      <c r="N122" s="177" t="s">
        <v>40</v>
      </c>
      <c r="O122" s="176"/>
      <c r="P122" s="176"/>
      <c r="Q122" s="176"/>
      <c r="R122" s="176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8" t="s">
        <v>117</v>
      </c>
      <c r="AZ122" s="176"/>
      <c r="BA122" s="176"/>
      <c r="BB122" s="176"/>
      <c r="BC122" s="176"/>
      <c r="BD122" s="176"/>
      <c r="BE122" s="179">
        <f t="shared" si="0"/>
        <v>0</v>
      </c>
      <c r="BF122" s="179">
        <f t="shared" si="1"/>
        <v>0</v>
      </c>
      <c r="BG122" s="179">
        <f t="shared" si="2"/>
        <v>0</v>
      </c>
      <c r="BH122" s="179">
        <f t="shared" si="3"/>
        <v>0</v>
      </c>
      <c r="BI122" s="179">
        <f t="shared" si="4"/>
        <v>0</v>
      </c>
      <c r="BJ122" s="178" t="s">
        <v>81</v>
      </c>
      <c r="BK122" s="176"/>
      <c r="BL122" s="176"/>
      <c r="BM122" s="176"/>
    </row>
    <row r="123" spans="1:65" s="2" customFormat="1" x14ac:dyDescent="0.2">
      <c r="A123" s="33"/>
      <c r="B123" s="34"/>
      <c r="C123" s="35"/>
      <c r="D123" s="35"/>
      <c r="E123" s="35"/>
      <c r="F123" s="35"/>
      <c r="G123" s="35"/>
      <c r="H123" s="35"/>
      <c r="I123" s="109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9.25" customHeight="1" x14ac:dyDescent="0.2">
      <c r="A124" s="33"/>
      <c r="B124" s="34"/>
      <c r="C124" s="180" t="s">
        <v>118</v>
      </c>
      <c r="D124" s="153"/>
      <c r="E124" s="153"/>
      <c r="F124" s="153"/>
      <c r="G124" s="153"/>
      <c r="H124" s="153"/>
      <c r="I124" s="154"/>
      <c r="J124" s="181">
        <f>ROUND(J94+J116,2)</f>
        <v>0</v>
      </c>
      <c r="K124" s="153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6.95" customHeight="1" x14ac:dyDescent="0.2">
      <c r="A125" s="33"/>
      <c r="B125" s="53"/>
      <c r="C125" s="54"/>
      <c r="D125" s="54"/>
      <c r="E125" s="54"/>
      <c r="F125" s="54"/>
      <c r="G125" s="54"/>
      <c r="H125" s="54"/>
      <c r="I125" s="148"/>
      <c r="J125" s="54"/>
      <c r="K125" s="54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9" spans="1:65" s="2" customFormat="1" ht="6.95" customHeight="1" x14ac:dyDescent="0.2">
      <c r="A129" s="33"/>
      <c r="B129" s="55"/>
      <c r="C129" s="56"/>
      <c r="D129" s="56"/>
      <c r="E129" s="56"/>
      <c r="F129" s="56"/>
      <c r="G129" s="56"/>
      <c r="H129" s="56"/>
      <c r="I129" s="151"/>
      <c r="J129" s="56"/>
      <c r="K129" s="56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4.95" customHeight="1" x14ac:dyDescent="0.2">
      <c r="A130" s="33"/>
      <c r="B130" s="34"/>
      <c r="C130" s="22" t="s">
        <v>119</v>
      </c>
      <c r="D130" s="35"/>
      <c r="E130" s="35"/>
      <c r="F130" s="35"/>
      <c r="G130" s="35"/>
      <c r="H130" s="35"/>
      <c r="I130" s="109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 x14ac:dyDescent="0.2">
      <c r="A131" s="33"/>
      <c r="B131" s="34"/>
      <c r="C131" s="35"/>
      <c r="D131" s="35"/>
      <c r="E131" s="35"/>
      <c r="F131" s="35"/>
      <c r="G131" s="35"/>
      <c r="H131" s="35"/>
      <c r="I131" s="109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 x14ac:dyDescent="0.2">
      <c r="A132" s="33"/>
      <c r="B132" s="34"/>
      <c r="C132" s="28" t="s">
        <v>16</v>
      </c>
      <c r="D132" s="35"/>
      <c r="E132" s="35"/>
      <c r="F132" s="35"/>
      <c r="G132" s="35"/>
      <c r="H132" s="35"/>
      <c r="I132" s="109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 x14ac:dyDescent="0.2">
      <c r="A133" s="33"/>
      <c r="B133" s="34"/>
      <c r="C133" s="35"/>
      <c r="D133" s="35"/>
      <c r="E133" s="415" t="str">
        <f>E7</f>
        <v>Zámek Doksy - kašna</v>
      </c>
      <c r="F133" s="447"/>
      <c r="G133" s="447"/>
      <c r="H133" s="447"/>
      <c r="I133" s="109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 x14ac:dyDescent="0.2">
      <c r="A134" s="33"/>
      <c r="B134" s="34"/>
      <c r="C134" s="35"/>
      <c r="D134" s="35"/>
      <c r="E134" s="35"/>
      <c r="F134" s="35"/>
      <c r="G134" s="35"/>
      <c r="H134" s="35"/>
      <c r="I134" s="109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 x14ac:dyDescent="0.2">
      <c r="A135" s="33"/>
      <c r="B135" s="34"/>
      <c r="C135" s="28" t="s">
        <v>20</v>
      </c>
      <c r="D135" s="35"/>
      <c r="E135" s="35"/>
      <c r="F135" s="26" t="str">
        <f>F10</f>
        <v xml:space="preserve"> </v>
      </c>
      <c r="G135" s="35"/>
      <c r="H135" s="35"/>
      <c r="I135" s="111" t="s">
        <v>22</v>
      </c>
      <c r="J135" s="65" t="str">
        <f>IF(J10="","",J10)</f>
        <v>15. 9. 2018</v>
      </c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5" customHeight="1" x14ac:dyDescent="0.2">
      <c r="A136" s="33"/>
      <c r="B136" s="34"/>
      <c r="C136" s="35"/>
      <c r="D136" s="35"/>
      <c r="E136" s="35"/>
      <c r="F136" s="35"/>
      <c r="G136" s="35"/>
      <c r="H136" s="35"/>
      <c r="I136" s="109"/>
      <c r="J136" s="35"/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5.2" customHeight="1" x14ac:dyDescent="0.2">
      <c r="A137" s="33"/>
      <c r="B137" s="34"/>
      <c r="C137" s="28" t="s">
        <v>24</v>
      </c>
      <c r="D137" s="35"/>
      <c r="E137" s="35"/>
      <c r="F137" s="26" t="str">
        <f>E13</f>
        <v xml:space="preserve"> </v>
      </c>
      <c r="G137" s="35"/>
      <c r="H137" s="35"/>
      <c r="I137" s="111" t="s">
        <v>29</v>
      </c>
      <c r="J137" s="31" t="str">
        <f>E19</f>
        <v xml:space="preserve"> </v>
      </c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" customHeight="1" x14ac:dyDescent="0.2">
      <c r="A138" s="33"/>
      <c r="B138" s="34"/>
      <c r="C138" s="28" t="s">
        <v>27</v>
      </c>
      <c r="D138" s="35"/>
      <c r="E138" s="35"/>
      <c r="F138" s="26" t="str">
        <f>IF(E16="","",E16)</f>
        <v>Vyplň údaj</v>
      </c>
      <c r="G138" s="35"/>
      <c r="H138" s="35"/>
      <c r="I138" s="111" t="s">
        <v>31</v>
      </c>
      <c r="J138" s="31" t="str">
        <f>E22</f>
        <v xml:space="preserve"> </v>
      </c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 x14ac:dyDescent="0.2">
      <c r="A139" s="33"/>
      <c r="B139" s="34"/>
      <c r="C139" s="35"/>
      <c r="D139" s="35"/>
      <c r="E139" s="35"/>
      <c r="F139" s="35"/>
      <c r="G139" s="35"/>
      <c r="H139" s="35"/>
      <c r="I139" s="109"/>
      <c r="J139" s="35"/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 x14ac:dyDescent="0.2">
      <c r="A140" s="182"/>
      <c r="B140" s="183"/>
      <c r="C140" s="184" t="s">
        <v>120</v>
      </c>
      <c r="D140" s="185" t="s">
        <v>59</v>
      </c>
      <c r="E140" s="185" t="s">
        <v>55</v>
      </c>
      <c r="F140" s="185" t="s">
        <v>56</v>
      </c>
      <c r="G140" s="185" t="s">
        <v>121</v>
      </c>
      <c r="H140" s="185" t="s">
        <v>122</v>
      </c>
      <c r="I140" s="186" t="s">
        <v>123</v>
      </c>
      <c r="J140" s="187" t="s">
        <v>87</v>
      </c>
      <c r="K140" s="188" t="s">
        <v>124</v>
      </c>
      <c r="L140" s="189"/>
      <c r="M140" s="74" t="s">
        <v>1</v>
      </c>
      <c r="N140" s="75" t="s">
        <v>38</v>
      </c>
      <c r="O140" s="75" t="s">
        <v>125</v>
      </c>
      <c r="P140" s="75" t="s">
        <v>126</v>
      </c>
      <c r="Q140" s="75" t="s">
        <v>127</v>
      </c>
      <c r="R140" s="75" t="s">
        <v>128</v>
      </c>
      <c r="S140" s="75" t="s">
        <v>129</v>
      </c>
      <c r="T140" s="76" t="s">
        <v>130</v>
      </c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</row>
    <row r="141" spans="1:65" s="2" customFormat="1" ht="22.9" customHeight="1" x14ac:dyDescent="0.25">
      <c r="A141" s="33"/>
      <c r="B141" s="34"/>
      <c r="C141" s="81" t="s">
        <v>131</v>
      </c>
      <c r="D141" s="35"/>
      <c r="E141" s="35"/>
      <c r="F141" s="35"/>
      <c r="G141" s="35"/>
      <c r="H141" s="35"/>
      <c r="I141" s="109"/>
      <c r="J141" s="190">
        <f>BK141</f>
        <v>0</v>
      </c>
      <c r="K141" s="35"/>
      <c r="L141" s="38"/>
      <c r="M141" s="77"/>
      <c r="N141" s="191"/>
      <c r="O141" s="78"/>
      <c r="P141" s="192">
        <f>P142+P327+P372</f>
        <v>0</v>
      </c>
      <c r="Q141" s="78"/>
      <c r="R141" s="192">
        <f>R142+R327+R372</f>
        <v>4.7970399999999991</v>
      </c>
      <c r="S141" s="78"/>
      <c r="T141" s="193">
        <f>T142+T327+T372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73</v>
      </c>
      <c r="AU141" s="16" t="s">
        <v>89</v>
      </c>
      <c r="BK141" s="194">
        <f>BK142+BK327+BK372</f>
        <v>0</v>
      </c>
    </row>
    <row r="142" spans="1:65" s="12" customFormat="1" ht="25.9" customHeight="1" x14ac:dyDescent="0.2">
      <c r="B142" s="195"/>
      <c r="C142" s="196"/>
      <c r="D142" s="197" t="s">
        <v>73</v>
      </c>
      <c r="E142" s="198" t="s">
        <v>132</v>
      </c>
      <c r="F142" s="198" t="s">
        <v>133</v>
      </c>
      <c r="G142" s="196"/>
      <c r="H142" s="196"/>
      <c r="I142" s="199"/>
      <c r="J142" s="200">
        <f>BK142</f>
        <v>0</v>
      </c>
      <c r="K142" s="196"/>
      <c r="L142" s="201"/>
      <c r="M142" s="202"/>
      <c r="N142" s="203"/>
      <c r="O142" s="203"/>
      <c r="P142" s="204">
        <f>P143+P208+P234+P260+P267+P277+P290+P295+P317+P325</f>
        <v>0</v>
      </c>
      <c r="Q142" s="203"/>
      <c r="R142" s="204">
        <f>R143+R208+R234+R260+R267+R277+R290+R295+R317+R325</f>
        <v>4.7380246999999995</v>
      </c>
      <c r="S142" s="203"/>
      <c r="T142" s="205">
        <f>T143+T208+T234+T260+T267+T277+T290+T295+T317+T325</f>
        <v>0</v>
      </c>
      <c r="AR142" s="206" t="s">
        <v>79</v>
      </c>
      <c r="AT142" s="207" t="s">
        <v>73</v>
      </c>
      <c r="AU142" s="207" t="s">
        <v>74</v>
      </c>
      <c r="AY142" s="206" t="s">
        <v>134</v>
      </c>
      <c r="BK142" s="208">
        <f>BK143+BK208+BK234+BK260+BK267+BK277+BK290+BK295+BK317+BK325</f>
        <v>0</v>
      </c>
    </row>
    <row r="143" spans="1:65" s="12" customFormat="1" ht="22.9" customHeight="1" x14ac:dyDescent="0.2">
      <c r="B143" s="195"/>
      <c r="C143" s="196"/>
      <c r="D143" s="197" t="s">
        <v>73</v>
      </c>
      <c r="E143" s="209" t="s">
        <v>79</v>
      </c>
      <c r="F143" s="209" t="s">
        <v>135</v>
      </c>
      <c r="G143" s="196"/>
      <c r="H143" s="196"/>
      <c r="I143" s="199"/>
      <c r="J143" s="210">
        <f>BK143</f>
        <v>0</v>
      </c>
      <c r="K143" s="196"/>
      <c r="L143" s="201"/>
      <c r="M143" s="202"/>
      <c r="N143" s="203"/>
      <c r="O143" s="203"/>
      <c r="P143" s="204">
        <f>SUM(P144:P207)</f>
        <v>0</v>
      </c>
      <c r="Q143" s="203"/>
      <c r="R143" s="204">
        <f>SUM(R144:R207)</f>
        <v>0</v>
      </c>
      <c r="S143" s="203"/>
      <c r="T143" s="205">
        <f>SUM(T144:T207)</f>
        <v>0</v>
      </c>
      <c r="AR143" s="206" t="s">
        <v>79</v>
      </c>
      <c r="AT143" s="207" t="s">
        <v>73</v>
      </c>
      <c r="AU143" s="207" t="s">
        <v>79</v>
      </c>
      <c r="AY143" s="206" t="s">
        <v>134</v>
      </c>
      <c r="BK143" s="208">
        <f>SUM(BK144:BK207)</f>
        <v>0</v>
      </c>
    </row>
    <row r="144" spans="1:65" s="2" customFormat="1" ht="21.75" customHeight="1" x14ac:dyDescent="0.2">
      <c r="A144" s="33"/>
      <c r="B144" s="34"/>
      <c r="C144" s="211" t="s">
        <v>79</v>
      </c>
      <c r="D144" s="211" t="s">
        <v>136</v>
      </c>
      <c r="E144" s="212" t="s">
        <v>137</v>
      </c>
      <c r="F144" s="213" t="s">
        <v>138</v>
      </c>
      <c r="G144" s="214" t="s">
        <v>139</v>
      </c>
      <c r="H144" s="215">
        <v>254.91</v>
      </c>
      <c r="I144" s="216"/>
      <c r="J144" s="217">
        <f>ROUND(I144*H144,2)</f>
        <v>0</v>
      </c>
      <c r="K144" s="218"/>
      <c r="L144" s="38"/>
      <c r="M144" s="219" t="s">
        <v>1</v>
      </c>
      <c r="N144" s="220" t="s">
        <v>39</v>
      </c>
      <c r="O144" s="70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3" t="s">
        <v>140</v>
      </c>
      <c r="AT144" s="223" t="s">
        <v>136</v>
      </c>
      <c r="AU144" s="223" t="s">
        <v>81</v>
      </c>
      <c r="AY144" s="16" t="s">
        <v>134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6" t="s">
        <v>79</v>
      </c>
      <c r="BK144" s="224">
        <f>ROUND(I144*H144,2)</f>
        <v>0</v>
      </c>
      <c r="BL144" s="16" t="s">
        <v>140</v>
      </c>
      <c r="BM144" s="223" t="s">
        <v>141</v>
      </c>
    </row>
    <row r="145" spans="1:65" s="13" customFormat="1" x14ac:dyDescent="0.2">
      <c r="B145" s="225"/>
      <c r="C145" s="226"/>
      <c r="D145" s="227" t="s">
        <v>142</v>
      </c>
      <c r="E145" s="228" t="s">
        <v>1</v>
      </c>
      <c r="F145" s="229" t="s">
        <v>143</v>
      </c>
      <c r="G145" s="226"/>
      <c r="H145" s="230">
        <v>254.91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142</v>
      </c>
      <c r="AU145" s="236" t="s">
        <v>81</v>
      </c>
      <c r="AV145" s="13" t="s">
        <v>81</v>
      </c>
      <c r="AW145" s="13" t="s">
        <v>30</v>
      </c>
      <c r="AX145" s="13" t="s">
        <v>74</v>
      </c>
      <c r="AY145" s="236" t="s">
        <v>134</v>
      </c>
    </row>
    <row r="146" spans="1:65" s="14" customFormat="1" x14ac:dyDescent="0.2">
      <c r="B146" s="237"/>
      <c r="C146" s="238"/>
      <c r="D146" s="227" t="s">
        <v>142</v>
      </c>
      <c r="E146" s="239" t="s">
        <v>1</v>
      </c>
      <c r="F146" s="240" t="s">
        <v>144</v>
      </c>
      <c r="G146" s="238"/>
      <c r="H146" s="241">
        <v>254.91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142</v>
      </c>
      <c r="AU146" s="247" t="s">
        <v>81</v>
      </c>
      <c r="AV146" s="14" t="s">
        <v>140</v>
      </c>
      <c r="AW146" s="14" t="s">
        <v>30</v>
      </c>
      <c r="AX146" s="14" t="s">
        <v>79</v>
      </c>
      <c r="AY146" s="247" t="s">
        <v>134</v>
      </c>
    </row>
    <row r="147" spans="1:65" s="2" customFormat="1" ht="21.75" customHeight="1" x14ac:dyDescent="0.2">
      <c r="A147" s="33"/>
      <c r="B147" s="34"/>
      <c r="C147" s="211" t="s">
        <v>81</v>
      </c>
      <c r="D147" s="211" t="s">
        <v>136</v>
      </c>
      <c r="E147" s="212" t="s">
        <v>145</v>
      </c>
      <c r="F147" s="213" t="s">
        <v>146</v>
      </c>
      <c r="G147" s="214" t="s">
        <v>139</v>
      </c>
      <c r="H147" s="215">
        <v>254.91</v>
      </c>
      <c r="I147" s="216"/>
      <c r="J147" s="217">
        <f>ROUND(I147*H147,2)</f>
        <v>0</v>
      </c>
      <c r="K147" s="218"/>
      <c r="L147" s="38"/>
      <c r="M147" s="219" t="s">
        <v>1</v>
      </c>
      <c r="N147" s="220" t="s">
        <v>39</v>
      </c>
      <c r="O147" s="70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3" t="s">
        <v>140</v>
      </c>
      <c r="AT147" s="223" t="s">
        <v>136</v>
      </c>
      <c r="AU147" s="223" t="s">
        <v>81</v>
      </c>
      <c r="AY147" s="16" t="s">
        <v>134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79</v>
      </c>
      <c r="BK147" s="224">
        <f>ROUND(I147*H147,2)</f>
        <v>0</v>
      </c>
      <c r="BL147" s="16" t="s">
        <v>140</v>
      </c>
      <c r="BM147" s="223" t="s">
        <v>147</v>
      </c>
    </row>
    <row r="148" spans="1:65" s="2" customFormat="1" ht="21.75" customHeight="1" x14ac:dyDescent="0.2">
      <c r="A148" s="33"/>
      <c r="B148" s="34"/>
      <c r="C148" s="211" t="s">
        <v>148</v>
      </c>
      <c r="D148" s="211" t="s">
        <v>136</v>
      </c>
      <c r="E148" s="212" t="s">
        <v>149</v>
      </c>
      <c r="F148" s="213" t="s">
        <v>150</v>
      </c>
      <c r="G148" s="214" t="s">
        <v>139</v>
      </c>
      <c r="H148" s="215">
        <v>254.91</v>
      </c>
      <c r="I148" s="216"/>
      <c r="J148" s="217">
        <f>ROUND(I148*H148,2)</f>
        <v>0</v>
      </c>
      <c r="K148" s="218"/>
      <c r="L148" s="38"/>
      <c r="M148" s="219" t="s">
        <v>1</v>
      </c>
      <c r="N148" s="220" t="s">
        <v>39</v>
      </c>
      <c r="O148" s="70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3" t="s">
        <v>140</v>
      </c>
      <c r="AT148" s="223" t="s">
        <v>136</v>
      </c>
      <c r="AU148" s="223" t="s">
        <v>81</v>
      </c>
      <c r="AY148" s="16" t="s">
        <v>134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6" t="s">
        <v>79</v>
      </c>
      <c r="BK148" s="224">
        <f>ROUND(I148*H148,2)</f>
        <v>0</v>
      </c>
      <c r="BL148" s="16" t="s">
        <v>140</v>
      </c>
      <c r="BM148" s="223" t="s">
        <v>151</v>
      </c>
    </row>
    <row r="149" spans="1:65" s="13" customFormat="1" x14ac:dyDescent="0.2">
      <c r="B149" s="225"/>
      <c r="C149" s="226"/>
      <c r="D149" s="227" t="s">
        <v>142</v>
      </c>
      <c r="E149" s="228" t="s">
        <v>1</v>
      </c>
      <c r="F149" s="229" t="s">
        <v>143</v>
      </c>
      <c r="G149" s="226"/>
      <c r="H149" s="230">
        <v>254.91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142</v>
      </c>
      <c r="AU149" s="236" t="s">
        <v>81</v>
      </c>
      <c r="AV149" s="13" t="s">
        <v>81</v>
      </c>
      <c r="AW149" s="13" t="s">
        <v>30</v>
      </c>
      <c r="AX149" s="13" t="s">
        <v>74</v>
      </c>
      <c r="AY149" s="236" t="s">
        <v>134</v>
      </c>
    </row>
    <row r="150" spans="1:65" s="14" customFormat="1" x14ac:dyDescent="0.2">
      <c r="B150" s="237"/>
      <c r="C150" s="238"/>
      <c r="D150" s="227" t="s">
        <v>142</v>
      </c>
      <c r="E150" s="239" t="s">
        <v>1</v>
      </c>
      <c r="F150" s="240" t="s">
        <v>144</v>
      </c>
      <c r="G150" s="238"/>
      <c r="H150" s="241">
        <v>254.91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142</v>
      </c>
      <c r="AU150" s="247" t="s">
        <v>81</v>
      </c>
      <c r="AV150" s="14" t="s">
        <v>140</v>
      </c>
      <c r="AW150" s="14" t="s">
        <v>30</v>
      </c>
      <c r="AX150" s="14" t="s">
        <v>79</v>
      </c>
      <c r="AY150" s="247" t="s">
        <v>134</v>
      </c>
    </row>
    <row r="151" spans="1:65" s="2" customFormat="1" ht="16.5" customHeight="1" x14ac:dyDescent="0.2">
      <c r="A151" s="33"/>
      <c r="B151" s="34"/>
      <c r="C151" s="211" t="s">
        <v>140</v>
      </c>
      <c r="D151" s="211" t="s">
        <v>136</v>
      </c>
      <c r="E151" s="212" t="s">
        <v>152</v>
      </c>
      <c r="F151" s="213" t="s">
        <v>153</v>
      </c>
      <c r="G151" s="214" t="s">
        <v>154</v>
      </c>
      <c r="H151" s="215">
        <v>91.73</v>
      </c>
      <c r="I151" s="216"/>
      <c r="J151" s="217">
        <f>ROUND(I151*H151,2)</f>
        <v>0</v>
      </c>
      <c r="K151" s="218"/>
      <c r="L151" s="38"/>
      <c r="M151" s="219" t="s">
        <v>1</v>
      </c>
      <c r="N151" s="220" t="s">
        <v>39</v>
      </c>
      <c r="O151" s="70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3" t="s">
        <v>140</v>
      </c>
      <c r="AT151" s="223" t="s">
        <v>136</v>
      </c>
      <c r="AU151" s="223" t="s">
        <v>81</v>
      </c>
      <c r="AY151" s="16" t="s">
        <v>134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6" t="s">
        <v>79</v>
      </c>
      <c r="BK151" s="224">
        <f>ROUND(I151*H151,2)</f>
        <v>0</v>
      </c>
      <c r="BL151" s="16" t="s">
        <v>140</v>
      </c>
      <c r="BM151" s="223" t="s">
        <v>155</v>
      </c>
    </row>
    <row r="152" spans="1:65" s="13" customFormat="1" x14ac:dyDescent="0.2">
      <c r="B152" s="225"/>
      <c r="C152" s="226"/>
      <c r="D152" s="227" t="s">
        <v>142</v>
      </c>
      <c r="E152" s="228" t="s">
        <v>1</v>
      </c>
      <c r="F152" s="229" t="s">
        <v>156</v>
      </c>
      <c r="G152" s="226"/>
      <c r="H152" s="230">
        <v>91.73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142</v>
      </c>
      <c r="AU152" s="236" t="s">
        <v>81</v>
      </c>
      <c r="AV152" s="13" t="s">
        <v>81</v>
      </c>
      <c r="AW152" s="13" t="s">
        <v>30</v>
      </c>
      <c r="AX152" s="13" t="s">
        <v>74</v>
      </c>
      <c r="AY152" s="236" t="s">
        <v>134</v>
      </c>
    </row>
    <row r="153" spans="1:65" s="14" customFormat="1" x14ac:dyDescent="0.2">
      <c r="B153" s="237"/>
      <c r="C153" s="238"/>
      <c r="D153" s="227" t="s">
        <v>142</v>
      </c>
      <c r="E153" s="239" t="s">
        <v>1</v>
      </c>
      <c r="F153" s="240" t="s">
        <v>144</v>
      </c>
      <c r="G153" s="238"/>
      <c r="H153" s="241">
        <v>91.73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142</v>
      </c>
      <c r="AU153" s="247" t="s">
        <v>81</v>
      </c>
      <c r="AV153" s="14" t="s">
        <v>140</v>
      </c>
      <c r="AW153" s="14" t="s">
        <v>30</v>
      </c>
      <c r="AX153" s="14" t="s">
        <v>79</v>
      </c>
      <c r="AY153" s="247" t="s">
        <v>134</v>
      </c>
    </row>
    <row r="154" spans="1:65" s="2" customFormat="1" ht="16.5" customHeight="1" x14ac:dyDescent="0.2">
      <c r="A154" s="33"/>
      <c r="B154" s="34"/>
      <c r="C154" s="211" t="s">
        <v>157</v>
      </c>
      <c r="D154" s="211" t="s">
        <v>136</v>
      </c>
      <c r="E154" s="212" t="s">
        <v>158</v>
      </c>
      <c r="F154" s="213" t="s">
        <v>159</v>
      </c>
      <c r="G154" s="214" t="s">
        <v>160</v>
      </c>
      <c r="H154" s="215">
        <v>30</v>
      </c>
      <c r="I154" s="216"/>
      <c r="J154" s="217">
        <f>ROUND(I154*H154,2)</f>
        <v>0</v>
      </c>
      <c r="K154" s="218"/>
      <c r="L154" s="38"/>
      <c r="M154" s="219" t="s">
        <v>1</v>
      </c>
      <c r="N154" s="220" t="s">
        <v>39</v>
      </c>
      <c r="O154" s="70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3" t="s">
        <v>140</v>
      </c>
      <c r="AT154" s="223" t="s">
        <v>136</v>
      </c>
      <c r="AU154" s="223" t="s">
        <v>81</v>
      </c>
      <c r="AY154" s="16" t="s">
        <v>134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6" t="s">
        <v>79</v>
      </c>
      <c r="BK154" s="224">
        <f>ROUND(I154*H154,2)</f>
        <v>0</v>
      </c>
      <c r="BL154" s="16" t="s">
        <v>140</v>
      </c>
      <c r="BM154" s="223" t="s">
        <v>161</v>
      </c>
    </row>
    <row r="155" spans="1:65" s="2" customFormat="1" ht="21.75" customHeight="1" x14ac:dyDescent="0.2">
      <c r="A155" s="33"/>
      <c r="B155" s="34"/>
      <c r="C155" s="211" t="s">
        <v>162</v>
      </c>
      <c r="D155" s="211" t="s">
        <v>136</v>
      </c>
      <c r="E155" s="212" t="s">
        <v>163</v>
      </c>
      <c r="F155" s="213" t="s">
        <v>164</v>
      </c>
      <c r="G155" s="214" t="s">
        <v>160</v>
      </c>
      <c r="H155" s="215">
        <v>96.078000000000003</v>
      </c>
      <c r="I155" s="216"/>
      <c r="J155" s="217">
        <f>ROUND(I155*H155,2)</f>
        <v>0</v>
      </c>
      <c r="K155" s="218"/>
      <c r="L155" s="38"/>
      <c r="M155" s="219" t="s">
        <v>1</v>
      </c>
      <c r="N155" s="220" t="s">
        <v>39</v>
      </c>
      <c r="O155" s="70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3" t="s">
        <v>140</v>
      </c>
      <c r="AT155" s="223" t="s">
        <v>136</v>
      </c>
      <c r="AU155" s="223" t="s">
        <v>81</v>
      </c>
      <c r="AY155" s="16" t="s">
        <v>134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6" t="s">
        <v>79</v>
      </c>
      <c r="BK155" s="224">
        <f>ROUND(I155*H155,2)</f>
        <v>0</v>
      </c>
      <c r="BL155" s="16" t="s">
        <v>140</v>
      </c>
      <c r="BM155" s="223" t="s">
        <v>165</v>
      </c>
    </row>
    <row r="156" spans="1:65" s="13" customFormat="1" x14ac:dyDescent="0.2">
      <c r="B156" s="225"/>
      <c r="C156" s="226"/>
      <c r="D156" s="227" t="s">
        <v>142</v>
      </c>
      <c r="E156" s="228" t="s">
        <v>1</v>
      </c>
      <c r="F156" s="229" t="s">
        <v>166</v>
      </c>
      <c r="G156" s="226"/>
      <c r="H156" s="230">
        <v>8.702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142</v>
      </c>
      <c r="AU156" s="236" t="s">
        <v>81</v>
      </c>
      <c r="AV156" s="13" t="s">
        <v>81</v>
      </c>
      <c r="AW156" s="13" t="s">
        <v>30</v>
      </c>
      <c r="AX156" s="13" t="s">
        <v>74</v>
      </c>
      <c r="AY156" s="236" t="s">
        <v>134</v>
      </c>
    </row>
    <row r="157" spans="1:65" s="13" customFormat="1" x14ac:dyDescent="0.2">
      <c r="B157" s="225"/>
      <c r="C157" s="226"/>
      <c r="D157" s="227" t="s">
        <v>142</v>
      </c>
      <c r="E157" s="228" t="s">
        <v>1</v>
      </c>
      <c r="F157" s="229" t="s">
        <v>167</v>
      </c>
      <c r="G157" s="226"/>
      <c r="H157" s="230">
        <v>13.692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142</v>
      </c>
      <c r="AU157" s="236" t="s">
        <v>81</v>
      </c>
      <c r="AV157" s="13" t="s">
        <v>81</v>
      </c>
      <c r="AW157" s="13" t="s">
        <v>30</v>
      </c>
      <c r="AX157" s="13" t="s">
        <v>74</v>
      </c>
      <c r="AY157" s="236" t="s">
        <v>134</v>
      </c>
    </row>
    <row r="158" spans="1:65" s="13" customFormat="1" x14ac:dyDescent="0.2">
      <c r="B158" s="225"/>
      <c r="C158" s="226"/>
      <c r="D158" s="227" t="s">
        <v>142</v>
      </c>
      <c r="E158" s="228" t="s">
        <v>1</v>
      </c>
      <c r="F158" s="229" t="s">
        <v>168</v>
      </c>
      <c r="G158" s="226"/>
      <c r="H158" s="230">
        <v>21.68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142</v>
      </c>
      <c r="AU158" s="236" t="s">
        <v>81</v>
      </c>
      <c r="AV158" s="13" t="s">
        <v>81</v>
      </c>
      <c r="AW158" s="13" t="s">
        <v>30</v>
      </c>
      <c r="AX158" s="13" t="s">
        <v>74</v>
      </c>
      <c r="AY158" s="236" t="s">
        <v>134</v>
      </c>
    </row>
    <row r="159" spans="1:65" s="13" customFormat="1" x14ac:dyDescent="0.2">
      <c r="B159" s="225"/>
      <c r="C159" s="226"/>
      <c r="D159" s="227" t="s">
        <v>142</v>
      </c>
      <c r="E159" s="228" t="s">
        <v>1</v>
      </c>
      <c r="F159" s="229" t="s">
        <v>169</v>
      </c>
      <c r="G159" s="226"/>
      <c r="H159" s="230">
        <v>3.6920000000000002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142</v>
      </c>
      <c r="AU159" s="236" t="s">
        <v>81</v>
      </c>
      <c r="AV159" s="13" t="s">
        <v>81</v>
      </c>
      <c r="AW159" s="13" t="s">
        <v>30</v>
      </c>
      <c r="AX159" s="13" t="s">
        <v>74</v>
      </c>
      <c r="AY159" s="236" t="s">
        <v>134</v>
      </c>
    </row>
    <row r="160" spans="1:65" s="13" customFormat="1" x14ac:dyDescent="0.2">
      <c r="B160" s="225"/>
      <c r="C160" s="226"/>
      <c r="D160" s="227" t="s">
        <v>142</v>
      </c>
      <c r="E160" s="228" t="s">
        <v>1</v>
      </c>
      <c r="F160" s="229" t="s">
        <v>170</v>
      </c>
      <c r="G160" s="226"/>
      <c r="H160" s="230">
        <v>5.2229999999999999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142</v>
      </c>
      <c r="AU160" s="236" t="s">
        <v>81</v>
      </c>
      <c r="AV160" s="13" t="s">
        <v>81</v>
      </c>
      <c r="AW160" s="13" t="s">
        <v>30</v>
      </c>
      <c r="AX160" s="13" t="s">
        <v>74</v>
      </c>
      <c r="AY160" s="236" t="s">
        <v>134</v>
      </c>
    </row>
    <row r="161" spans="1:65" s="13" customFormat="1" x14ac:dyDescent="0.2">
      <c r="B161" s="225"/>
      <c r="C161" s="226"/>
      <c r="D161" s="227" t="s">
        <v>142</v>
      </c>
      <c r="E161" s="228" t="s">
        <v>1</v>
      </c>
      <c r="F161" s="229" t="s">
        <v>171</v>
      </c>
      <c r="G161" s="226"/>
      <c r="H161" s="230">
        <v>2.532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142</v>
      </c>
      <c r="AU161" s="236" t="s">
        <v>81</v>
      </c>
      <c r="AV161" s="13" t="s">
        <v>81</v>
      </c>
      <c r="AW161" s="13" t="s">
        <v>30</v>
      </c>
      <c r="AX161" s="13" t="s">
        <v>74</v>
      </c>
      <c r="AY161" s="236" t="s">
        <v>134</v>
      </c>
    </row>
    <row r="162" spans="1:65" s="13" customFormat="1" x14ac:dyDescent="0.2">
      <c r="B162" s="225"/>
      <c r="C162" s="226"/>
      <c r="D162" s="227" t="s">
        <v>142</v>
      </c>
      <c r="E162" s="228" t="s">
        <v>1</v>
      </c>
      <c r="F162" s="229" t="s">
        <v>172</v>
      </c>
      <c r="G162" s="226"/>
      <c r="H162" s="230">
        <v>2.5190000000000001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142</v>
      </c>
      <c r="AU162" s="236" t="s">
        <v>81</v>
      </c>
      <c r="AV162" s="13" t="s">
        <v>81</v>
      </c>
      <c r="AW162" s="13" t="s">
        <v>30</v>
      </c>
      <c r="AX162" s="13" t="s">
        <v>74</v>
      </c>
      <c r="AY162" s="236" t="s">
        <v>134</v>
      </c>
    </row>
    <row r="163" spans="1:65" s="13" customFormat="1" x14ac:dyDescent="0.2">
      <c r="B163" s="225"/>
      <c r="C163" s="226"/>
      <c r="D163" s="227" t="s">
        <v>142</v>
      </c>
      <c r="E163" s="228" t="s">
        <v>1</v>
      </c>
      <c r="F163" s="229" t="s">
        <v>173</v>
      </c>
      <c r="G163" s="226"/>
      <c r="H163" s="230">
        <v>2.5499999999999998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142</v>
      </c>
      <c r="AU163" s="236" t="s">
        <v>81</v>
      </c>
      <c r="AV163" s="13" t="s">
        <v>81</v>
      </c>
      <c r="AW163" s="13" t="s">
        <v>30</v>
      </c>
      <c r="AX163" s="13" t="s">
        <v>74</v>
      </c>
      <c r="AY163" s="236" t="s">
        <v>134</v>
      </c>
    </row>
    <row r="164" spans="1:65" s="13" customFormat="1" x14ac:dyDescent="0.2">
      <c r="B164" s="225"/>
      <c r="C164" s="226"/>
      <c r="D164" s="227" t="s">
        <v>142</v>
      </c>
      <c r="E164" s="228" t="s">
        <v>1</v>
      </c>
      <c r="F164" s="229" t="s">
        <v>174</v>
      </c>
      <c r="G164" s="226"/>
      <c r="H164" s="230">
        <v>6.9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142</v>
      </c>
      <c r="AU164" s="236" t="s">
        <v>81</v>
      </c>
      <c r="AV164" s="13" t="s">
        <v>81</v>
      </c>
      <c r="AW164" s="13" t="s">
        <v>30</v>
      </c>
      <c r="AX164" s="13" t="s">
        <v>74</v>
      </c>
      <c r="AY164" s="236" t="s">
        <v>134</v>
      </c>
    </row>
    <row r="165" spans="1:65" s="13" customFormat="1" x14ac:dyDescent="0.2">
      <c r="B165" s="225"/>
      <c r="C165" s="226"/>
      <c r="D165" s="227" t="s">
        <v>142</v>
      </c>
      <c r="E165" s="228" t="s">
        <v>1</v>
      </c>
      <c r="F165" s="229" t="s">
        <v>175</v>
      </c>
      <c r="G165" s="226"/>
      <c r="H165" s="230">
        <v>6.5830000000000002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142</v>
      </c>
      <c r="AU165" s="236" t="s">
        <v>81</v>
      </c>
      <c r="AV165" s="13" t="s">
        <v>81</v>
      </c>
      <c r="AW165" s="13" t="s">
        <v>30</v>
      </c>
      <c r="AX165" s="13" t="s">
        <v>74</v>
      </c>
      <c r="AY165" s="236" t="s">
        <v>134</v>
      </c>
    </row>
    <row r="166" spans="1:65" s="13" customFormat="1" x14ac:dyDescent="0.2">
      <c r="B166" s="225"/>
      <c r="C166" s="226"/>
      <c r="D166" s="227" t="s">
        <v>142</v>
      </c>
      <c r="E166" s="228" t="s">
        <v>1</v>
      </c>
      <c r="F166" s="229" t="s">
        <v>176</v>
      </c>
      <c r="G166" s="226"/>
      <c r="H166" s="230">
        <v>6.9690000000000003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142</v>
      </c>
      <c r="AU166" s="236" t="s">
        <v>81</v>
      </c>
      <c r="AV166" s="13" t="s">
        <v>81</v>
      </c>
      <c r="AW166" s="13" t="s">
        <v>30</v>
      </c>
      <c r="AX166" s="13" t="s">
        <v>74</v>
      </c>
      <c r="AY166" s="236" t="s">
        <v>134</v>
      </c>
    </row>
    <row r="167" spans="1:65" s="13" customFormat="1" x14ac:dyDescent="0.2">
      <c r="B167" s="225"/>
      <c r="C167" s="226"/>
      <c r="D167" s="227" t="s">
        <v>142</v>
      </c>
      <c r="E167" s="228" t="s">
        <v>1</v>
      </c>
      <c r="F167" s="229" t="s">
        <v>177</v>
      </c>
      <c r="G167" s="226"/>
      <c r="H167" s="230">
        <v>8.032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142</v>
      </c>
      <c r="AU167" s="236" t="s">
        <v>81</v>
      </c>
      <c r="AV167" s="13" t="s">
        <v>81</v>
      </c>
      <c r="AW167" s="13" t="s">
        <v>30</v>
      </c>
      <c r="AX167" s="13" t="s">
        <v>74</v>
      </c>
      <c r="AY167" s="236" t="s">
        <v>134</v>
      </c>
    </row>
    <row r="168" spans="1:65" s="13" customFormat="1" x14ac:dyDescent="0.2">
      <c r="B168" s="225"/>
      <c r="C168" s="226"/>
      <c r="D168" s="227" t="s">
        <v>142</v>
      </c>
      <c r="E168" s="228" t="s">
        <v>1</v>
      </c>
      <c r="F168" s="229" t="s">
        <v>178</v>
      </c>
      <c r="G168" s="226"/>
      <c r="H168" s="230">
        <v>7.0039999999999996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142</v>
      </c>
      <c r="AU168" s="236" t="s">
        <v>81</v>
      </c>
      <c r="AV168" s="13" t="s">
        <v>81</v>
      </c>
      <c r="AW168" s="13" t="s">
        <v>30</v>
      </c>
      <c r="AX168" s="13" t="s">
        <v>74</v>
      </c>
      <c r="AY168" s="236" t="s">
        <v>134</v>
      </c>
    </row>
    <row r="169" spans="1:65" s="14" customFormat="1" x14ac:dyDescent="0.2">
      <c r="B169" s="237"/>
      <c r="C169" s="238"/>
      <c r="D169" s="227" t="s">
        <v>142</v>
      </c>
      <c r="E169" s="239" t="s">
        <v>1</v>
      </c>
      <c r="F169" s="240" t="s">
        <v>144</v>
      </c>
      <c r="G169" s="238"/>
      <c r="H169" s="241">
        <v>96.078000000000003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142</v>
      </c>
      <c r="AU169" s="247" t="s">
        <v>81</v>
      </c>
      <c r="AV169" s="14" t="s">
        <v>140</v>
      </c>
      <c r="AW169" s="14" t="s">
        <v>30</v>
      </c>
      <c r="AX169" s="14" t="s">
        <v>79</v>
      </c>
      <c r="AY169" s="247" t="s">
        <v>134</v>
      </c>
    </row>
    <row r="170" spans="1:65" s="2" customFormat="1" ht="21.75" customHeight="1" x14ac:dyDescent="0.2">
      <c r="A170" s="33"/>
      <c r="B170" s="34"/>
      <c r="C170" s="211" t="s">
        <v>179</v>
      </c>
      <c r="D170" s="211" t="s">
        <v>136</v>
      </c>
      <c r="E170" s="212" t="s">
        <v>180</v>
      </c>
      <c r="F170" s="213" t="s">
        <v>181</v>
      </c>
      <c r="G170" s="214" t="s">
        <v>160</v>
      </c>
      <c r="H170" s="215">
        <v>94.492999999999995</v>
      </c>
      <c r="I170" s="216"/>
      <c r="J170" s="217">
        <f>ROUND(I170*H170,2)</f>
        <v>0</v>
      </c>
      <c r="K170" s="218"/>
      <c r="L170" s="38"/>
      <c r="M170" s="219" t="s">
        <v>1</v>
      </c>
      <c r="N170" s="220" t="s">
        <v>39</v>
      </c>
      <c r="O170" s="70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3" t="s">
        <v>140</v>
      </c>
      <c r="AT170" s="223" t="s">
        <v>136</v>
      </c>
      <c r="AU170" s="223" t="s">
        <v>81</v>
      </c>
      <c r="AY170" s="16" t="s">
        <v>134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6" t="s">
        <v>79</v>
      </c>
      <c r="BK170" s="224">
        <f>ROUND(I170*H170,2)</f>
        <v>0</v>
      </c>
      <c r="BL170" s="16" t="s">
        <v>140</v>
      </c>
      <c r="BM170" s="223" t="s">
        <v>182</v>
      </c>
    </row>
    <row r="171" spans="1:65" s="13" customFormat="1" x14ac:dyDescent="0.2">
      <c r="B171" s="225"/>
      <c r="C171" s="226"/>
      <c r="D171" s="227" t="s">
        <v>142</v>
      </c>
      <c r="E171" s="228" t="s">
        <v>1</v>
      </c>
      <c r="F171" s="229" t="s">
        <v>183</v>
      </c>
      <c r="G171" s="226"/>
      <c r="H171" s="230">
        <v>0.48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142</v>
      </c>
      <c r="AU171" s="236" t="s">
        <v>81</v>
      </c>
      <c r="AV171" s="13" t="s">
        <v>81</v>
      </c>
      <c r="AW171" s="13" t="s">
        <v>30</v>
      </c>
      <c r="AX171" s="13" t="s">
        <v>74</v>
      </c>
      <c r="AY171" s="236" t="s">
        <v>134</v>
      </c>
    </row>
    <row r="172" spans="1:65" s="13" customFormat="1" x14ac:dyDescent="0.2">
      <c r="B172" s="225"/>
      <c r="C172" s="226"/>
      <c r="D172" s="227" t="s">
        <v>142</v>
      </c>
      <c r="E172" s="228" t="s">
        <v>1</v>
      </c>
      <c r="F172" s="229" t="s">
        <v>184</v>
      </c>
      <c r="G172" s="226"/>
      <c r="H172" s="230">
        <v>94.013000000000005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142</v>
      </c>
      <c r="AU172" s="236" t="s">
        <v>81</v>
      </c>
      <c r="AV172" s="13" t="s">
        <v>81</v>
      </c>
      <c r="AW172" s="13" t="s">
        <v>30</v>
      </c>
      <c r="AX172" s="13" t="s">
        <v>74</v>
      </c>
      <c r="AY172" s="236" t="s">
        <v>134</v>
      </c>
    </row>
    <row r="173" spans="1:65" s="14" customFormat="1" x14ac:dyDescent="0.2">
      <c r="B173" s="237"/>
      <c r="C173" s="238"/>
      <c r="D173" s="227" t="s">
        <v>142</v>
      </c>
      <c r="E173" s="239" t="s">
        <v>1</v>
      </c>
      <c r="F173" s="240" t="s">
        <v>144</v>
      </c>
      <c r="G173" s="238"/>
      <c r="H173" s="241">
        <v>94.492999999999995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142</v>
      </c>
      <c r="AU173" s="247" t="s">
        <v>81</v>
      </c>
      <c r="AV173" s="14" t="s">
        <v>140</v>
      </c>
      <c r="AW173" s="14" t="s">
        <v>30</v>
      </c>
      <c r="AX173" s="14" t="s">
        <v>79</v>
      </c>
      <c r="AY173" s="247" t="s">
        <v>134</v>
      </c>
    </row>
    <row r="174" spans="1:65" s="2" customFormat="1" ht="16.5" customHeight="1" x14ac:dyDescent="0.2">
      <c r="A174" s="33"/>
      <c r="B174" s="34"/>
      <c r="C174" s="211" t="s">
        <v>185</v>
      </c>
      <c r="D174" s="211" t="s">
        <v>136</v>
      </c>
      <c r="E174" s="212" t="s">
        <v>186</v>
      </c>
      <c r="F174" s="213" t="s">
        <v>187</v>
      </c>
      <c r="G174" s="214" t="s">
        <v>160</v>
      </c>
      <c r="H174" s="215">
        <v>4.6500000000000004</v>
      </c>
      <c r="I174" s="216"/>
      <c r="J174" s="217">
        <f>ROUND(I174*H174,2)</f>
        <v>0</v>
      </c>
      <c r="K174" s="218"/>
      <c r="L174" s="38"/>
      <c r="M174" s="219" t="s">
        <v>1</v>
      </c>
      <c r="N174" s="220" t="s">
        <v>39</v>
      </c>
      <c r="O174" s="70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3" t="s">
        <v>140</v>
      </c>
      <c r="AT174" s="223" t="s">
        <v>136</v>
      </c>
      <c r="AU174" s="223" t="s">
        <v>81</v>
      </c>
      <c r="AY174" s="16" t="s">
        <v>134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6" t="s">
        <v>79</v>
      </c>
      <c r="BK174" s="224">
        <f>ROUND(I174*H174,2)</f>
        <v>0</v>
      </c>
      <c r="BL174" s="16" t="s">
        <v>140</v>
      </c>
      <c r="BM174" s="223" t="s">
        <v>188</v>
      </c>
    </row>
    <row r="175" spans="1:65" s="13" customFormat="1" x14ac:dyDescent="0.2">
      <c r="B175" s="225"/>
      <c r="C175" s="226"/>
      <c r="D175" s="227" t="s">
        <v>142</v>
      </c>
      <c r="E175" s="228" t="s">
        <v>1</v>
      </c>
      <c r="F175" s="229" t="s">
        <v>189</v>
      </c>
      <c r="G175" s="226"/>
      <c r="H175" s="230">
        <v>4.6500000000000004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142</v>
      </c>
      <c r="AU175" s="236" t="s">
        <v>81</v>
      </c>
      <c r="AV175" s="13" t="s">
        <v>81</v>
      </c>
      <c r="AW175" s="13" t="s">
        <v>30</v>
      </c>
      <c r="AX175" s="13" t="s">
        <v>74</v>
      </c>
      <c r="AY175" s="236" t="s">
        <v>134</v>
      </c>
    </row>
    <row r="176" spans="1:65" s="14" customFormat="1" x14ac:dyDescent="0.2">
      <c r="B176" s="237"/>
      <c r="C176" s="238"/>
      <c r="D176" s="227" t="s">
        <v>142</v>
      </c>
      <c r="E176" s="239" t="s">
        <v>1</v>
      </c>
      <c r="F176" s="240" t="s">
        <v>144</v>
      </c>
      <c r="G176" s="238"/>
      <c r="H176" s="241">
        <v>4.6500000000000004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142</v>
      </c>
      <c r="AU176" s="247" t="s">
        <v>81</v>
      </c>
      <c r="AV176" s="14" t="s">
        <v>140</v>
      </c>
      <c r="AW176" s="14" t="s">
        <v>30</v>
      </c>
      <c r="AX176" s="14" t="s">
        <v>79</v>
      </c>
      <c r="AY176" s="247" t="s">
        <v>134</v>
      </c>
    </row>
    <row r="177" spans="1:65" s="2" customFormat="1" ht="21.75" customHeight="1" x14ac:dyDescent="0.2">
      <c r="A177" s="33"/>
      <c r="B177" s="34"/>
      <c r="C177" s="211" t="s">
        <v>190</v>
      </c>
      <c r="D177" s="211" t="s">
        <v>136</v>
      </c>
      <c r="E177" s="212" t="s">
        <v>191</v>
      </c>
      <c r="F177" s="213" t="s">
        <v>192</v>
      </c>
      <c r="G177" s="214" t="s">
        <v>160</v>
      </c>
      <c r="H177" s="215">
        <v>123.69</v>
      </c>
      <c r="I177" s="216"/>
      <c r="J177" s="217">
        <f>ROUND(I177*H177,2)</f>
        <v>0</v>
      </c>
      <c r="K177" s="218"/>
      <c r="L177" s="38"/>
      <c r="M177" s="219" t="s">
        <v>1</v>
      </c>
      <c r="N177" s="220" t="s">
        <v>39</v>
      </c>
      <c r="O177" s="70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3" t="s">
        <v>140</v>
      </c>
      <c r="AT177" s="223" t="s">
        <v>136</v>
      </c>
      <c r="AU177" s="223" t="s">
        <v>81</v>
      </c>
      <c r="AY177" s="16" t="s">
        <v>134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6" t="s">
        <v>79</v>
      </c>
      <c r="BK177" s="224">
        <f>ROUND(I177*H177,2)</f>
        <v>0</v>
      </c>
      <c r="BL177" s="16" t="s">
        <v>140</v>
      </c>
      <c r="BM177" s="223" t="s">
        <v>193</v>
      </c>
    </row>
    <row r="178" spans="1:65" s="13" customFormat="1" x14ac:dyDescent="0.2">
      <c r="B178" s="225"/>
      <c r="C178" s="226"/>
      <c r="D178" s="227" t="s">
        <v>142</v>
      </c>
      <c r="E178" s="228" t="s">
        <v>1</v>
      </c>
      <c r="F178" s="229" t="s">
        <v>194</v>
      </c>
      <c r="G178" s="226"/>
      <c r="H178" s="230">
        <v>120.54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142</v>
      </c>
      <c r="AU178" s="236" t="s">
        <v>81</v>
      </c>
      <c r="AV178" s="13" t="s">
        <v>81</v>
      </c>
      <c r="AW178" s="13" t="s">
        <v>30</v>
      </c>
      <c r="AX178" s="13" t="s">
        <v>74</v>
      </c>
      <c r="AY178" s="236" t="s">
        <v>134</v>
      </c>
    </row>
    <row r="179" spans="1:65" s="13" customFormat="1" x14ac:dyDescent="0.2">
      <c r="B179" s="225"/>
      <c r="C179" s="226"/>
      <c r="D179" s="227" t="s">
        <v>142</v>
      </c>
      <c r="E179" s="228" t="s">
        <v>1</v>
      </c>
      <c r="F179" s="229" t="s">
        <v>195</v>
      </c>
      <c r="G179" s="226"/>
      <c r="H179" s="230">
        <v>3.15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142</v>
      </c>
      <c r="AU179" s="236" t="s">
        <v>81</v>
      </c>
      <c r="AV179" s="13" t="s">
        <v>81</v>
      </c>
      <c r="AW179" s="13" t="s">
        <v>30</v>
      </c>
      <c r="AX179" s="13" t="s">
        <v>74</v>
      </c>
      <c r="AY179" s="236" t="s">
        <v>134</v>
      </c>
    </row>
    <row r="180" spans="1:65" s="14" customFormat="1" x14ac:dyDescent="0.2">
      <c r="B180" s="237"/>
      <c r="C180" s="238"/>
      <c r="D180" s="227" t="s">
        <v>142</v>
      </c>
      <c r="E180" s="239" t="s">
        <v>1</v>
      </c>
      <c r="F180" s="240" t="s">
        <v>144</v>
      </c>
      <c r="G180" s="238"/>
      <c r="H180" s="241">
        <v>123.69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142</v>
      </c>
      <c r="AU180" s="247" t="s">
        <v>81</v>
      </c>
      <c r="AV180" s="14" t="s">
        <v>140</v>
      </c>
      <c r="AW180" s="14" t="s">
        <v>30</v>
      </c>
      <c r="AX180" s="14" t="s">
        <v>79</v>
      </c>
      <c r="AY180" s="247" t="s">
        <v>134</v>
      </c>
    </row>
    <row r="181" spans="1:65" s="2" customFormat="1" ht="21.75" customHeight="1" x14ac:dyDescent="0.2">
      <c r="A181" s="33"/>
      <c r="B181" s="34"/>
      <c r="C181" s="211" t="s">
        <v>196</v>
      </c>
      <c r="D181" s="211" t="s">
        <v>136</v>
      </c>
      <c r="E181" s="212" t="s">
        <v>191</v>
      </c>
      <c r="F181" s="213" t="s">
        <v>192</v>
      </c>
      <c r="G181" s="214" t="s">
        <v>160</v>
      </c>
      <c r="H181" s="215">
        <v>74.498000000000005</v>
      </c>
      <c r="I181" s="216"/>
      <c r="J181" s="217">
        <f>ROUND(I181*H181,2)</f>
        <v>0</v>
      </c>
      <c r="K181" s="218"/>
      <c r="L181" s="38"/>
      <c r="M181" s="219" t="s">
        <v>1</v>
      </c>
      <c r="N181" s="220" t="s">
        <v>39</v>
      </c>
      <c r="O181" s="70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3" t="s">
        <v>140</v>
      </c>
      <c r="AT181" s="223" t="s">
        <v>136</v>
      </c>
      <c r="AU181" s="223" t="s">
        <v>81</v>
      </c>
      <c r="AY181" s="16" t="s">
        <v>134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6" t="s">
        <v>79</v>
      </c>
      <c r="BK181" s="224">
        <f>ROUND(I181*H181,2)</f>
        <v>0</v>
      </c>
      <c r="BL181" s="16" t="s">
        <v>140</v>
      </c>
      <c r="BM181" s="223" t="s">
        <v>197</v>
      </c>
    </row>
    <row r="182" spans="1:65" s="13" customFormat="1" x14ac:dyDescent="0.2">
      <c r="B182" s="225"/>
      <c r="C182" s="226"/>
      <c r="D182" s="227" t="s">
        <v>142</v>
      </c>
      <c r="E182" s="228" t="s">
        <v>1</v>
      </c>
      <c r="F182" s="229" t="s">
        <v>198</v>
      </c>
      <c r="G182" s="226"/>
      <c r="H182" s="230">
        <v>71.347999999999999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142</v>
      </c>
      <c r="AU182" s="236" t="s">
        <v>81</v>
      </c>
      <c r="AV182" s="13" t="s">
        <v>81</v>
      </c>
      <c r="AW182" s="13" t="s">
        <v>30</v>
      </c>
      <c r="AX182" s="13" t="s">
        <v>74</v>
      </c>
      <c r="AY182" s="236" t="s">
        <v>134</v>
      </c>
    </row>
    <row r="183" spans="1:65" s="13" customFormat="1" x14ac:dyDescent="0.2">
      <c r="B183" s="225"/>
      <c r="C183" s="226"/>
      <c r="D183" s="227" t="s">
        <v>142</v>
      </c>
      <c r="E183" s="228" t="s">
        <v>1</v>
      </c>
      <c r="F183" s="229" t="s">
        <v>195</v>
      </c>
      <c r="G183" s="226"/>
      <c r="H183" s="230">
        <v>3.15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142</v>
      </c>
      <c r="AU183" s="236" t="s">
        <v>81</v>
      </c>
      <c r="AV183" s="13" t="s">
        <v>81</v>
      </c>
      <c r="AW183" s="13" t="s">
        <v>30</v>
      </c>
      <c r="AX183" s="13" t="s">
        <v>74</v>
      </c>
      <c r="AY183" s="236" t="s">
        <v>134</v>
      </c>
    </row>
    <row r="184" spans="1:65" s="14" customFormat="1" x14ac:dyDescent="0.2">
      <c r="B184" s="237"/>
      <c r="C184" s="238"/>
      <c r="D184" s="227" t="s">
        <v>142</v>
      </c>
      <c r="E184" s="239" t="s">
        <v>1</v>
      </c>
      <c r="F184" s="240" t="s">
        <v>144</v>
      </c>
      <c r="G184" s="238"/>
      <c r="H184" s="241">
        <v>74.498000000000005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142</v>
      </c>
      <c r="AU184" s="247" t="s">
        <v>81</v>
      </c>
      <c r="AV184" s="14" t="s">
        <v>140</v>
      </c>
      <c r="AW184" s="14" t="s">
        <v>30</v>
      </c>
      <c r="AX184" s="14" t="s">
        <v>79</v>
      </c>
      <c r="AY184" s="247" t="s">
        <v>134</v>
      </c>
    </row>
    <row r="185" spans="1:65" s="2" customFormat="1" ht="16.5" customHeight="1" x14ac:dyDescent="0.2">
      <c r="A185" s="33"/>
      <c r="B185" s="34"/>
      <c r="C185" s="248" t="s">
        <v>199</v>
      </c>
      <c r="D185" s="248" t="s">
        <v>200</v>
      </c>
      <c r="E185" s="249" t="s">
        <v>201</v>
      </c>
      <c r="F185" s="250" t="s">
        <v>202</v>
      </c>
      <c r="G185" s="251" t="s">
        <v>160</v>
      </c>
      <c r="H185" s="252">
        <v>71.347999999999999</v>
      </c>
      <c r="I185" s="253"/>
      <c r="J185" s="254">
        <f>ROUND(I185*H185,2)</f>
        <v>0</v>
      </c>
      <c r="K185" s="255"/>
      <c r="L185" s="256"/>
      <c r="M185" s="257" t="s">
        <v>1</v>
      </c>
      <c r="N185" s="258" t="s">
        <v>39</v>
      </c>
      <c r="O185" s="70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3" t="s">
        <v>185</v>
      </c>
      <c r="AT185" s="223" t="s">
        <v>200</v>
      </c>
      <c r="AU185" s="223" t="s">
        <v>81</v>
      </c>
      <c r="AY185" s="16" t="s">
        <v>134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79</v>
      </c>
      <c r="BK185" s="224">
        <f>ROUND(I185*H185,2)</f>
        <v>0</v>
      </c>
      <c r="BL185" s="16" t="s">
        <v>140</v>
      </c>
      <c r="BM185" s="223" t="s">
        <v>203</v>
      </c>
    </row>
    <row r="186" spans="1:65" s="2" customFormat="1" ht="21.75" customHeight="1" x14ac:dyDescent="0.2">
      <c r="A186" s="33"/>
      <c r="B186" s="34"/>
      <c r="C186" s="211" t="s">
        <v>204</v>
      </c>
      <c r="D186" s="211" t="s">
        <v>136</v>
      </c>
      <c r="E186" s="212" t="s">
        <v>205</v>
      </c>
      <c r="F186" s="213" t="s">
        <v>206</v>
      </c>
      <c r="G186" s="214" t="s">
        <v>160</v>
      </c>
      <c r="H186" s="215">
        <v>2350.11</v>
      </c>
      <c r="I186" s="216"/>
      <c r="J186" s="217">
        <f>ROUND(I186*H186,2)</f>
        <v>0</v>
      </c>
      <c r="K186" s="218"/>
      <c r="L186" s="38"/>
      <c r="M186" s="219" t="s">
        <v>1</v>
      </c>
      <c r="N186" s="220" t="s">
        <v>39</v>
      </c>
      <c r="O186" s="70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3" t="s">
        <v>140</v>
      </c>
      <c r="AT186" s="223" t="s">
        <v>136</v>
      </c>
      <c r="AU186" s="223" t="s">
        <v>81</v>
      </c>
      <c r="AY186" s="16" t="s">
        <v>134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6" t="s">
        <v>79</v>
      </c>
      <c r="BK186" s="224">
        <f>ROUND(I186*H186,2)</f>
        <v>0</v>
      </c>
      <c r="BL186" s="16" t="s">
        <v>140</v>
      </c>
      <c r="BM186" s="223" t="s">
        <v>207</v>
      </c>
    </row>
    <row r="187" spans="1:65" s="13" customFormat="1" x14ac:dyDescent="0.2">
      <c r="B187" s="225"/>
      <c r="C187" s="226"/>
      <c r="D187" s="227" t="s">
        <v>142</v>
      </c>
      <c r="E187" s="228" t="s">
        <v>1</v>
      </c>
      <c r="F187" s="229" t="s">
        <v>208</v>
      </c>
      <c r="G187" s="226"/>
      <c r="H187" s="230">
        <v>2350.11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142</v>
      </c>
      <c r="AU187" s="236" t="s">
        <v>81</v>
      </c>
      <c r="AV187" s="13" t="s">
        <v>81</v>
      </c>
      <c r="AW187" s="13" t="s">
        <v>30</v>
      </c>
      <c r="AX187" s="13" t="s">
        <v>74</v>
      </c>
      <c r="AY187" s="236" t="s">
        <v>134</v>
      </c>
    </row>
    <row r="188" spans="1:65" s="14" customFormat="1" x14ac:dyDescent="0.2">
      <c r="B188" s="237"/>
      <c r="C188" s="238"/>
      <c r="D188" s="227" t="s">
        <v>142</v>
      </c>
      <c r="E188" s="239" t="s">
        <v>1</v>
      </c>
      <c r="F188" s="240" t="s">
        <v>144</v>
      </c>
      <c r="G188" s="238"/>
      <c r="H188" s="241">
        <v>2350.11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142</v>
      </c>
      <c r="AU188" s="247" t="s">
        <v>81</v>
      </c>
      <c r="AV188" s="14" t="s">
        <v>140</v>
      </c>
      <c r="AW188" s="14" t="s">
        <v>30</v>
      </c>
      <c r="AX188" s="14" t="s">
        <v>79</v>
      </c>
      <c r="AY188" s="247" t="s">
        <v>134</v>
      </c>
    </row>
    <row r="189" spans="1:65" s="2" customFormat="1" ht="16.5" customHeight="1" x14ac:dyDescent="0.2">
      <c r="A189" s="33"/>
      <c r="B189" s="34"/>
      <c r="C189" s="211" t="s">
        <v>209</v>
      </c>
      <c r="D189" s="211" t="s">
        <v>136</v>
      </c>
      <c r="E189" s="212" t="s">
        <v>210</v>
      </c>
      <c r="F189" s="213" t="s">
        <v>211</v>
      </c>
      <c r="G189" s="214" t="s">
        <v>160</v>
      </c>
      <c r="H189" s="215">
        <v>123.69</v>
      </c>
      <c r="I189" s="216"/>
      <c r="J189" s="217">
        <f>ROUND(I189*H189,2)</f>
        <v>0</v>
      </c>
      <c r="K189" s="218"/>
      <c r="L189" s="38"/>
      <c r="M189" s="219" t="s">
        <v>1</v>
      </c>
      <c r="N189" s="220" t="s">
        <v>39</v>
      </c>
      <c r="O189" s="70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3" t="s">
        <v>140</v>
      </c>
      <c r="AT189" s="223" t="s">
        <v>136</v>
      </c>
      <c r="AU189" s="223" t="s">
        <v>81</v>
      </c>
      <c r="AY189" s="16" t="s">
        <v>134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6" t="s">
        <v>79</v>
      </c>
      <c r="BK189" s="224">
        <f>ROUND(I189*H189,2)</f>
        <v>0</v>
      </c>
      <c r="BL189" s="16" t="s">
        <v>140</v>
      </c>
      <c r="BM189" s="223" t="s">
        <v>212</v>
      </c>
    </row>
    <row r="190" spans="1:65" s="13" customFormat="1" x14ac:dyDescent="0.2">
      <c r="B190" s="225"/>
      <c r="C190" s="226"/>
      <c r="D190" s="227" t="s">
        <v>142</v>
      </c>
      <c r="E190" s="228" t="s">
        <v>1</v>
      </c>
      <c r="F190" s="229" t="s">
        <v>213</v>
      </c>
      <c r="G190" s="226"/>
      <c r="H190" s="230">
        <v>123.69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142</v>
      </c>
      <c r="AU190" s="236" t="s">
        <v>81</v>
      </c>
      <c r="AV190" s="13" t="s">
        <v>81</v>
      </c>
      <c r="AW190" s="13" t="s">
        <v>30</v>
      </c>
      <c r="AX190" s="13" t="s">
        <v>74</v>
      </c>
      <c r="AY190" s="236" t="s">
        <v>134</v>
      </c>
    </row>
    <row r="191" spans="1:65" s="14" customFormat="1" x14ac:dyDescent="0.2">
      <c r="B191" s="237"/>
      <c r="C191" s="238"/>
      <c r="D191" s="227" t="s">
        <v>142</v>
      </c>
      <c r="E191" s="239" t="s">
        <v>1</v>
      </c>
      <c r="F191" s="240" t="s">
        <v>144</v>
      </c>
      <c r="G191" s="238"/>
      <c r="H191" s="241">
        <v>123.69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142</v>
      </c>
      <c r="AU191" s="247" t="s">
        <v>81</v>
      </c>
      <c r="AV191" s="14" t="s">
        <v>140</v>
      </c>
      <c r="AW191" s="14" t="s">
        <v>30</v>
      </c>
      <c r="AX191" s="14" t="s">
        <v>79</v>
      </c>
      <c r="AY191" s="247" t="s">
        <v>134</v>
      </c>
    </row>
    <row r="192" spans="1:65" s="2" customFormat="1" ht="21.75" customHeight="1" x14ac:dyDescent="0.2">
      <c r="A192" s="33"/>
      <c r="B192" s="34"/>
      <c r="C192" s="211" t="s">
        <v>214</v>
      </c>
      <c r="D192" s="211" t="s">
        <v>136</v>
      </c>
      <c r="E192" s="212" t="s">
        <v>215</v>
      </c>
      <c r="F192" s="213" t="s">
        <v>216</v>
      </c>
      <c r="G192" s="214" t="s">
        <v>217</v>
      </c>
      <c r="H192" s="215">
        <v>222.642</v>
      </c>
      <c r="I192" s="216"/>
      <c r="J192" s="217">
        <f>ROUND(I192*H192,2)</f>
        <v>0</v>
      </c>
      <c r="K192" s="218"/>
      <c r="L192" s="38"/>
      <c r="M192" s="219" t="s">
        <v>1</v>
      </c>
      <c r="N192" s="220" t="s">
        <v>39</v>
      </c>
      <c r="O192" s="70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3" t="s">
        <v>140</v>
      </c>
      <c r="AT192" s="223" t="s">
        <v>136</v>
      </c>
      <c r="AU192" s="223" t="s">
        <v>81</v>
      </c>
      <c r="AY192" s="16" t="s">
        <v>134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6" t="s">
        <v>79</v>
      </c>
      <c r="BK192" s="224">
        <f>ROUND(I192*H192,2)</f>
        <v>0</v>
      </c>
      <c r="BL192" s="16" t="s">
        <v>140</v>
      </c>
      <c r="BM192" s="223" t="s">
        <v>218</v>
      </c>
    </row>
    <row r="193" spans="1:65" s="13" customFormat="1" x14ac:dyDescent="0.2">
      <c r="B193" s="225"/>
      <c r="C193" s="226"/>
      <c r="D193" s="227" t="s">
        <v>142</v>
      </c>
      <c r="E193" s="228" t="s">
        <v>1</v>
      </c>
      <c r="F193" s="229" t="s">
        <v>219</v>
      </c>
      <c r="G193" s="226"/>
      <c r="H193" s="230">
        <v>222.642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142</v>
      </c>
      <c r="AU193" s="236" t="s">
        <v>81</v>
      </c>
      <c r="AV193" s="13" t="s">
        <v>81</v>
      </c>
      <c r="AW193" s="13" t="s">
        <v>30</v>
      </c>
      <c r="AX193" s="13" t="s">
        <v>74</v>
      </c>
      <c r="AY193" s="236" t="s">
        <v>134</v>
      </c>
    </row>
    <row r="194" spans="1:65" s="14" customFormat="1" x14ac:dyDescent="0.2">
      <c r="B194" s="237"/>
      <c r="C194" s="238"/>
      <c r="D194" s="227" t="s">
        <v>142</v>
      </c>
      <c r="E194" s="239" t="s">
        <v>1</v>
      </c>
      <c r="F194" s="240" t="s">
        <v>144</v>
      </c>
      <c r="G194" s="238"/>
      <c r="H194" s="241">
        <v>222.642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142</v>
      </c>
      <c r="AU194" s="247" t="s">
        <v>81</v>
      </c>
      <c r="AV194" s="14" t="s">
        <v>140</v>
      </c>
      <c r="AW194" s="14" t="s">
        <v>30</v>
      </c>
      <c r="AX194" s="14" t="s">
        <v>79</v>
      </c>
      <c r="AY194" s="247" t="s">
        <v>134</v>
      </c>
    </row>
    <row r="195" spans="1:65" s="2" customFormat="1" ht="21.75" customHeight="1" x14ac:dyDescent="0.2">
      <c r="A195" s="33"/>
      <c r="B195" s="34"/>
      <c r="C195" s="211" t="s">
        <v>8</v>
      </c>
      <c r="D195" s="211" t="s">
        <v>136</v>
      </c>
      <c r="E195" s="212" t="s">
        <v>220</v>
      </c>
      <c r="F195" s="213" t="s">
        <v>221</v>
      </c>
      <c r="G195" s="214" t="s">
        <v>160</v>
      </c>
      <c r="H195" s="215">
        <v>70.06</v>
      </c>
      <c r="I195" s="216"/>
      <c r="J195" s="217">
        <f>ROUND(I195*H195,2)</f>
        <v>0</v>
      </c>
      <c r="K195" s="218"/>
      <c r="L195" s="38"/>
      <c r="M195" s="219" t="s">
        <v>1</v>
      </c>
      <c r="N195" s="220" t="s">
        <v>39</v>
      </c>
      <c r="O195" s="70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3" t="s">
        <v>140</v>
      </c>
      <c r="AT195" s="223" t="s">
        <v>136</v>
      </c>
      <c r="AU195" s="223" t="s">
        <v>81</v>
      </c>
      <c r="AY195" s="16" t="s">
        <v>134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6" t="s">
        <v>79</v>
      </c>
      <c r="BK195" s="224">
        <f>ROUND(I195*H195,2)</f>
        <v>0</v>
      </c>
      <c r="BL195" s="16" t="s">
        <v>140</v>
      </c>
      <c r="BM195" s="223" t="s">
        <v>222</v>
      </c>
    </row>
    <row r="196" spans="1:65" s="13" customFormat="1" x14ac:dyDescent="0.2">
      <c r="B196" s="225"/>
      <c r="C196" s="226"/>
      <c r="D196" s="227" t="s">
        <v>142</v>
      </c>
      <c r="E196" s="228" t="s">
        <v>1</v>
      </c>
      <c r="F196" s="229" t="s">
        <v>223</v>
      </c>
      <c r="G196" s="226"/>
      <c r="H196" s="230">
        <v>70.06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142</v>
      </c>
      <c r="AU196" s="236" t="s">
        <v>81</v>
      </c>
      <c r="AV196" s="13" t="s">
        <v>81</v>
      </c>
      <c r="AW196" s="13" t="s">
        <v>30</v>
      </c>
      <c r="AX196" s="13" t="s">
        <v>74</v>
      </c>
      <c r="AY196" s="236" t="s">
        <v>134</v>
      </c>
    </row>
    <row r="197" spans="1:65" s="14" customFormat="1" x14ac:dyDescent="0.2">
      <c r="B197" s="237"/>
      <c r="C197" s="238"/>
      <c r="D197" s="227" t="s">
        <v>142</v>
      </c>
      <c r="E197" s="239" t="s">
        <v>1</v>
      </c>
      <c r="F197" s="240" t="s">
        <v>144</v>
      </c>
      <c r="G197" s="238"/>
      <c r="H197" s="241">
        <v>70.06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142</v>
      </c>
      <c r="AU197" s="247" t="s">
        <v>81</v>
      </c>
      <c r="AV197" s="14" t="s">
        <v>140</v>
      </c>
      <c r="AW197" s="14" t="s">
        <v>30</v>
      </c>
      <c r="AX197" s="14" t="s">
        <v>79</v>
      </c>
      <c r="AY197" s="247" t="s">
        <v>134</v>
      </c>
    </row>
    <row r="198" spans="1:65" s="2" customFormat="1" ht="21.75" customHeight="1" x14ac:dyDescent="0.2">
      <c r="A198" s="33"/>
      <c r="B198" s="34"/>
      <c r="C198" s="211" t="s">
        <v>224</v>
      </c>
      <c r="D198" s="211" t="s">
        <v>136</v>
      </c>
      <c r="E198" s="212" t="s">
        <v>225</v>
      </c>
      <c r="F198" s="213" t="s">
        <v>226</v>
      </c>
      <c r="G198" s="214" t="s">
        <v>139</v>
      </c>
      <c r="H198" s="215">
        <v>405.39</v>
      </c>
      <c r="I198" s="216"/>
      <c r="J198" s="217">
        <f>ROUND(I198*H198,2)</f>
        <v>0</v>
      </c>
      <c r="K198" s="218"/>
      <c r="L198" s="38"/>
      <c r="M198" s="219" t="s">
        <v>1</v>
      </c>
      <c r="N198" s="220" t="s">
        <v>39</v>
      </c>
      <c r="O198" s="70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3" t="s">
        <v>140</v>
      </c>
      <c r="AT198" s="223" t="s">
        <v>136</v>
      </c>
      <c r="AU198" s="223" t="s">
        <v>81</v>
      </c>
      <c r="AY198" s="16" t="s">
        <v>134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6" t="s">
        <v>79</v>
      </c>
      <c r="BK198" s="224">
        <f>ROUND(I198*H198,2)</f>
        <v>0</v>
      </c>
      <c r="BL198" s="16" t="s">
        <v>140</v>
      </c>
      <c r="BM198" s="223" t="s">
        <v>227</v>
      </c>
    </row>
    <row r="199" spans="1:65" s="13" customFormat="1" x14ac:dyDescent="0.2">
      <c r="B199" s="225"/>
      <c r="C199" s="226"/>
      <c r="D199" s="227" t="s">
        <v>142</v>
      </c>
      <c r="E199" s="228" t="s">
        <v>1</v>
      </c>
      <c r="F199" s="229" t="s">
        <v>228</v>
      </c>
      <c r="G199" s="226"/>
      <c r="H199" s="230">
        <v>405.39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142</v>
      </c>
      <c r="AU199" s="236" t="s">
        <v>81</v>
      </c>
      <c r="AV199" s="13" t="s">
        <v>81</v>
      </c>
      <c r="AW199" s="13" t="s">
        <v>30</v>
      </c>
      <c r="AX199" s="13" t="s">
        <v>74</v>
      </c>
      <c r="AY199" s="236" t="s">
        <v>134</v>
      </c>
    </row>
    <row r="200" spans="1:65" s="14" customFormat="1" x14ac:dyDescent="0.2">
      <c r="B200" s="237"/>
      <c r="C200" s="238"/>
      <c r="D200" s="227" t="s">
        <v>142</v>
      </c>
      <c r="E200" s="239" t="s">
        <v>1</v>
      </c>
      <c r="F200" s="240" t="s">
        <v>144</v>
      </c>
      <c r="G200" s="238"/>
      <c r="H200" s="241">
        <v>405.39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142</v>
      </c>
      <c r="AU200" s="247" t="s">
        <v>81</v>
      </c>
      <c r="AV200" s="14" t="s">
        <v>140</v>
      </c>
      <c r="AW200" s="14" t="s">
        <v>30</v>
      </c>
      <c r="AX200" s="14" t="s">
        <v>79</v>
      </c>
      <c r="AY200" s="247" t="s">
        <v>134</v>
      </c>
    </row>
    <row r="201" spans="1:65" s="2" customFormat="1" ht="21.75" customHeight="1" x14ac:dyDescent="0.2">
      <c r="A201" s="33"/>
      <c r="B201" s="34"/>
      <c r="C201" s="211" t="s">
        <v>229</v>
      </c>
      <c r="D201" s="211" t="s">
        <v>136</v>
      </c>
      <c r="E201" s="212" t="s">
        <v>230</v>
      </c>
      <c r="F201" s="213" t="s">
        <v>231</v>
      </c>
      <c r="G201" s="214" t="s">
        <v>139</v>
      </c>
      <c r="H201" s="215">
        <v>405.39</v>
      </c>
      <c r="I201" s="216"/>
      <c r="J201" s="217">
        <f>ROUND(I201*H201,2)</f>
        <v>0</v>
      </c>
      <c r="K201" s="218"/>
      <c r="L201" s="38"/>
      <c r="M201" s="219" t="s">
        <v>1</v>
      </c>
      <c r="N201" s="220" t="s">
        <v>39</v>
      </c>
      <c r="O201" s="70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3" t="s">
        <v>140</v>
      </c>
      <c r="AT201" s="223" t="s">
        <v>136</v>
      </c>
      <c r="AU201" s="223" t="s">
        <v>81</v>
      </c>
      <c r="AY201" s="16" t="s">
        <v>134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6" t="s">
        <v>79</v>
      </c>
      <c r="BK201" s="224">
        <f>ROUND(I201*H201,2)</f>
        <v>0</v>
      </c>
      <c r="BL201" s="16" t="s">
        <v>140</v>
      </c>
      <c r="BM201" s="223" t="s">
        <v>232</v>
      </c>
    </row>
    <row r="202" spans="1:65" s="13" customFormat="1" x14ac:dyDescent="0.2">
      <c r="B202" s="225"/>
      <c r="C202" s="226"/>
      <c r="D202" s="227" t="s">
        <v>142</v>
      </c>
      <c r="E202" s="228" t="s">
        <v>1</v>
      </c>
      <c r="F202" s="229" t="s">
        <v>228</v>
      </c>
      <c r="G202" s="226"/>
      <c r="H202" s="230">
        <v>405.39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142</v>
      </c>
      <c r="AU202" s="236" t="s">
        <v>81</v>
      </c>
      <c r="AV202" s="13" t="s">
        <v>81</v>
      </c>
      <c r="AW202" s="13" t="s">
        <v>30</v>
      </c>
      <c r="AX202" s="13" t="s">
        <v>74</v>
      </c>
      <c r="AY202" s="236" t="s">
        <v>134</v>
      </c>
    </row>
    <row r="203" spans="1:65" s="14" customFormat="1" x14ac:dyDescent="0.2">
      <c r="B203" s="237"/>
      <c r="C203" s="238"/>
      <c r="D203" s="227" t="s">
        <v>142</v>
      </c>
      <c r="E203" s="239" t="s">
        <v>1</v>
      </c>
      <c r="F203" s="240" t="s">
        <v>144</v>
      </c>
      <c r="G203" s="238"/>
      <c r="H203" s="241">
        <v>405.39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142</v>
      </c>
      <c r="AU203" s="247" t="s">
        <v>81</v>
      </c>
      <c r="AV203" s="14" t="s">
        <v>140</v>
      </c>
      <c r="AW203" s="14" t="s">
        <v>30</v>
      </c>
      <c r="AX203" s="14" t="s">
        <v>79</v>
      </c>
      <c r="AY203" s="247" t="s">
        <v>134</v>
      </c>
    </row>
    <row r="204" spans="1:65" s="2" customFormat="1" ht="16.5" customHeight="1" x14ac:dyDescent="0.2">
      <c r="A204" s="33"/>
      <c r="B204" s="34"/>
      <c r="C204" s="248" t="s">
        <v>233</v>
      </c>
      <c r="D204" s="248" t="s">
        <v>200</v>
      </c>
      <c r="E204" s="249" t="s">
        <v>234</v>
      </c>
      <c r="F204" s="250" t="s">
        <v>235</v>
      </c>
      <c r="G204" s="251" t="s">
        <v>236</v>
      </c>
      <c r="H204" s="252">
        <v>6.0810000000000004</v>
      </c>
      <c r="I204" s="253"/>
      <c r="J204" s="254">
        <f>ROUND(I204*H204,2)</f>
        <v>0</v>
      </c>
      <c r="K204" s="255"/>
      <c r="L204" s="256"/>
      <c r="M204" s="257" t="s">
        <v>1</v>
      </c>
      <c r="N204" s="258" t="s">
        <v>39</v>
      </c>
      <c r="O204" s="70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3" t="s">
        <v>185</v>
      </c>
      <c r="AT204" s="223" t="s">
        <v>200</v>
      </c>
      <c r="AU204" s="223" t="s">
        <v>81</v>
      </c>
      <c r="AY204" s="16" t="s">
        <v>134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6" t="s">
        <v>79</v>
      </c>
      <c r="BK204" s="224">
        <f>ROUND(I204*H204,2)</f>
        <v>0</v>
      </c>
      <c r="BL204" s="16" t="s">
        <v>140</v>
      </c>
      <c r="BM204" s="223" t="s">
        <v>237</v>
      </c>
    </row>
    <row r="205" spans="1:65" s="2" customFormat="1" ht="21.75" customHeight="1" x14ac:dyDescent="0.2">
      <c r="A205" s="33"/>
      <c r="B205" s="34"/>
      <c r="C205" s="211" t="s">
        <v>238</v>
      </c>
      <c r="D205" s="211" t="s">
        <v>136</v>
      </c>
      <c r="E205" s="212" t="s">
        <v>239</v>
      </c>
      <c r="F205" s="213" t="s">
        <v>240</v>
      </c>
      <c r="G205" s="214" t="s">
        <v>139</v>
      </c>
      <c r="H205" s="215">
        <v>405.39</v>
      </c>
      <c r="I205" s="216"/>
      <c r="J205" s="217">
        <f>ROUND(I205*H205,2)</f>
        <v>0</v>
      </c>
      <c r="K205" s="218"/>
      <c r="L205" s="38"/>
      <c r="M205" s="219" t="s">
        <v>1</v>
      </c>
      <c r="N205" s="220" t="s">
        <v>39</v>
      </c>
      <c r="O205" s="70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3" t="s">
        <v>140</v>
      </c>
      <c r="AT205" s="223" t="s">
        <v>136</v>
      </c>
      <c r="AU205" s="223" t="s">
        <v>81</v>
      </c>
      <c r="AY205" s="16" t="s">
        <v>134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6" t="s">
        <v>79</v>
      </c>
      <c r="BK205" s="224">
        <f>ROUND(I205*H205,2)</f>
        <v>0</v>
      </c>
      <c r="BL205" s="16" t="s">
        <v>140</v>
      </c>
      <c r="BM205" s="223" t="s">
        <v>241</v>
      </c>
    </row>
    <row r="206" spans="1:65" s="13" customFormat="1" x14ac:dyDescent="0.2">
      <c r="B206" s="225"/>
      <c r="C206" s="226"/>
      <c r="D206" s="227" t="s">
        <v>142</v>
      </c>
      <c r="E206" s="228" t="s">
        <v>1</v>
      </c>
      <c r="F206" s="229" t="s">
        <v>228</v>
      </c>
      <c r="G206" s="226"/>
      <c r="H206" s="230">
        <v>405.39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142</v>
      </c>
      <c r="AU206" s="236" t="s">
        <v>81</v>
      </c>
      <c r="AV206" s="13" t="s">
        <v>81</v>
      </c>
      <c r="AW206" s="13" t="s">
        <v>30</v>
      </c>
      <c r="AX206" s="13" t="s">
        <v>74</v>
      </c>
      <c r="AY206" s="236" t="s">
        <v>134</v>
      </c>
    </row>
    <row r="207" spans="1:65" s="14" customFormat="1" x14ac:dyDescent="0.2">
      <c r="B207" s="237"/>
      <c r="C207" s="238"/>
      <c r="D207" s="227" t="s">
        <v>142</v>
      </c>
      <c r="E207" s="239" t="s">
        <v>1</v>
      </c>
      <c r="F207" s="240" t="s">
        <v>144</v>
      </c>
      <c r="G207" s="238"/>
      <c r="H207" s="241">
        <v>405.39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142</v>
      </c>
      <c r="AU207" s="247" t="s">
        <v>81</v>
      </c>
      <c r="AV207" s="14" t="s">
        <v>140</v>
      </c>
      <c r="AW207" s="14" t="s">
        <v>30</v>
      </c>
      <c r="AX207" s="14" t="s">
        <v>79</v>
      </c>
      <c r="AY207" s="247" t="s">
        <v>134</v>
      </c>
    </row>
    <row r="208" spans="1:65" s="12" customFormat="1" ht="22.9" customHeight="1" x14ac:dyDescent="0.2">
      <c r="B208" s="195"/>
      <c r="C208" s="196"/>
      <c r="D208" s="197" t="s">
        <v>73</v>
      </c>
      <c r="E208" s="209" t="s">
        <v>81</v>
      </c>
      <c r="F208" s="209" t="s">
        <v>242</v>
      </c>
      <c r="G208" s="196"/>
      <c r="H208" s="196"/>
      <c r="I208" s="199"/>
      <c r="J208" s="210">
        <f>BK208</f>
        <v>0</v>
      </c>
      <c r="K208" s="196"/>
      <c r="L208" s="201"/>
      <c r="M208" s="202"/>
      <c r="N208" s="203"/>
      <c r="O208" s="203"/>
      <c r="P208" s="204">
        <f>SUM(P209:P233)</f>
        <v>0</v>
      </c>
      <c r="Q208" s="203"/>
      <c r="R208" s="204">
        <f>SUM(R209:R233)</f>
        <v>0</v>
      </c>
      <c r="S208" s="203"/>
      <c r="T208" s="205">
        <f>SUM(T209:T233)</f>
        <v>0</v>
      </c>
      <c r="AR208" s="206" t="s">
        <v>79</v>
      </c>
      <c r="AT208" s="207" t="s">
        <v>73</v>
      </c>
      <c r="AU208" s="207" t="s">
        <v>79</v>
      </c>
      <c r="AY208" s="206" t="s">
        <v>134</v>
      </c>
      <c r="BK208" s="208">
        <f>SUM(BK209:BK233)</f>
        <v>0</v>
      </c>
    </row>
    <row r="209" spans="1:65" s="2" customFormat="1" ht="21.75" customHeight="1" x14ac:dyDescent="0.2">
      <c r="A209" s="33"/>
      <c r="B209" s="34"/>
      <c r="C209" s="211" t="s">
        <v>243</v>
      </c>
      <c r="D209" s="211" t="s">
        <v>136</v>
      </c>
      <c r="E209" s="212" t="s">
        <v>244</v>
      </c>
      <c r="F209" s="213" t="s">
        <v>245</v>
      </c>
      <c r="G209" s="214" t="s">
        <v>139</v>
      </c>
      <c r="H209" s="215">
        <v>342.42</v>
      </c>
      <c r="I209" s="216"/>
      <c r="J209" s="217">
        <f>ROUND(I209*H209,2)</f>
        <v>0</v>
      </c>
      <c r="K209" s="218"/>
      <c r="L209" s="38"/>
      <c r="M209" s="219" t="s">
        <v>1</v>
      </c>
      <c r="N209" s="220" t="s">
        <v>39</v>
      </c>
      <c r="O209" s="70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3" t="s">
        <v>140</v>
      </c>
      <c r="AT209" s="223" t="s">
        <v>136</v>
      </c>
      <c r="AU209" s="223" t="s">
        <v>81</v>
      </c>
      <c r="AY209" s="16" t="s">
        <v>134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6" t="s">
        <v>79</v>
      </c>
      <c r="BK209" s="224">
        <f>ROUND(I209*H209,2)</f>
        <v>0</v>
      </c>
      <c r="BL209" s="16" t="s">
        <v>140</v>
      </c>
      <c r="BM209" s="223" t="s">
        <v>246</v>
      </c>
    </row>
    <row r="210" spans="1:65" s="13" customFormat="1" x14ac:dyDescent="0.2">
      <c r="B210" s="225"/>
      <c r="C210" s="226"/>
      <c r="D210" s="227" t="s">
        <v>142</v>
      </c>
      <c r="E210" s="228" t="s">
        <v>1</v>
      </c>
      <c r="F210" s="229" t="s">
        <v>247</v>
      </c>
      <c r="G210" s="226"/>
      <c r="H210" s="230">
        <v>320.22000000000003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142</v>
      </c>
      <c r="AU210" s="236" t="s">
        <v>81</v>
      </c>
      <c r="AV210" s="13" t="s">
        <v>81</v>
      </c>
      <c r="AW210" s="13" t="s">
        <v>30</v>
      </c>
      <c r="AX210" s="13" t="s">
        <v>74</v>
      </c>
      <c r="AY210" s="236" t="s">
        <v>134</v>
      </c>
    </row>
    <row r="211" spans="1:65" s="13" customFormat="1" x14ac:dyDescent="0.2">
      <c r="B211" s="225"/>
      <c r="C211" s="226"/>
      <c r="D211" s="227" t="s">
        <v>142</v>
      </c>
      <c r="E211" s="228" t="s">
        <v>1</v>
      </c>
      <c r="F211" s="229" t="s">
        <v>248</v>
      </c>
      <c r="G211" s="226"/>
      <c r="H211" s="230">
        <v>22.2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142</v>
      </c>
      <c r="AU211" s="236" t="s">
        <v>81</v>
      </c>
      <c r="AV211" s="13" t="s">
        <v>81</v>
      </c>
      <c r="AW211" s="13" t="s">
        <v>30</v>
      </c>
      <c r="AX211" s="13" t="s">
        <v>74</v>
      </c>
      <c r="AY211" s="236" t="s">
        <v>134</v>
      </c>
    </row>
    <row r="212" spans="1:65" s="14" customFormat="1" x14ac:dyDescent="0.2">
      <c r="B212" s="237"/>
      <c r="C212" s="238"/>
      <c r="D212" s="227" t="s">
        <v>142</v>
      </c>
      <c r="E212" s="239" t="s">
        <v>1</v>
      </c>
      <c r="F212" s="240" t="s">
        <v>144</v>
      </c>
      <c r="G212" s="238"/>
      <c r="H212" s="241">
        <v>342.42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142</v>
      </c>
      <c r="AU212" s="247" t="s">
        <v>81</v>
      </c>
      <c r="AV212" s="14" t="s">
        <v>140</v>
      </c>
      <c r="AW212" s="14" t="s">
        <v>30</v>
      </c>
      <c r="AX212" s="14" t="s">
        <v>79</v>
      </c>
      <c r="AY212" s="247" t="s">
        <v>134</v>
      </c>
    </row>
    <row r="213" spans="1:65" s="2" customFormat="1" ht="21.75" customHeight="1" x14ac:dyDescent="0.2">
      <c r="A213" s="33"/>
      <c r="B213" s="34"/>
      <c r="C213" s="211" t="s">
        <v>7</v>
      </c>
      <c r="D213" s="211" t="s">
        <v>136</v>
      </c>
      <c r="E213" s="212" t="s">
        <v>249</v>
      </c>
      <c r="F213" s="213" t="s">
        <v>250</v>
      </c>
      <c r="G213" s="214" t="s">
        <v>160</v>
      </c>
      <c r="H213" s="215">
        <v>3.1560000000000001</v>
      </c>
      <c r="I213" s="216"/>
      <c r="J213" s="217">
        <f>ROUND(I213*H213,2)</f>
        <v>0</v>
      </c>
      <c r="K213" s="218"/>
      <c r="L213" s="38"/>
      <c r="M213" s="219" t="s">
        <v>1</v>
      </c>
      <c r="N213" s="220" t="s">
        <v>39</v>
      </c>
      <c r="O213" s="70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3" t="s">
        <v>140</v>
      </c>
      <c r="AT213" s="223" t="s">
        <v>136</v>
      </c>
      <c r="AU213" s="223" t="s">
        <v>81</v>
      </c>
      <c r="AY213" s="16" t="s">
        <v>134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6" t="s">
        <v>79</v>
      </c>
      <c r="BK213" s="224">
        <f>ROUND(I213*H213,2)</f>
        <v>0</v>
      </c>
      <c r="BL213" s="16" t="s">
        <v>140</v>
      </c>
      <c r="BM213" s="223" t="s">
        <v>251</v>
      </c>
    </row>
    <row r="214" spans="1:65" s="13" customFormat="1" x14ac:dyDescent="0.2">
      <c r="B214" s="225"/>
      <c r="C214" s="226"/>
      <c r="D214" s="227" t="s">
        <v>142</v>
      </c>
      <c r="E214" s="228" t="s">
        <v>1</v>
      </c>
      <c r="F214" s="229" t="s">
        <v>252</v>
      </c>
      <c r="G214" s="226"/>
      <c r="H214" s="230">
        <v>3.1560000000000001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142</v>
      </c>
      <c r="AU214" s="236" t="s">
        <v>81</v>
      </c>
      <c r="AV214" s="13" t="s">
        <v>81</v>
      </c>
      <c r="AW214" s="13" t="s">
        <v>30</v>
      </c>
      <c r="AX214" s="13" t="s">
        <v>74</v>
      </c>
      <c r="AY214" s="236" t="s">
        <v>134</v>
      </c>
    </row>
    <row r="215" spans="1:65" s="14" customFormat="1" x14ac:dyDescent="0.2">
      <c r="B215" s="237"/>
      <c r="C215" s="238"/>
      <c r="D215" s="227" t="s">
        <v>142</v>
      </c>
      <c r="E215" s="239" t="s">
        <v>1</v>
      </c>
      <c r="F215" s="240" t="s">
        <v>144</v>
      </c>
      <c r="G215" s="238"/>
      <c r="H215" s="241">
        <v>3.1560000000000001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142</v>
      </c>
      <c r="AU215" s="247" t="s">
        <v>81</v>
      </c>
      <c r="AV215" s="14" t="s">
        <v>140</v>
      </c>
      <c r="AW215" s="14" t="s">
        <v>30</v>
      </c>
      <c r="AX215" s="14" t="s">
        <v>79</v>
      </c>
      <c r="AY215" s="247" t="s">
        <v>134</v>
      </c>
    </row>
    <row r="216" spans="1:65" s="2" customFormat="1" ht="16.5" customHeight="1" x14ac:dyDescent="0.2">
      <c r="A216" s="33"/>
      <c r="B216" s="34"/>
      <c r="C216" s="211" t="s">
        <v>253</v>
      </c>
      <c r="D216" s="211" t="s">
        <v>136</v>
      </c>
      <c r="E216" s="212" t="s">
        <v>254</v>
      </c>
      <c r="F216" s="213" t="s">
        <v>255</v>
      </c>
      <c r="G216" s="214" t="s">
        <v>160</v>
      </c>
      <c r="H216" s="215">
        <v>4.3520000000000003</v>
      </c>
      <c r="I216" s="216"/>
      <c r="J216" s="217">
        <f>ROUND(I216*H216,2)</f>
        <v>0</v>
      </c>
      <c r="K216" s="218"/>
      <c r="L216" s="38"/>
      <c r="M216" s="219" t="s">
        <v>1</v>
      </c>
      <c r="N216" s="220" t="s">
        <v>39</v>
      </c>
      <c r="O216" s="70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3" t="s">
        <v>140</v>
      </c>
      <c r="AT216" s="223" t="s">
        <v>136</v>
      </c>
      <c r="AU216" s="223" t="s">
        <v>81</v>
      </c>
      <c r="AY216" s="16" t="s">
        <v>134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6" t="s">
        <v>79</v>
      </c>
      <c r="BK216" s="224">
        <f>ROUND(I216*H216,2)</f>
        <v>0</v>
      </c>
      <c r="BL216" s="16" t="s">
        <v>140</v>
      </c>
      <c r="BM216" s="223" t="s">
        <v>256</v>
      </c>
    </row>
    <row r="217" spans="1:65" s="13" customFormat="1" x14ac:dyDescent="0.2">
      <c r="B217" s="225"/>
      <c r="C217" s="226"/>
      <c r="D217" s="227" t="s">
        <v>142</v>
      </c>
      <c r="E217" s="228" t="s">
        <v>1</v>
      </c>
      <c r="F217" s="229" t="s">
        <v>257</v>
      </c>
      <c r="G217" s="226"/>
      <c r="H217" s="230">
        <v>4.3520000000000003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142</v>
      </c>
      <c r="AU217" s="236" t="s">
        <v>81</v>
      </c>
      <c r="AV217" s="13" t="s">
        <v>81</v>
      </c>
      <c r="AW217" s="13" t="s">
        <v>30</v>
      </c>
      <c r="AX217" s="13" t="s">
        <v>74</v>
      </c>
      <c r="AY217" s="236" t="s">
        <v>134</v>
      </c>
    </row>
    <row r="218" spans="1:65" s="14" customFormat="1" x14ac:dyDescent="0.2">
      <c r="B218" s="237"/>
      <c r="C218" s="238"/>
      <c r="D218" s="227" t="s">
        <v>142</v>
      </c>
      <c r="E218" s="239" t="s">
        <v>1</v>
      </c>
      <c r="F218" s="240" t="s">
        <v>144</v>
      </c>
      <c r="G218" s="238"/>
      <c r="H218" s="241">
        <v>4.3520000000000003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AT218" s="247" t="s">
        <v>142</v>
      </c>
      <c r="AU218" s="247" t="s">
        <v>81</v>
      </c>
      <c r="AV218" s="14" t="s">
        <v>140</v>
      </c>
      <c r="AW218" s="14" t="s">
        <v>30</v>
      </c>
      <c r="AX218" s="14" t="s">
        <v>79</v>
      </c>
      <c r="AY218" s="247" t="s">
        <v>134</v>
      </c>
    </row>
    <row r="219" spans="1:65" s="2" customFormat="1" ht="21.75" customHeight="1" x14ac:dyDescent="0.2">
      <c r="A219" s="33"/>
      <c r="B219" s="34"/>
      <c r="C219" s="211" t="s">
        <v>258</v>
      </c>
      <c r="D219" s="211" t="s">
        <v>136</v>
      </c>
      <c r="E219" s="212" t="s">
        <v>259</v>
      </c>
      <c r="F219" s="213" t="s">
        <v>260</v>
      </c>
      <c r="G219" s="214" t="s">
        <v>160</v>
      </c>
      <c r="H219" s="215">
        <v>2.4729999999999999</v>
      </c>
      <c r="I219" s="216"/>
      <c r="J219" s="217">
        <f>ROUND(I219*H219,2)</f>
        <v>0</v>
      </c>
      <c r="K219" s="218"/>
      <c r="L219" s="38"/>
      <c r="M219" s="219" t="s">
        <v>1</v>
      </c>
      <c r="N219" s="220" t="s">
        <v>39</v>
      </c>
      <c r="O219" s="70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3" t="s">
        <v>140</v>
      </c>
      <c r="AT219" s="223" t="s">
        <v>136</v>
      </c>
      <c r="AU219" s="223" t="s">
        <v>81</v>
      </c>
      <c r="AY219" s="16" t="s">
        <v>134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6" t="s">
        <v>79</v>
      </c>
      <c r="BK219" s="224">
        <f>ROUND(I219*H219,2)</f>
        <v>0</v>
      </c>
      <c r="BL219" s="16" t="s">
        <v>140</v>
      </c>
      <c r="BM219" s="223" t="s">
        <v>261</v>
      </c>
    </row>
    <row r="220" spans="1:65" s="13" customFormat="1" x14ac:dyDescent="0.2">
      <c r="B220" s="225"/>
      <c r="C220" s="226"/>
      <c r="D220" s="227" t="s">
        <v>142</v>
      </c>
      <c r="E220" s="228" t="s">
        <v>1</v>
      </c>
      <c r="F220" s="229" t="s">
        <v>262</v>
      </c>
      <c r="G220" s="226"/>
      <c r="H220" s="230">
        <v>2.2040000000000002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142</v>
      </c>
      <c r="AU220" s="236" t="s">
        <v>81</v>
      </c>
      <c r="AV220" s="13" t="s">
        <v>81</v>
      </c>
      <c r="AW220" s="13" t="s">
        <v>30</v>
      </c>
      <c r="AX220" s="13" t="s">
        <v>74</v>
      </c>
      <c r="AY220" s="236" t="s">
        <v>134</v>
      </c>
    </row>
    <row r="221" spans="1:65" s="13" customFormat="1" x14ac:dyDescent="0.2">
      <c r="B221" s="225"/>
      <c r="C221" s="226"/>
      <c r="D221" s="227" t="s">
        <v>142</v>
      </c>
      <c r="E221" s="228" t="s">
        <v>1</v>
      </c>
      <c r="F221" s="229" t="s">
        <v>263</v>
      </c>
      <c r="G221" s="226"/>
      <c r="H221" s="230">
        <v>0.13300000000000001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142</v>
      </c>
      <c r="AU221" s="236" t="s">
        <v>81</v>
      </c>
      <c r="AV221" s="13" t="s">
        <v>81</v>
      </c>
      <c r="AW221" s="13" t="s">
        <v>30</v>
      </c>
      <c r="AX221" s="13" t="s">
        <v>74</v>
      </c>
      <c r="AY221" s="236" t="s">
        <v>134</v>
      </c>
    </row>
    <row r="222" spans="1:65" s="13" customFormat="1" x14ac:dyDescent="0.2">
      <c r="B222" s="225"/>
      <c r="C222" s="226"/>
      <c r="D222" s="227" t="s">
        <v>142</v>
      </c>
      <c r="E222" s="228" t="s">
        <v>1</v>
      </c>
      <c r="F222" s="229" t="s">
        <v>264</v>
      </c>
      <c r="G222" s="226"/>
      <c r="H222" s="230">
        <v>0.13600000000000001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142</v>
      </c>
      <c r="AU222" s="236" t="s">
        <v>81</v>
      </c>
      <c r="AV222" s="13" t="s">
        <v>81</v>
      </c>
      <c r="AW222" s="13" t="s">
        <v>30</v>
      </c>
      <c r="AX222" s="13" t="s">
        <v>74</v>
      </c>
      <c r="AY222" s="236" t="s">
        <v>134</v>
      </c>
    </row>
    <row r="223" spans="1:65" s="14" customFormat="1" x14ac:dyDescent="0.2">
      <c r="B223" s="237"/>
      <c r="C223" s="238"/>
      <c r="D223" s="227" t="s">
        <v>142</v>
      </c>
      <c r="E223" s="239" t="s">
        <v>1</v>
      </c>
      <c r="F223" s="240" t="s">
        <v>144</v>
      </c>
      <c r="G223" s="238"/>
      <c r="H223" s="241">
        <v>2.4729999999999999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142</v>
      </c>
      <c r="AU223" s="247" t="s">
        <v>81</v>
      </c>
      <c r="AV223" s="14" t="s">
        <v>140</v>
      </c>
      <c r="AW223" s="14" t="s">
        <v>30</v>
      </c>
      <c r="AX223" s="14" t="s">
        <v>79</v>
      </c>
      <c r="AY223" s="247" t="s">
        <v>134</v>
      </c>
    </row>
    <row r="224" spans="1:65" s="2" customFormat="1" ht="16.5" customHeight="1" x14ac:dyDescent="0.2">
      <c r="A224" s="33"/>
      <c r="B224" s="34"/>
      <c r="C224" s="211" t="s">
        <v>265</v>
      </c>
      <c r="D224" s="211" t="s">
        <v>136</v>
      </c>
      <c r="E224" s="212" t="s">
        <v>266</v>
      </c>
      <c r="F224" s="213" t="s">
        <v>267</v>
      </c>
      <c r="G224" s="214" t="s">
        <v>139</v>
      </c>
      <c r="H224" s="215">
        <v>3.51</v>
      </c>
      <c r="I224" s="216"/>
      <c r="J224" s="217">
        <f>ROUND(I224*H224,2)</f>
        <v>0</v>
      </c>
      <c r="K224" s="218"/>
      <c r="L224" s="38"/>
      <c r="M224" s="219" t="s">
        <v>1</v>
      </c>
      <c r="N224" s="220" t="s">
        <v>39</v>
      </c>
      <c r="O224" s="70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3" t="s">
        <v>140</v>
      </c>
      <c r="AT224" s="223" t="s">
        <v>136</v>
      </c>
      <c r="AU224" s="223" t="s">
        <v>81</v>
      </c>
      <c r="AY224" s="16" t="s">
        <v>134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6" t="s">
        <v>79</v>
      </c>
      <c r="BK224" s="224">
        <f>ROUND(I224*H224,2)</f>
        <v>0</v>
      </c>
      <c r="BL224" s="16" t="s">
        <v>140</v>
      </c>
      <c r="BM224" s="223" t="s">
        <v>268</v>
      </c>
    </row>
    <row r="225" spans="1:65" s="13" customFormat="1" x14ac:dyDescent="0.2">
      <c r="B225" s="225"/>
      <c r="C225" s="226"/>
      <c r="D225" s="227" t="s">
        <v>142</v>
      </c>
      <c r="E225" s="228" t="s">
        <v>1</v>
      </c>
      <c r="F225" s="229" t="s">
        <v>269</v>
      </c>
      <c r="G225" s="226"/>
      <c r="H225" s="230">
        <v>2.98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142</v>
      </c>
      <c r="AU225" s="236" t="s">
        <v>81</v>
      </c>
      <c r="AV225" s="13" t="s">
        <v>81</v>
      </c>
      <c r="AW225" s="13" t="s">
        <v>30</v>
      </c>
      <c r="AX225" s="13" t="s">
        <v>74</v>
      </c>
      <c r="AY225" s="236" t="s">
        <v>134</v>
      </c>
    </row>
    <row r="226" spans="1:65" s="13" customFormat="1" x14ac:dyDescent="0.2">
      <c r="B226" s="225"/>
      <c r="C226" s="226"/>
      <c r="D226" s="227" t="s">
        <v>142</v>
      </c>
      <c r="E226" s="228" t="s">
        <v>1</v>
      </c>
      <c r="F226" s="229" t="s">
        <v>270</v>
      </c>
      <c r="G226" s="226"/>
      <c r="H226" s="230">
        <v>0.53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142</v>
      </c>
      <c r="AU226" s="236" t="s">
        <v>81</v>
      </c>
      <c r="AV226" s="13" t="s">
        <v>81</v>
      </c>
      <c r="AW226" s="13" t="s">
        <v>30</v>
      </c>
      <c r="AX226" s="13" t="s">
        <v>74</v>
      </c>
      <c r="AY226" s="236" t="s">
        <v>134</v>
      </c>
    </row>
    <row r="227" spans="1:65" s="14" customFormat="1" x14ac:dyDescent="0.2">
      <c r="B227" s="237"/>
      <c r="C227" s="238"/>
      <c r="D227" s="227" t="s">
        <v>142</v>
      </c>
      <c r="E227" s="239" t="s">
        <v>1</v>
      </c>
      <c r="F227" s="240" t="s">
        <v>144</v>
      </c>
      <c r="G227" s="238"/>
      <c r="H227" s="241">
        <v>3.51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142</v>
      </c>
      <c r="AU227" s="247" t="s">
        <v>81</v>
      </c>
      <c r="AV227" s="14" t="s">
        <v>140</v>
      </c>
      <c r="AW227" s="14" t="s">
        <v>30</v>
      </c>
      <c r="AX227" s="14" t="s">
        <v>79</v>
      </c>
      <c r="AY227" s="247" t="s">
        <v>134</v>
      </c>
    </row>
    <row r="228" spans="1:65" s="2" customFormat="1" ht="16.5" customHeight="1" x14ac:dyDescent="0.2">
      <c r="A228" s="33"/>
      <c r="B228" s="34"/>
      <c r="C228" s="211" t="s">
        <v>271</v>
      </c>
      <c r="D228" s="211" t="s">
        <v>136</v>
      </c>
      <c r="E228" s="212" t="s">
        <v>272</v>
      </c>
      <c r="F228" s="213" t="s">
        <v>273</v>
      </c>
      <c r="G228" s="214" t="s">
        <v>139</v>
      </c>
      <c r="H228" s="215">
        <v>3.51</v>
      </c>
      <c r="I228" s="216"/>
      <c r="J228" s="217">
        <f>ROUND(I228*H228,2)</f>
        <v>0</v>
      </c>
      <c r="K228" s="218"/>
      <c r="L228" s="38"/>
      <c r="M228" s="219" t="s">
        <v>1</v>
      </c>
      <c r="N228" s="220" t="s">
        <v>39</v>
      </c>
      <c r="O228" s="70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3" t="s">
        <v>140</v>
      </c>
      <c r="AT228" s="223" t="s">
        <v>136</v>
      </c>
      <c r="AU228" s="223" t="s">
        <v>81</v>
      </c>
      <c r="AY228" s="16" t="s">
        <v>134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6" t="s">
        <v>79</v>
      </c>
      <c r="BK228" s="224">
        <f>ROUND(I228*H228,2)</f>
        <v>0</v>
      </c>
      <c r="BL228" s="16" t="s">
        <v>140</v>
      </c>
      <c r="BM228" s="223" t="s">
        <v>274</v>
      </c>
    </row>
    <row r="229" spans="1:65" s="13" customFormat="1" x14ac:dyDescent="0.2">
      <c r="B229" s="225"/>
      <c r="C229" s="226"/>
      <c r="D229" s="227" t="s">
        <v>142</v>
      </c>
      <c r="E229" s="228" t="s">
        <v>1</v>
      </c>
      <c r="F229" s="229" t="s">
        <v>275</v>
      </c>
      <c r="G229" s="226"/>
      <c r="H229" s="230">
        <v>3.51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142</v>
      </c>
      <c r="AU229" s="236" t="s">
        <v>81</v>
      </c>
      <c r="AV229" s="13" t="s">
        <v>81</v>
      </c>
      <c r="AW229" s="13" t="s">
        <v>30</v>
      </c>
      <c r="AX229" s="13" t="s">
        <v>74</v>
      </c>
      <c r="AY229" s="236" t="s">
        <v>134</v>
      </c>
    </row>
    <row r="230" spans="1:65" s="14" customFormat="1" x14ac:dyDescent="0.2">
      <c r="B230" s="237"/>
      <c r="C230" s="238"/>
      <c r="D230" s="227" t="s">
        <v>142</v>
      </c>
      <c r="E230" s="239" t="s">
        <v>1</v>
      </c>
      <c r="F230" s="240" t="s">
        <v>144</v>
      </c>
      <c r="G230" s="238"/>
      <c r="H230" s="241">
        <v>3.51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AT230" s="247" t="s">
        <v>142</v>
      </c>
      <c r="AU230" s="247" t="s">
        <v>81</v>
      </c>
      <c r="AV230" s="14" t="s">
        <v>140</v>
      </c>
      <c r="AW230" s="14" t="s">
        <v>30</v>
      </c>
      <c r="AX230" s="14" t="s">
        <v>79</v>
      </c>
      <c r="AY230" s="247" t="s">
        <v>134</v>
      </c>
    </row>
    <row r="231" spans="1:65" s="2" customFormat="1" ht="16.5" customHeight="1" x14ac:dyDescent="0.2">
      <c r="A231" s="33"/>
      <c r="B231" s="34"/>
      <c r="C231" s="211" t="s">
        <v>276</v>
      </c>
      <c r="D231" s="211" t="s">
        <v>136</v>
      </c>
      <c r="E231" s="212" t="s">
        <v>277</v>
      </c>
      <c r="F231" s="213" t="s">
        <v>278</v>
      </c>
      <c r="G231" s="214" t="s">
        <v>217</v>
      </c>
      <c r="H231" s="215">
        <v>5.2999999999999999E-2</v>
      </c>
      <c r="I231" s="216"/>
      <c r="J231" s="217">
        <f>ROUND(I231*H231,2)</f>
        <v>0</v>
      </c>
      <c r="K231" s="218"/>
      <c r="L231" s="38"/>
      <c r="M231" s="219" t="s">
        <v>1</v>
      </c>
      <c r="N231" s="220" t="s">
        <v>39</v>
      </c>
      <c r="O231" s="70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3" t="s">
        <v>140</v>
      </c>
      <c r="AT231" s="223" t="s">
        <v>136</v>
      </c>
      <c r="AU231" s="223" t="s">
        <v>81</v>
      </c>
      <c r="AY231" s="16" t="s">
        <v>134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6" t="s">
        <v>79</v>
      </c>
      <c r="BK231" s="224">
        <f>ROUND(I231*H231,2)</f>
        <v>0</v>
      </c>
      <c r="BL231" s="16" t="s">
        <v>140</v>
      </c>
      <c r="BM231" s="223" t="s">
        <v>279</v>
      </c>
    </row>
    <row r="232" spans="1:65" s="13" customFormat="1" x14ac:dyDescent="0.2">
      <c r="B232" s="225"/>
      <c r="C232" s="226"/>
      <c r="D232" s="227" t="s">
        <v>142</v>
      </c>
      <c r="E232" s="228" t="s">
        <v>1</v>
      </c>
      <c r="F232" s="229" t="s">
        <v>280</v>
      </c>
      <c r="G232" s="226"/>
      <c r="H232" s="230">
        <v>5.2999999999999999E-2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142</v>
      </c>
      <c r="AU232" s="236" t="s">
        <v>81</v>
      </c>
      <c r="AV232" s="13" t="s">
        <v>81</v>
      </c>
      <c r="AW232" s="13" t="s">
        <v>30</v>
      </c>
      <c r="AX232" s="13" t="s">
        <v>74</v>
      </c>
      <c r="AY232" s="236" t="s">
        <v>134</v>
      </c>
    </row>
    <row r="233" spans="1:65" s="14" customFormat="1" x14ac:dyDescent="0.2">
      <c r="B233" s="237"/>
      <c r="C233" s="238"/>
      <c r="D233" s="227" t="s">
        <v>142</v>
      </c>
      <c r="E233" s="239" t="s">
        <v>1</v>
      </c>
      <c r="F233" s="240" t="s">
        <v>144</v>
      </c>
      <c r="G233" s="238"/>
      <c r="H233" s="241">
        <v>5.2999999999999999E-2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142</v>
      </c>
      <c r="AU233" s="247" t="s">
        <v>81</v>
      </c>
      <c r="AV233" s="14" t="s">
        <v>140</v>
      </c>
      <c r="AW233" s="14" t="s">
        <v>30</v>
      </c>
      <c r="AX233" s="14" t="s">
        <v>79</v>
      </c>
      <c r="AY233" s="247" t="s">
        <v>134</v>
      </c>
    </row>
    <row r="234" spans="1:65" s="12" customFormat="1" ht="22.9" customHeight="1" x14ac:dyDescent="0.2">
      <c r="B234" s="195"/>
      <c r="C234" s="196"/>
      <c r="D234" s="197" t="s">
        <v>73</v>
      </c>
      <c r="E234" s="209" t="s">
        <v>148</v>
      </c>
      <c r="F234" s="209" t="s">
        <v>281</v>
      </c>
      <c r="G234" s="196"/>
      <c r="H234" s="196"/>
      <c r="I234" s="199"/>
      <c r="J234" s="210">
        <f>BK234</f>
        <v>0</v>
      </c>
      <c r="K234" s="196"/>
      <c r="L234" s="201"/>
      <c r="M234" s="202"/>
      <c r="N234" s="203"/>
      <c r="O234" s="203"/>
      <c r="P234" s="204">
        <f>SUM(P235:P259)</f>
        <v>0</v>
      </c>
      <c r="Q234" s="203"/>
      <c r="R234" s="204">
        <f>SUM(R235:R259)</f>
        <v>3.9914099999999997</v>
      </c>
      <c r="S234" s="203"/>
      <c r="T234" s="205">
        <f>SUM(T235:T259)</f>
        <v>0</v>
      </c>
      <c r="AR234" s="206" t="s">
        <v>79</v>
      </c>
      <c r="AT234" s="207" t="s">
        <v>73</v>
      </c>
      <c r="AU234" s="207" t="s">
        <v>79</v>
      </c>
      <c r="AY234" s="206" t="s">
        <v>134</v>
      </c>
      <c r="BK234" s="208">
        <f>SUM(BK235:BK259)</f>
        <v>0</v>
      </c>
    </row>
    <row r="235" spans="1:65" s="2" customFormat="1" ht="21.75" customHeight="1" x14ac:dyDescent="0.2">
      <c r="A235" s="33"/>
      <c r="B235" s="34"/>
      <c r="C235" s="211" t="s">
        <v>282</v>
      </c>
      <c r="D235" s="211" t="s">
        <v>136</v>
      </c>
      <c r="E235" s="212" t="s">
        <v>283</v>
      </c>
      <c r="F235" s="213" t="s">
        <v>284</v>
      </c>
      <c r="G235" s="214" t="s">
        <v>139</v>
      </c>
      <c r="H235" s="215">
        <v>7.5</v>
      </c>
      <c r="I235" s="216"/>
      <c r="J235" s="217">
        <f>ROUND(I235*H235,2)</f>
        <v>0</v>
      </c>
      <c r="K235" s="218"/>
      <c r="L235" s="38"/>
      <c r="M235" s="219" t="s">
        <v>1</v>
      </c>
      <c r="N235" s="220" t="s">
        <v>39</v>
      </c>
      <c r="O235" s="70"/>
      <c r="P235" s="221">
        <f>O235*H235</f>
        <v>0</v>
      </c>
      <c r="Q235" s="221">
        <v>0.36276999999999998</v>
      </c>
      <c r="R235" s="221">
        <f>Q235*H235</f>
        <v>2.7207749999999997</v>
      </c>
      <c r="S235" s="221">
        <v>0</v>
      </c>
      <c r="T235" s="22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23" t="s">
        <v>140</v>
      </c>
      <c r="AT235" s="223" t="s">
        <v>136</v>
      </c>
      <c r="AU235" s="223" t="s">
        <v>81</v>
      </c>
      <c r="AY235" s="16" t="s">
        <v>134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6" t="s">
        <v>79</v>
      </c>
      <c r="BK235" s="224">
        <f>ROUND(I235*H235,2)</f>
        <v>0</v>
      </c>
      <c r="BL235" s="16" t="s">
        <v>140</v>
      </c>
      <c r="BM235" s="223" t="s">
        <v>285</v>
      </c>
    </row>
    <row r="236" spans="1:65" s="13" customFormat="1" x14ac:dyDescent="0.2">
      <c r="B236" s="225"/>
      <c r="C236" s="226"/>
      <c r="D236" s="227" t="s">
        <v>142</v>
      </c>
      <c r="E236" s="228" t="s">
        <v>1</v>
      </c>
      <c r="F236" s="229" t="s">
        <v>286</v>
      </c>
      <c r="G236" s="226"/>
      <c r="H236" s="230">
        <v>7.5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142</v>
      </c>
      <c r="AU236" s="236" t="s">
        <v>81</v>
      </c>
      <c r="AV236" s="13" t="s">
        <v>81</v>
      </c>
      <c r="AW236" s="13" t="s">
        <v>30</v>
      </c>
      <c r="AX236" s="13" t="s">
        <v>74</v>
      </c>
      <c r="AY236" s="236" t="s">
        <v>134</v>
      </c>
    </row>
    <row r="237" spans="1:65" s="14" customFormat="1" x14ac:dyDescent="0.2">
      <c r="B237" s="237"/>
      <c r="C237" s="238"/>
      <c r="D237" s="227" t="s">
        <v>142</v>
      </c>
      <c r="E237" s="239" t="s">
        <v>1</v>
      </c>
      <c r="F237" s="240" t="s">
        <v>144</v>
      </c>
      <c r="G237" s="238"/>
      <c r="H237" s="241">
        <v>7.5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AT237" s="247" t="s">
        <v>142</v>
      </c>
      <c r="AU237" s="247" t="s">
        <v>81</v>
      </c>
      <c r="AV237" s="14" t="s">
        <v>140</v>
      </c>
      <c r="AW237" s="14" t="s">
        <v>30</v>
      </c>
      <c r="AX237" s="14" t="s">
        <v>79</v>
      </c>
      <c r="AY237" s="247" t="s">
        <v>134</v>
      </c>
    </row>
    <row r="238" spans="1:65" s="2" customFormat="1" ht="21.75" customHeight="1" x14ac:dyDescent="0.2">
      <c r="A238" s="33"/>
      <c r="B238" s="34"/>
      <c r="C238" s="211" t="s">
        <v>287</v>
      </c>
      <c r="D238" s="211" t="s">
        <v>136</v>
      </c>
      <c r="E238" s="212" t="s">
        <v>288</v>
      </c>
      <c r="F238" s="213" t="s">
        <v>289</v>
      </c>
      <c r="G238" s="214" t="s">
        <v>139</v>
      </c>
      <c r="H238" s="215">
        <v>8.6999999999999993</v>
      </c>
      <c r="I238" s="216"/>
      <c r="J238" s="217">
        <f>ROUND(I238*H238,2)</f>
        <v>0</v>
      </c>
      <c r="K238" s="218"/>
      <c r="L238" s="38"/>
      <c r="M238" s="219" t="s">
        <v>1</v>
      </c>
      <c r="N238" s="220" t="s">
        <v>39</v>
      </c>
      <c r="O238" s="70"/>
      <c r="P238" s="221">
        <f>O238*H238</f>
        <v>0</v>
      </c>
      <c r="Q238" s="221">
        <v>0.14605000000000001</v>
      </c>
      <c r="R238" s="221">
        <f>Q238*H238</f>
        <v>1.270635</v>
      </c>
      <c r="S238" s="221">
        <v>0</v>
      </c>
      <c r="T238" s="22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3" t="s">
        <v>140</v>
      </c>
      <c r="AT238" s="223" t="s">
        <v>136</v>
      </c>
      <c r="AU238" s="223" t="s">
        <v>81</v>
      </c>
      <c r="AY238" s="16" t="s">
        <v>134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6" t="s">
        <v>79</v>
      </c>
      <c r="BK238" s="224">
        <f>ROUND(I238*H238,2)</f>
        <v>0</v>
      </c>
      <c r="BL238" s="16" t="s">
        <v>140</v>
      </c>
      <c r="BM238" s="223" t="s">
        <v>290</v>
      </c>
    </row>
    <row r="239" spans="1:65" s="13" customFormat="1" x14ac:dyDescent="0.2">
      <c r="B239" s="225"/>
      <c r="C239" s="226"/>
      <c r="D239" s="227" t="s">
        <v>142</v>
      </c>
      <c r="E239" s="228" t="s">
        <v>1</v>
      </c>
      <c r="F239" s="229" t="s">
        <v>291</v>
      </c>
      <c r="G239" s="226"/>
      <c r="H239" s="230">
        <v>8.6999999999999993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142</v>
      </c>
      <c r="AU239" s="236" t="s">
        <v>81</v>
      </c>
      <c r="AV239" s="13" t="s">
        <v>81</v>
      </c>
      <c r="AW239" s="13" t="s">
        <v>30</v>
      </c>
      <c r="AX239" s="13" t="s">
        <v>74</v>
      </c>
      <c r="AY239" s="236" t="s">
        <v>134</v>
      </c>
    </row>
    <row r="240" spans="1:65" s="14" customFormat="1" x14ac:dyDescent="0.2">
      <c r="B240" s="237"/>
      <c r="C240" s="238"/>
      <c r="D240" s="227" t="s">
        <v>142</v>
      </c>
      <c r="E240" s="239" t="s">
        <v>1</v>
      </c>
      <c r="F240" s="240" t="s">
        <v>144</v>
      </c>
      <c r="G240" s="238"/>
      <c r="H240" s="241">
        <v>8.6999999999999993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AT240" s="247" t="s">
        <v>142</v>
      </c>
      <c r="AU240" s="247" t="s">
        <v>81</v>
      </c>
      <c r="AV240" s="14" t="s">
        <v>140</v>
      </c>
      <c r="AW240" s="14" t="s">
        <v>30</v>
      </c>
      <c r="AX240" s="14" t="s">
        <v>79</v>
      </c>
      <c r="AY240" s="247" t="s">
        <v>134</v>
      </c>
    </row>
    <row r="241" spans="1:65" s="2" customFormat="1" ht="21.75" customHeight="1" x14ac:dyDescent="0.2">
      <c r="A241" s="33"/>
      <c r="B241" s="34"/>
      <c r="C241" s="211" t="s">
        <v>292</v>
      </c>
      <c r="D241" s="211" t="s">
        <v>136</v>
      </c>
      <c r="E241" s="212" t="s">
        <v>293</v>
      </c>
      <c r="F241" s="213" t="s">
        <v>294</v>
      </c>
      <c r="G241" s="214" t="s">
        <v>160</v>
      </c>
      <c r="H241" s="215">
        <v>7.2789999999999999</v>
      </c>
      <c r="I241" s="216"/>
      <c r="J241" s="217">
        <f>ROUND(I241*H241,2)</f>
        <v>0</v>
      </c>
      <c r="K241" s="218"/>
      <c r="L241" s="38"/>
      <c r="M241" s="219" t="s">
        <v>1</v>
      </c>
      <c r="N241" s="220" t="s">
        <v>39</v>
      </c>
      <c r="O241" s="70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3" t="s">
        <v>140</v>
      </c>
      <c r="AT241" s="223" t="s">
        <v>136</v>
      </c>
      <c r="AU241" s="223" t="s">
        <v>81</v>
      </c>
      <c r="AY241" s="16" t="s">
        <v>134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6" t="s">
        <v>79</v>
      </c>
      <c r="BK241" s="224">
        <f>ROUND(I241*H241,2)</f>
        <v>0</v>
      </c>
      <c r="BL241" s="16" t="s">
        <v>140</v>
      </c>
      <c r="BM241" s="223" t="s">
        <v>295</v>
      </c>
    </row>
    <row r="242" spans="1:65" s="13" customFormat="1" x14ac:dyDescent="0.2">
      <c r="B242" s="225"/>
      <c r="C242" s="226"/>
      <c r="D242" s="227" t="s">
        <v>142</v>
      </c>
      <c r="E242" s="228" t="s">
        <v>1</v>
      </c>
      <c r="F242" s="229" t="s">
        <v>296</v>
      </c>
      <c r="G242" s="226"/>
      <c r="H242" s="230">
        <v>7.2789999999999999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142</v>
      </c>
      <c r="AU242" s="236" t="s">
        <v>81</v>
      </c>
      <c r="AV242" s="13" t="s">
        <v>81</v>
      </c>
      <c r="AW242" s="13" t="s">
        <v>30</v>
      </c>
      <c r="AX242" s="13" t="s">
        <v>74</v>
      </c>
      <c r="AY242" s="236" t="s">
        <v>134</v>
      </c>
    </row>
    <row r="243" spans="1:65" s="14" customFormat="1" x14ac:dyDescent="0.2">
      <c r="B243" s="237"/>
      <c r="C243" s="238"/>
      <c r="D243" s="227" t="s">
        <v>142</v>
      </c>
      <c r="E243" s="239" t="s">
        <v>1</v>
      </c>
      <c r="F243" s="240" t="s">
        <v>144</v>
      </c>
      <c r="G243" s="238"/>
      <c r="H243" s="241">
        <v>7.2789999999999999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142</v>
      </c>
      <c r="AU243" s="247" t="s">
        <v>81</v>
      </c>
      <c r="AV243" s="14" t="s">
        <v>140</v>
      </c>
      <c r="AW243" s="14" t="s">
        <v>30</v>
      </c>
      <c r="AX243" s="14" t="s">
        <v>79</v>
      </c>
      <c r="AY243" s="247" t="s">
        <v>134</v>
      </c>
    </row>
    <row r="244" spans="1:65" s="2" customFormat="1" ht="21.75" customHeight="1" x14ac:dyDescent="0.2">
      <c r="A244" s="33"/>
      <c r="B244" s="34"/>
      <c r="C244" s="211" t="s">
        <v>297</v>
      </c>
      <c r="D244" s="211" t="s">
        <v>136</v>
      </c>
      <c r="E244" s="212" t="s">
        <v>298</v>
      </c>
      <c r="F244" s="213" t="s">
        <v>299</v>
      </c>
      <c r="G244" s="214" t="s">
        <v>139</v>
      </c>
      <c r="H244" s="215">
        <v>30.058</v>
      </c>
      <c r="I244" s="216"/>
      <c r="J244" s="217">
        <f>ROUND(I244*H244,2)</f>
        <v>0</v>
      </c>
      <c r="K244" s="218"/>
      <c r="L244" s="38"/>
      <c r="M244" s="219" t="s">
        <v>1</v>
      </c>
      <c r="N244" s="220" t="s">
        <v>39</v>
      </c>
      <c r="O244" s="70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23" t="s">
        <v>140</v>
      </c>
      <c r="AT244" s="223" t="s">
        <v>136</v>
      </c>
      <c r="AU244" s="223" t="s">
        <v>81</v>
      </c>
      <c r="AY244" s="16" t="s">
        <v>134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6" t="s">
        <v>79</v>
      </c>
      <c r="BK244" s="224">
        <f>ROUND(I244*H244,2)</f>
        <v>0</v>
      </c>
      <c r="BL244" s="16" t="s">
        <v>140</v>
      </c>
      <c r="BM244" s="223" t="s">
        <v>300</v>
      </c>
    </row>
    <row r="245" spans="1:65" s="13" customFormat="1" x14ac:dyDescent="0.2">
      <c r="B245" s="225"/>
      <c r="C245" s="226"/>
      <c r="D245" s="227" t="s">
        <v>142</v>
      </c>
      <c r="E245" s="228" t="s">
        <v>1</v>
      </c>
      <c r="F245" s="229" t="s">
        <v>301</v>
      </c>
      <c r="G245" s="226"/>
      <c r="H245" s="230">
        <v>30.058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142</v>
      </c>
      <c r="AU245" s="236" t="s">
        <v>81</v>
      </c>
      <c r="AV245" s="13" t="s">
        <v>81</v>
      </c>
      <c r="AW245" s="13" t="s">
        <v>30</v>
      </c>
      <c r="AX245" s="13" t="s">
        <v>74</v>
      </c>
      <c r="AY245" s="236" t="s">
        <v>134</v>
      </c>
    </row>
    <row r="246" spans="1:65" s="14" customFormat="1" x14ac:dyDescent="0.2">
      <c r="B246" s="237"/>
      <c r="C246" s="238"/>
      <c r="D246" s="227" t="s">
        <v>142</v>
      </c>
      <c r="E246" s="239" t="s">
        <v>1</v>
      </c>
      <c r="F246" s="240" t="s">
        <v>144</v>
      </c>
      <c r="G246" s="238"/>
      <c r="H246" s="241">
        <v>30.058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142</v>
      </c>
      <c r="AU246" s="247" t="s">
        <v>81</v>
      </c>
      <c r="AV246" s="14" t="s">
        <v>140</v>
      </c>
      <c r="AW246" s="14" t="s">
        <v>30</v>
      </c>
      <c r="AX246" s="14" t="s">
        <v>79</v>
      </c>
      <c r="AY246" s="247" t="s">
        <v>134</v>
      </c>
    </row>
    <row r="247" spans="1:65" s="2" customFormat="1" ht="21.75" customHeight="1" x14ac:dyDescent="0.2">
      <c r="A247" s="33"/>
      <c r="B247" s="34"/>
      <c r="C247" s="211" t="s">
        <v>302</v>
      </c>
      <c r="D247" s="211" t="s">
        <v>136</v>
      </c>
      <c r="E247" s="212" t="s">
        <v>303</v>
      </c>
      <c r="F247" s="213" t="s">
        <v>304</v>
      </c>
      <c r="G247" s="214" t="s">
        <v>139</v>
      </c>
      <c r="H247" s="215">
        <v>30.058</v>
      </c>
      <c r="I247" s="216"/>
      <c r="J247" s="217">
        <f>ROUND(I247*H247,2)</f>
        <v>0</v>
      </c>
      <c r="K247" s="218"/>
      <c r="L247" s="38"/>
      <c r="M247" s="219" t="s">
        <v>1</v>
      </c>
      <c r="N247" s="220" t="s">
        <v>39</v>
      </c>
      <c r="O247" s="70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23" t="s">
        <v>140</v>
      </c>
      <c r="AT247" s="223" t="s">
        <v>136</v>
      </c>
      <c r="AU247" s="223" t="s">
        <v>81</v>
      </c>
      <c r="AY247" s="16" t="s">
        <v>134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6" t="s">
        <v>79</v>
      </c>
      <c r="BK247" s="224">
        <f>ROUND(I247*H247,2)</f>
        <v>0</v>
      </c>
      <c r="BL247" s="16" t="s">
        <v>140</v>
      </c>
      <c r="BM247" s="223" t="s">
        <v>305</v>
      </c>
    </row>
    <row r="248" spans="1:65" s="13" customFormat="1" x14ac:dyDescent="0.2">
      <c r="B248" s="225"/>
      <c r="C248" s="226"/>
      <c r="D248" s="227" t="s">
        <v>142</v>
      </c>
      <c r="E248" s="228" t="s">
        <v>1</v>
      </c>
      <c r="F248" s="229" t="s">
        <v>306</v>
      </c>
      <c r="G248" s="226"/>
      <c r="H248" s="230">
        <v>30.058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142</v>
      </c>
      <c r="AU248" s="236" t="s">
        <v>81</v>
      </c>
      <c r="AV248" s="13" t="s">
        <v>81</v>
      </c>
      <c r="AW248" s="13" t="s">
        <v>30</v>
      </c>
      <c r="AX248" s="13" t="s">
        <v>74</v>
      </c>
      <c r="AY248" s="236" t="s">
        <v>134</v>
      </c>
    </row>
    <row r="249" spans="1:65" s="14" customFormat="1" x14ac:dyDescent="0.2">
      <c r="B249" s="237"/>
      <c r="C249" s="238"/>
      <c r="D249" s="227" t="s">
        <v>142</v>
      </c>
      <c r="E249" s="239" t="s">
        <v>1</v>
      </c>
      <c r="F249" s="240" t="s">
        <v>144</v>
      </c>
      <c r="G249" s="238"/>
      <c r="H249" s="241">
        <v>30.058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AT249" s="247" t="s">
        <v>142</v>
      </c>
      <c r="AU249" s="247" t="s">
        <v>81</v>
      </c>
      <c r="AV249" s="14" t="s">
        <v>140</v>
      </c>
      <c r="AW249" s="14" t="s">
        <v>30</v>
      </c>
      <c r="AX249" s="14" t="s">
        <v>79</v>
      </c>
      <c r="AY249" s="247" t="s">
        <v>134</v>
      </c>
    </row>
    <row r="250" spans="1:65" s="2" customFormat="1" ht="21.75" customHeight="1" x14ac:dyDescent="0.2">
      <c r="A250" s="33"/>
      <c r="B250" s="34"/>
      <c r="C250" s="211" t="s">
        <v>307</v>
      </c>
      <c r="D250" s="211" t="s">
        <v>136</v>
      </c>
      <c r="E250" s="212" t="s">
        <v>308</v>
      </c>
      <c r="F250" s="213" t="s">
        <v>309</v>
      </c>
      <c r="G250" s="214" t="s">
        <v>139</v>
      </c>
      <c r="H250" s="215">
        <v>36.856000000000002</v>
      </c>
      <c r="I250" s="216"/>
      <c r="J250" s="217">
        <f>ROUND(I250*H250,2)</f>
        <v>0</v>
      </c>
      <c r="K250" s="218"/>
      <c r="L250" s="38"/>
      <c r="M250" s="219" t="s">
        <v>1</v>
      </c>
      <c r="N250" s="220" t="s">
        <v>39</v>
      </c>
      <c r="O250" s="70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23" t="s">
        <v>140</v>
      </c>
      <c r="AT250" s="223" t="s">
        <v>136</v>
      </c>
      <c r="AU250" s="223" t="s">
        <v>81</v>
      </c>
      <c r="AY250" s="16" t="s">
        <v>134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6" t="s">
        <v>79</v>
      </c>
      <c r="BK250" s="224">
        <f>ROUND(I250*H250,2)</f>
        <v>0</v>
      </c>
      <c r="BL250" s="16" t="s">
        <v>140</v>
      </c>
      <c r="BM250" s="223" t="s">
        <v>310</v>
      </c>
    </row>
    <row r="251" spans="1:65" s="13" customFormat="1" x14ac:dyDescent="0.2">
      <c r="B251" s="225"/>
      <c r="C251" s="226"/>
      <c r="D251" s="227" t="s">
        <v>142</v>
      </c>
      <c r="E251" s="228" t="s">
        <v>1</v>
      </c>
      <c r="F251" s="229" t="s">
        <v>311</v>
      </c>
      <c r="G251" s="226"/>
      <c r="H251" s="230">
        <v>36.856000000000002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142</v>
      </c>
      <c r="AU251" s="236" t="s">
        <v>81</v>
      </c>
      <c r="AV251" s="13" t="s">
        <v>81</v>
      </c>
      <c r="AW251" s="13" t="s">
        <v>30</v>
      </c>
      <c r="AX251" s="13" t="s">
        <v>74</v>
      </c>
      <c r="AY251" s="236" t="s">
        <v>134</v>
      </c>
    </row>
    <row r="252" spans="1:65" s="14" customFormat="1" x14ac:dyDescent="0.2">
      <c r="B252" s="237"/>
      <c r="C252" s="238"/>
      <c r="D252" s="227" t="s">
        <v>142</v>
      </c>
      <c r="E252" s="239" t="s">
        <v>1</v>
      </c>
      <c r="F252" s="240" t="s">
        <v>144</v>
      </c>
      <c r="G252" s="238"/>
      <c r="H252" s="241">
        <v>36.856000000000002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AT252" s="247" t="s">
        <v>142</v>
      </c>
      <c r="AU252" s="247" t="s">
        <v>81</v>
      </c>
      <c r="AV252" s="14" t="s">
        <v>140</v>
      </c>
      <c r="AW252" s="14" t="s">
        <v>30</v>
      </c>
      <c r="AX252" s="14" t="s">
        <v>79</v>
      </c>
      <c r="AY252" s="247" t="s">
        <v>134</v>
      </c>
    </row>
    <row r="253" spans="1:65" s="2" customFormat="1" ht="21.75" customHeight="1" x14ac:dyDescent="0.2">
      <c r="A253" s="33"/>
      <c r="B253" s="34"/>
      <c r="C253" s="211" t="s">
        <v>312</v>
      </c>
      <c r="D253" s="211" t="s">
        <v>136</v>
      </c>
      <c r="E253" s="212" t="s">
        <v>313</v>
      </c>
      <c r="F253" s="213" t="s">
        <v>314</v>
      </c>
      <c r="G253" s="214" t="s">
        <v>139</v>
      </c>
      <c r="H253" s="215">
        <v>36.856000000000002</v>
      </c>
      <c r="I253" s="216"/>
      <c r="J253" s="217">
        <f>ROUND(I253*H253,2)</f>
        <v>0</v>
      </c>
      <c r="K253" s="218"/>
      <c r="L253" s="38"/>
      <c r="M253" s="219" t="s">
        <v>1</v>
      </c>
      <c r="N253" s="220" t="s">
        <v>39</v>
      </c>
      <c r="O253" s="70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3" t="s">
        <v>140</v>
      </c>
      <c r="AT253" s="223" t="s">
        <v>136</v>
      </c>
      <c r="AU253" s="223" t="s">
        <v>81</v>
      </c>
      <c r="AY253" s="16" t="s">
        <v>134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6" t="s">
        <v>79</v>
      </c>
      <c r="BK253" s="224">
        <f>ROUND(I253*H253,2)</f>
        <v>0</v>
      </c>
      <c r="BL253" s="16" t="s">
        <v>140</v>
      </c>
      <c r="BM253" s="223" t="s">
        <v>315</v>
      </c>
    </row>
    <row r="254" spans="1:65" s="13" customFormat="1" x14ac:dyDescent="0.2">
      <c r="B254" s="225"/>
      <c r="C254" s="226"/>
      <c r="D254" s="227" t="s">
        <v>142</v>
      </c>
      <c r="E254" s="228" t="s">
        <v>1</v>
      </c>
      <c r="F254" s="229" t="s">
        <v>316</v>
      </c>
      <c r="G254" s="226"/>
      <c r="H254" s="230">
        <v>36.856000000000002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142</v>
      </c>
      <c r="AU254" s="236" t="s">
        <v>81</v>
      </c>
      <c r="AV254" s="13" t="s">
        <v>81</v>
      </c>
      <c r="AW254" s="13" t="s">
        <v>30</v>
      </c>
      <c r="AX254" s="13" t="s">
        <v>74</v>
      </c>
      <c r="AY254" s="236" t="s">
        <v>134</v>
      </c>
    </row>
    <row r="255" spans="1:65" s="14" customFormat="1" x14ac:dyDescent="0.2">
      <c r="B255" s="237"/>
      <c r="C255" s="238"/>
      <c r="D255" s="227" t="s">
        <v>142</v>
      </c>
      <c r="E255" s="239" t="s">
        <v>1</v>
      </c>
      <c r="F255" s="240" t="s">
        <v>144</v>
      </c>
      <c r="G255" s="238"/>
      <c r="H255" s="241">
        <v>36.856000000000002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AT255" s="247" t="s">
        <v>142</v>
      </c>
      <c r="AU255" s="247" t="s">
        <v>81</v>
      </c>
      <c r="AV255" s="14" t="s">
        <v>140</v>
      </c>
      <c r="AW255" s="14" t="s">
        <v>30</v>
      </c>
      <c r="AX255" s="14" t="s">
        <v>79</v>
      </c>
      <c r="AY255" s="247" t="s">
        <v>134</v>
      </c>
    </row>
    <row r="256" spans="1:65" s="2" customFormat="1" ht="21.75" customHeight="1" x14ac:dyDescent="0.2">
      <c r="A256" s="33"/>
      <c r="B256" s="34"/>
      <c r="C256" s="211" t="s">
        <v>317</v>
      </c>
      <c r="D256" s="211" t="s">
        <v>136</v>
      </c>
      <c r="E256" s="212" t="s">
        <v>318</v>
      </c>
      <c r="F256" s="213" t="s">
        <v>319</v>
      </c>
      <c r="G256" s="214" t="s">
        <v>217</v>
      </c>
      <c r="H256" s="215">
        <v>0.60899999999999999</v>
      </c>
      <c r="I256" s="216"/>
      <c r="J256" s="217">
        <f>ROUND(I256*H256,2)</f>
        <v>0</v>
      </c>
      <c r="K256" s="218"/>
      <c r="L256" s="38"/>
      <c r="M256" s="219" t="s">
        <v>1</v>
      </c>
      <c r="N256" s="220" t="s">
        <v>39</v>
      </c>
      <c r="O256" s="70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23" t="s">
        <v>140</v>
      </c>
      <c r="AT256" s="223" t="s">
        <v>136</v>
      </c>
      <c r="AU256" s="223" t="s">
        <v>81</v>
      </c>
      <c r="AY256" s="16" t="s">
        <v>134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6" t="s">
        <v>79</v>
      </c>
      <c r="BK256" s="224">
        <f>ROUND(I256*H256,2)</f>
        <v>0</v>
      </c>
      <c r="BL256" s="16" t="s">
        <v>140</v>
      </c>
      <c r="BM256" s="223" t="s">
        <v>320</v>
      </c>
    </row>
    <row r="257" spans="1:65" s="13" customFormat="1" x14ac:dyDescent="0.2">
      <c r="B257" s="225"/>
      <c r="C257" s="226"/>
      <c r="D257" s="227" t="s">
        <v>142</v>
      </c>
      <c r="E257" s="228" t="s">
        <v>1</v>
      </c>
      <c r="F257" s="229" t="s">
        <v>321</v>
      </c>
      <c r="G257" s="226"/>
      <c r="H257" s="230">
        <v>0.60899999999999999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142</v>
      </c>
      <c r="AU257" s="236" t="s">
        <v>81</v>
      </c>
      <c r="AV257" s="13" t="s">
        <v>81</v>
      </c>
      <c r="AW257" s="13" t="s">
        <v>30</v>
      </c>
      <c r="AX257" s="13" t="s">
        <v>74</v>
      </c>
      <c r="AY257" s="236" t="s">
        <v>134</v>
      </c>
    </row>
    <row r="258" spans="1:65" s="14" customFormat="1" x14ac:dyDescent="0.2">
      <c r="B258" s="237"/>
      <c r="C258" s="238"/>
      <c r="D258" s="227" t="s">
        <v>142</v>
      </c>
      <c r="E258" s="239" t="s">
        <v>1</v>
      </c>
      <c r="F258" s="240" t="s">
        <v>144</v>
      </c>
      <c r="G258" s="238"/>
      <c r="H258" s="241">
        <v>0.60899999999999999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AT258" s="247" t="s">
        <v>142</v>
      </c>
      <c r="AU258" s="247" t="s">
        <v>81</v>
      </c>
      <c r="AV258" s="14" t="s">
        <v>140</v>
      </c>
      <c r="AW258" s="14" t="s">
        <v>30</v>
      </c>
      <c r="AX258" s="14" t="s">
        <v>79</v>
      </c>
      <c r="AY258" s="247" t="s">
        <v>134</v>
      </c>
    </row>
    <row r="259" spans="1:65" s="2" customFormat="1" ht="21.75" customHeight="1" x14ac:dyDescent="0.2">
      <c r="A259" s="33"/>
      <c r="B259" s="34"/>
      <c r="C259" s="211" t="s">
        <v>322</v>
      </c>
      <c r="D259" s="211" t="s">
        <v>136</v>
      </c>
      <c r="E259" s="212" t="s">
        <v>323</v>
      </c>
      <c r="F259" s="213" t="s">
        <v>324</v>
      </c>
      <c r="G259" s="214" t="s">
        <v>217</v>
      </c>
      <c r="H259" s="215">
        <v>0.54</v>
      </c>
      <c r="I259" s="216"/>
      <c r="J259" s="217">
        <f>ROUND(I259*H259,2)</f>
        <v>0</v>
      </c>
      <c r="K259" s="218"/>
      <c r="L259" s="38"/>
      <c r="M259" s="219" t="s">
        <v>1</v>
      </c>
      <c r="N259" s="220" t="s">
        <v>39</v>
      </c>
      <c r="O259" s="70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23" t="s">
        <v>140</v>
      </c>
      <c r="AT259" s="223" t="s">
        <v>136</v>
      </c>
      <c r="AU259" s="223" t="s">
        <v>81</v>
      </c>
      <c r="AY259" s="16" t="s">
        <v>134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6" t="s">
        <v>79</v>
      </c>
      <c r="BK259" s="224">
        <f>ROUND(I259*H259,2)</f>
        <v>0</v>
      </c>
      <c r="BL259" s="16" t="s">
        <v>140</v>
      </c>
      <c r="BM259" s="223" t="s">
        <v>325</v>
      </c>
    </row>
    <row r="260" spans="1:65" s="12" customFormat="1" ht="22.9" customHeight="1" x14ac:dyDescent="0.2">
      <c r="B260" s="195"/>
      <c r="C260" s="196"/>
      <c r="D260" s="197" t="s">
        <v>73</v>
      </c>
      <c r="E260" s="209" t="s">
        <v>140</v>
      </c>
      <c r="F260" s="209" t="s">
        <v>326</v>
      </c>
      <c r="G260" s="196"/>
      <c r="H260" s="196"/>
      <c r="I260" s="199"/>
      <c r="J260" s="210">
        <f>BK260</f>
        <v>0</v>
      </c>
      <c r="K260" s="196"/>
      <c r="L260" s="201"/>
      <c r="M260" s="202"/>
      <c r="N260" s="203"/>
      <c r="O260" s="203"/>
      <c r="P260" s="204">
        <f>SUM(P261:P266)</f>
        <v>0</v>
      </c>
      <c r="Q260" s="203"/>
      <c r="R260" s="204">
        <f>SUM(R261:R266)</f>
        <v>0</v>
      </c>
      <c r="S260" s="203"/>
      <c r="T260" s="205">
        <f>SUM(T261:T266)</f>
        <v>0</v>
      </c>
      <c r="AR260" s="206" t="s">
        <v>79</v>
      </c>
      <c r="AT260" s="207" t="s">
        <v>73</v>
      </c>
      <c r="AU260" s="207" t="s">
        <v>79</v>
      </c>
      <c r="AY260" s="206" t="s">
        <v>134</v>
      </c>
      <c r="BK260" s="208">
        <f>SUM(BK261:BK266)</f>
        <v>0</v>
      </c>
    </row>
    <row r="261" spans="1:65" s="2" customFormat="1" ht="21.75" customHeight="1" x14ac:dyDescent="0.2">
      <c r="A261" s="33"/>
      <c r="B261" s="34"/>
      <c r="C261" s="211" t="s">
        <v>327</v>
      </c>
      <c r="D261" s="211" t="s">
        <v>136</v>
      </c>
      <c r="E261" s="212" t="s">
        <v>328</v>
      </c>
      <c r="F261" s="213" t="s">
        <v>329</v>
      </c>
      <c r="G261" s="214" t="s">
        <v>139</v>
      </c>
      <c r="H261" s="215">
        <v>6.44</v>
      </c>
      <c r="I261" s="216"/>
      <c r="J261" s="217">
        <f>ROUND(I261*H261,2)</f>
        <v>0</v>
      </c>
      <c r="K261" s="218"/>
      <c r="L261" s="38"/>
      <c r="M261" s="219" t="s">
        <v>1</v>
      </c>
      <c r="N261" s="220" t="s">
        <v>39</v>
      </c>
      <c r="O261" s="70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23" t="s">
        <v>140</v>
      </c>
      <c r="AT261" s="223" t="s">
        <v>136</v>
      </c>
      <c r="AU261" s="223" t="s">
        <v>81</v>
      </c>
      <c r="AY261" s="16" t="s">
        <v>134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6" t="s">
        <v>79</v>
      </c>
      <c r="BK261" s="224">
        <f>ROUND(I261*H261,2)</f>
        <v>0</v>
      </c>
      <c r="BL261" s="16" t="s">
        <v>140</v>
      </c>
      <c r="BM261" s="223" t="s">
        <v>330</v>
      </c>
    </row>
    <row r="262" spans="1:65" s="13" customFormat="1" x14ac:dyDescent="0.2">
      <c r="B262" s="225"/>
      <c r="C262" s="226"/>
      <c r="D262" s="227" t="s">
        <v>142</v>
      </c>
      <c r="E262" s="228" t="s">
        <v>1</v>
      </c>
      <c r="F262" s="229" t="s">
        <v>331</v>
      </c>
      <c r="G262" s="226"/>
      <c r="H262" s="230">
        <v>6.44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142</v>
      </c>
      <c r="AU262" s="236" t="s">
        <v>81</v>
      </c>
      <c r="AV262" s="13" t="s">
        <v>81</v>
      </c>
      <c r="AW262" s="13" t="s">
        <v>30</v>
      </c>
      <c r="AX262" s="13" t="s">
        <v>74</v>
      </c>
      <c r="AY262" s="236" t="s">
        <v>134</v>
      </c>
    </row>
    <row r="263" spans="1:65" s="14" customFormat="1" x14ac:dyDescent="0.2">
      <c r="B263" s="237"/>
      <c r="C263" s="238"/>
      <c r="D263" s="227" t="s">
        <v>142</v>
      </c>
      <c r="E263" s="239" t="s">
        <v>1</v>
      </c>
      <c r="F263" s="240" t="s">
        <v>144</v>
      </c>
      <c r="G263" s="238"/>
      <c r="H263" s="241">
        <v>6.44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AT263" s="247" t="s">
        <v>142</v>
      </c>
      <c r="AU263" s="247" t="s">
        <v>81</v>
      </c>
      <c r="AV263" s="14" t="s">
        <v>140</v>
      </c>
      <c r="AW263" s="14" t="s">
        <v>30</v>
      </c>
      <c r="AX263" s="14" t="s">
        <v>79</v>
      </c>
      <c r="AY263" s="247" t="s">
        <v>134</v>
      </c>
    </row>
    <row r="264" spans="1:65" s="2" customFormat="1" ht="21.75" customHeight="1" x14ac:dyDescent="0.2">
      <c r="A264" s="33"/>
      <c r="B264" s="34"/>
      <c r="C264" s="211" t="s">
        <v>332</v>
      </c>
      <c r="D264" s="211" t="s">
        <v>136</v>
      </c>
      <c r="E264" s="212" t="s">
        <v>333</v>
      </c>
      <c r="F264" s="213" t="s">
        <v>334</v>
      </c>
      <c r="G264" s="214" t="s">
        <v>139</v>
      </c>
      <c r="H264" s="215">
        <v>6.44</v>
      </c>
      <c r="I264" s="216"/>
      <c r="J264" s="217">
        <f>ROUND(I264*H264,2)</f>
        <v>0</v>
      </c>
      <c r="K264" s="218"/>
      <c r="L264" s="38"/>
      <c r="M264" s="219" t="s">
        <v>1</v>
      </c>
      <c r="N264" s="220" t="s">
        <v>39</v>
      </c>
      <c r="O264" s="70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23" t="s">
        <v>140</v>
      </c>
      <c r="AT264" s="223" t="s">
        <v>136</v>
      </c>
      <c r="AU264" s="223" t="s">
        <v>81</v>
      </c>
      <c r="AY264" s="16" t="s">
        <v>134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6" t="s">
        <v>79</v>
      </c>
      <c r="BK264" s="224">
        <f>ROUND(I264*H264,2)</f>
        <v>0</v>
      </c>
      <c r="BL264" s="16" t="s">
        <v>140</v>
      </c>
      <c r="BM264" s="223" t="s">
        <v>335</v>
      </c>
    </row>
    <row r="265" spans="1:65" s="13" customFormat="1" x14ac:dyDescent="0.2">
      <c r="B265" s="225"/>
      <c r="C265" s="226"/>
      <c r="D265" s="227" t="s">
        <v>142</v>
      </c>
      <c r="E265" s="228" t="s">
        <v>1</v>
      </c>
      <c r="F265" s="229" t="s">
        <v>336</v>
      </c>
      <c r="G265" s="226"/>
      <c r="H265" s="230">
        <v>6.44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142</v>
      </c>
      <c r="AU265" s="236" t="s">
        <v>81</v>
      </c>
      <c r="AV265" s="13" t="s">
        <v>81</v>
      </c>
      <c r="AW265" s="13" t="s">
        <v>30</v>
      </c>
      <c r="AX265" s="13" t="s">
        <v>74</v>
      </c>
      <c r="AY265" s="236" t="s">
        <v>134</v>
      </c>
    </row>
    <row r="266" spans="1:65" s="14" customFormat="1" x14ac:dyDescent="0.2">
      <c r="B266" s="237"/>
      <c r="C266" s="238"/>
      <c r="D266" s="227" t="s">
        <v>142</v>
      </c>
      <c r="E266" s="239" t="s">
        <v>1</v>
      </c>
      <c r="F266" s="240" t="s">
        <v>144</v>
      </c>
      <c r="G266" s="238"/>
      <c r="H266" s="241">
        <v>6.44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142</v>
      </c>
      <c r="AU266" s="247" t="s">
        <v>81</v>
      </c>
      <c r="AV266" s="14" t="s">
        <v>140</v>
      </c>
      <c r="AW266" s="14" t="s">
        <v>30</v>
      </c>
      <c r="AX266" s="14" t="s">
        <v>79</v>
      </c>
      <c r="AY266" s="247" t="s">
        <v>134</v>
      </c>
    </row>
    <row r="267" spans="1:65" s="12" customFormat="1" ht="22.9" customHeight="1" x14ac:dyDescent="0.2">
      <c r="B267" s="195"/>
      <c r="C267" s="196"/>
      <c r="D267" s="197" t="s">
        <v>73</v>
      </c>
      <c r="E267" s="209" t="s">
        <v>157</v>
      </c>
      <c r="F267" s="209" t="s">
        <v>337</v>
      </c>
      <c r="G267" s="196"/>
      <c r="H267" s="196"/>
      <c r="I267" s="199"/>
      <c r="J267" s="210">
        <f>BK267</f>
        <v>0</v>
      </c>
      <c r="K267" s="196"/>
      <c r="L267" s="201"/>
      <c r="M267" s="202"/>
      <c r="N267" s="203"/>
      <c r="O267" s="203"/>
      <c r="P267" s="204">
        <f>SUM(P268:P276)</f>
        <v>0</v>
      </c>
      <c r="Q267" s="203"/>
      <c r="R267" s="204">
        <f>SUM(R268:R276)</f>
        <v>0</v>
      </c>
      <c r="S267" s="203"/>
      <c r="T267" s="205">
        <f>SUM(T268:T276)</f>
        <v>0</v>
      </c>
      <c r="AR267" s="206" t="s">
        <v>79</v>
      </c>
      <c r="AT267" s="207" t="s">
        <v>73</v>
      </c>
      <c r="AU267" s="207" t="s">
        <v>79</v>
      </c>
      <c r="AY267" s="206" t="s">
        <v>134</v>
      </c>
      <c r="BK267" s="208">
        <f>SUM(BK268:BK276)</f>
        <v>0</v>
      </c>
    </row>
    <row r="268" spans="1:65" s="2" customFormat="1" ht="16.5" customHeight="1" x14ac:dyDescent="0.2">
      <c r="A268" s="33"/>
      <c r="B268" s="34"/>
      <c r="C268" s="211" t="s">
        <v>338</v>
      </c>
      <c r="D268" s="211" t="s">
        <v>136</v>
      </c>
      <c r="E268" s="212" t="s">
        <v>339</v>
      </c>
      <c r="F268" s="213" t="s">
        <v>340</v>
      </c>
      <c r="G268" s="214" t="s">
        <v>139</v>
      </c>
      <c r="H268" s="215">
        <v>320.22000000000003</v>
      </c>
      <c r="I268" s="216"/>
      <c r="J268" s="217">
        <f>ROUND(I268*H268,2)</f>
        <v>0</v>
      </c>
      <c r="K268" s="218"/>
      <c r="L268" s="38"/>
      <c r="M268" s="219" t="s">
        <v>1</v>
      </c>
      <c r="N268" s="220" t="s">
        <v>39</v>
      </c>
      <c r="O268" s="70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23" t="s">
        <v>140</v>
      </c>
      <c r="AT268" s="223" t="s">
        <v>136</v>
      </c>
      <c r="AU268" s="223" t="s">
        <v>81</v>
      </c>
      <c r="AY268" s="16" t="s">
        <v>134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6" t="s">
        <v>79</v>
      </c>
      <c r="BK268" s="224">
        <f>ROUND(I268*H268,2)</f>
        <v>0</v>
      </c>
      <c r="BL268" s="16" t="s">
        <v>140</v>
      </c>
      <c r="BM268" s="223" t="s">
        <v>341</v>
      </c>
    </row>
    <row r="269" spans="1:65" s="13" customFormat="1" x14ac:dyDescent="0.2">
      <c r="B269" s="225"/>
      <c r="C269" s="226"/>
      <c r="D269" s="227" t="s">
        <v>142</v>
      </c>
      <c r="E269" s="228" t="s">
        <v>1</v>
      </c>
      <c r="F269" s="229" t="s">
        <v>247</v>
      </c>
      <c r="G269" s="226"/>
      <c r="H269" s="230">
        <v>320.22000000000003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142</v>
      </c>
      <c r="AU269" s="236" t="s">
        <v>81</v>
      </c>
      <c r="AV269" s="13" t="s">
        <v>81</v>
      </c>
      <c r="AW269" s="13" t="s">
        <v>30</v>
      </c>
      <c r="AX269" s="13" t="s">
        <v>74</v>
      </c>
      <c r="AY269" s="236" t="s">
        <v>134</v>
      </c>
    </row>
    <row r="270" spans="1:65" s="14" customFormat="1" x14ac:dyDescent="0.2">
      <c r="B270" s="237"/>
      <c r="C270" s="238"/>
      <c r="D270" s="227" t="s">
        <v>142</v>
      </c>
      <c r="E270" s="239" t="s">
        <v>1</v>
      </c>
      <c r="F270" s="240" t="s">
        <v>144</v>
      </c>
      <c r="G270" s="238"/>
      <c r="H270" s="241">
        <v>320.22000000000003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142</v>
      </c>
      <c r="AU270" s="247" t="s">
        <v>81</v>
      </c>
      <c r="AV270" s="14" t="s">
        <v>140</v>
      </c>
      <c r="AW270" s="14" t="s">
        <v>30</v>
      </c>
      <c r="AX270" s="14" t="s">
        <v>79</v>
      </c>
      <c r="AY270" s="247" t="s">
        <v>134</v>
      </c>
    </row>
    <row r="271" spans="1:65" s="2" customFormat="1" ht="16.5" customHeight="1" x14ac:dyDescent="0.2">
      <c r="A271" s="33"/>
      <c r="B271" s="34"/>
      <c r="C271" s="211" t="s">
        <v>342</v>
      </c>
      <c r="D271" s="211" t="s">
        <v>136</v>
      </c>
      <c r="E271" s="212" t="s">
        <v>343</v>
      </c>
      <c r="F271" s="213" t="s">
        <v>344</v>
      </c>
      <c r="G271" s="214" t="s">
        <v>139</v>
      </c>
      <c r="H271" s="215">
        <v>640.44000000000005</v>
      </c>
      <c r="I271" s="216"/>
      <c r="J271" s="217">
        <f>ROUND(I271*H271,2)</f>
        <v>0</v>
      </c>
      <c r="K271" s="218"/>
      <c r="L271" s="38"/>
      <c r="M271" s="219" t="s">
        <v>1</v>
      </c>
      <c r="N271" s="220" t="s">
        <v>39</v>
      </c>
      <c r="O271" s="70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23" t="s">
        <v>140</v>
      </c>
      <c r="AT271" s="223" t="s">
        <v>136</v>
      </c>
      <c r="AU271" s="223" t="s">
        <v>81</v>
      </c>
      <c r="AY271" s="16" t="s">
        <v>134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6" t="s">
        <v>79</v>
      </c>
      <c r="BK271" s="224">
        <f>ROUND(I271*H271,2)</f>
        <v>0</v>
      </c>
      <c r="BL271" s="16" t="s">
        <v>140</v>
      </c>
      <c r="BM271" s="223" t="s">
        <v>345</v>
      </c>
    </row>
    <row r="272" spans="1:65" s="13" customFormat="1" x14ac:dyDescent="0.2">
      <c r="B272" s="225"/>
      <c r="C272" s="226"/>
      <c r="D272" s="227" t="s">
        <v>142</v>
      </c>
      <c r="E272" s="228" t="s">
        <v>1</v>
      </c>
      <c r="F272" s="229" t="s">
        <v>346</v>
      </c>
      <c r="G272" s="226"/>
      <c r="H272" s="230">
        <v>640.44000000000005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142</v>
      </c>
      <c r="AU272" s="236" t="s">
        <v>81</v>
      </c>
      <c r="AV272" s="13" t="s">
        <v>81</v>
      </c>
      <c r="AW272" s="13" t="s">
        <v>30</v>
      </c>
      <c r="AX272" s="13" t="s">
        <v>74</v>
      </c>
      <c r="AY272" s="236" t="s">
        <v>134</v>
      </c>
    </row>
    <row r="273" spans="1:65" s="14" customFormat="1" x14ac:dyDescent="0.2">
      <c r="B273" s="237"/>
      <c r="C273" s="238"/>
      <c r="D273" s="227" t="s">
        <v>142</v>
      </c>
      <c r="E273" s="239" t="s">
        <v>1</v>
      </c>
      <c r="F273" s="240" t="s">
        <v>144</v>
      </c>
      <c r="G273" s="238"/>
      <c r="H273" s="241">
        <v>640.44000000000005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AT273" s="247" t="s">
        <v>142</v>
      </c>
      <c r="AU273" s="247" t="s">
        <v>81</v>
      </c>
      <c r="AV273" s="14" t="s">
        <v>140</v>
      </c>
      <c r="AW273" s="14" t="s">
        <v>30</v>
      </c>
      <c r="AX273" s="14" t="s">
        <v>79</v>
      </c>
      <c r="AY273" s="247" t="s">
        <v>134</v>
      </c>
    </row>
    <row r="274" spans="1:65" s="2" customFormat="1" ht="21.75" customHeight="1" x14ac:dyDescent="0.2">
      <c r="A274" s="33"/>
      <c r="B274" s="34"/>
      <c r="C274" s="211" t="s">
        <v>347</v>
      </c>
      <c r="D274" s="211" t="s">
        <v>136</v>
      </c>
      <c r="E274" s="212" t="s">
        <v>348</v>
      </c>
      <c r="F274" s="213" t="s">
        <v>349</v>
      </c>
      <c r="G274" s="214" t="s">
        <v>139</v>
      </c>
      <c r="H274" s="215">
        <v>320.22000000000003</v>
      </c>
      <c r="I274" s="216"/>
      <c r="J274" s="217">
        <f>ROUND(I274*H274,2)</f>
        <v>0</v>
      </c>
      <c r="K274" s="218"/>
      <c r="L274" s="38"/>
      <c r="M274" s="219" t="s">
        <v>1</v>
      </c>
      <c r="N274" s="220" t="s">
        <v>39</v>
      </c>
      <c r="O274" s="70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23" t="s">
        <v>140</v>
      </c>
      <c r="AT274" s="223" t="s">
        <v>136</v>
      </c>
      <c r="AU274" s="223" t="s">
        <v>81</v>
      </c>
      <c r="AY274" s="16" t="s">
        <v>134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6" t="s">
        <v>79</v>
      </c>
      <c r="BK274" s="224">
        <f>ROUND(I274*H274,2)</f>
        <v>0</v>
      </c>
      <c r="BL274" s="16" t="s">
        <v>140</v>
      </c>
      <c r="BM274" s="223" t="s">
        <v>350</v>
      </c>
    </row>
    <row r="275" spans="1:65" s="13" customFormat="1" x14ac:dyDescent="0.2">
      <c r="B275" s="225"/>
      <c r="C275" s="226"/>
      <c r="D275" s="227" t="s">
        <v>142</v>
      </c>
      <c r="E275" s="228" t="s">
        <v>1</v>
      </c>
      <c r="F275" s="229" t="s">
        <v>247</v>
      </c>
      <c r="G275" s="226"/>
      <c r="H275" s="230">
        <v>320.22000000000003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142</v>
      </c>
      <c r="AU275" s="236" t="s">
        <v>81</v>
      </c>
      <c r="AV275" s="13" t="s">
        <v>81</v>
      </c>
      <c r="AW275" s="13" t="s">
        <v>30</v>
      </c>
      <c r="AX275" s="13" t="s">
        <v>74</v>
      </c>
      <c r="AY275" s="236" t="s">
        <v>134</v>
      </c>
    </row>
    <row r="276" spans="1:65" s="14" customFormat="1" x14ac:dyDescent="0.2">
      <c r="B276" s="237"/>
      <c r="C276" s="238"/>
      <c r="D276" s="227" t="s">
        <v>142</v>
      </c>
      <c r="E276" s="239" t="s">
        <v>1</v>
      </c>
      <c r="F276" s="240" t="s">
        <v>144</v>
      </c>
      <c r="G276" s="238"/>
      <c r="H276" s="241">
        <v>320.22000000000003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142</v>
      </c>
      <c r="AU276" s="247" t="s">
        <v>81</v>
      </c>
      <c r="AV276" s="14" t="s">
        <v>140</v>
      </c>
      <c r="AW276" s="14" t="s">
        <v>30</v>
      </c>
      <c r="AX276" s="14" t="s">
        <v>79</v>
      </c>
      <c r="AY276" s="247" t="s">
        <v>134</v>
      </c>
    </row>
    <row r="277" spans="1:65" s="12" customFormat="1" ht="22.9" customHeight="1" x14ac:dyDescent="0.2">
      <c r="B277" s="195"/>
      <c r="C277" s="196"/>
      <c r="D277" s="197" t="s">
        <v>73</v>
      </c>
      <c r="E277" s="209" t="s">
        <v>162</v>
      </c>
      <c r="F277" s="209" t="s">
        <v>351</v>
      </c>
      <c r="G277" s="196"/>
      <c r="H277" s="196"/>
      <c r="I277" s="199"/>
      <c r="J277" s="210">
        <f>BK277</f>
        <v>0</v>
      </c>
      <c r="K277" s="196"/>
      <c r="L277" s="201"/>
      <c r="M277" s="202"/>
      <c r="N277" s="203"/>
      <c r="O277" s="203"/>
      <c r="P277" s="204">
        <f>SUM(P278:P289)</f>
        <v>0</v>
      </c>
      <c r="Q277" s="203"/>
      <c r="R277" s="204">
        <f>SUM(R278:R289)</f>
        <v>0.74661469999999996</v>
      </c>
      <c r="S277" s="203"/>
      <c r="T277" s="205">
        <f>SUM(T278:T289)</f>
        <v>0</v>
      </c>
      <c r="AR277" s="206" t="s">
        <v>79</v>
      </c>
      <c r="AT277" s="207" t="s">
        <v>73</v>
      </c>
      <c r="AU277" s="207" t="s">
        <v>79</v>
      </c>
      <c r="AY277" s="206" t="s">
        <v>134</v>
      </c>
      <c r="BK277" s="208">
        <f>SUM(BK278:BK289)</f>
        <v>0</v>
      </c>
    </row>
    <row r="278" spans="1:65" s="2" customFormat="1" ht="21.75" customHeight="1" x14ac:dyDescent="0.2">
      <c r="A278" s="33"/>
      <c r="B278" s="34"/>
      <c r="C278" s="211" t="s">
        <v>352</v>
      </c>
      <c r="D278" s="211" t="s">
        <v>136</v>
      </c>
      <c r="E278" s="212" t="s">
        <v>353</v>
      </c>
      <c r="F278" s="213" t="s">
        <v>354</v>
      </c>
      <c r="G278" s="214" t="s">
        <v>139</v>
      </c>
      <c r="H278" s="215">
        <v>28.481000000000002</v>
      </c>
      <c r="I278" s="216"/>
      <c r="J278" s="217">
        <f>ROUND(I278*H278,2)</f>
        <v>0</v>
      </c>
      <c r="K278" s="218"/>
      <c r="L278" s="38"/>
      <c r="M278" s="219" t="s">
        <v>1</v>
      </c>
      <c r="N278" s="220" t="s">
        <v>39</v>
      </c>
      <c r="O278" s="70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23" t="s">
        <v>140</v>
      </c>
      <c r="AT278" s="223" t="s">
        <v>136</v>
      </c>
      <c r="AU278" s="223" t="s">
        <v>81</v>
      </c>
      <c r="AY278" s="16" t="s">
        <v>134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6" t="s">
        <v>79</v>
      </c>
      <c r="BK278" s="224">
        <f>ROUND(I278*H278,2)</f>
        <v>0</v>
      </c>
      <c r="BL278" s="16" t="s">
        <v>140</v>
      </c>
      <c r="BM278" s="223" t="s">
        <v>355</v>
      </c>
    </row>
    <row r="279" spans="1:65" s="13" customFormat="1" x14ac:dyDescent="0.2">
      <c r="B279" s="225"/>
      <c r="C279" s="226"/>
      <c r="D279" s="227" t="s">
        <v>142</v>
      </c>
      <c r="E279" s="228" t="s">
        <v>1</v>
      </c>
      <c r="F279" s="229" t="s">
        <v>356</v>
      </c>
      <c r="G279" s="226"/>
      <c r="H279" s="230">
        <v>28.481000000000002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142</v>
      </c>
      <c r="AU279" s="236" t="s">
        <v>81</v>
      </c>
      <c r="AV279" s="13" t="s">
        <v>81</v>
      </c>
      <c r="AW279" s="13" t="s">
        <v>30</v>
      </c>
      <c r="AX279" s="13" t="s">
        <v>74</v>
      </c>
      <c r="AY279" s="236" t="s">
        <v>134</v>
      </c>
    </row>
    <row r="280" spans="1:65" s="14" customFormat="1" x14ac:dyDescent="0.2">
      <c r="B280" s="237"/>
      <c r="C280" s="238"/>
      <c r="D280" s="227" t="s">
        <v>142</v>
      </c>
      <c r="E280" s="239" t="s">
        <v>1</v>
      </c>
      <c r="F280" s="240" t="s">
        <v>144</v>
      </c>
      <c r="G280" s="238"/>
      <c r="H280" s="241">
        <v>28.481000000000002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AT280" s="247" t="s">
        <v>142</v>
      </c>
      <c r="AU280" s="247" t="s">
        <v>81</v>
      </c>
      <c r="AV280" s="14" t="s">
        <v>140</v>
      </c>
      <c r="AW280" s="14" t="s">
        <v>30</v>
      </c>
      <c r="AX280" s="14" t="s">
        <v>79</v>
      </c>
      <c r="AY280" s="247" t="s">
        <v>134</v>
      </c>
    </row>
    <row r="281" spans="1:65" s="2" customFormat="1" ht="21.75" customHeight="1" x14ac:dyDescent="0.2">
      <c r="A281" s="33"/>
      <c r="B281" s="34"/>
      <c r="C281" s="211" t="s">
        <v>357</v>
      </c>
      <c r="D281" s="211" t="s">
        <v>136</v>
      </c>
      <c r="E281" s="212" t="s">
        <v>358</v>
      </c>
      <c r="F281" s="213" t="s">
        <v>359</v>
      </c>
      <c r="G281" s="214" t="s">
        <v>139</v>
      </c>
      <c r="H281" s="215">
        <v>105.455</v>
      </c>
      <c r="I281" s="216"/>
      <c r="J281" s="217">
        <f>ROUND(I281*H281,2)</f>
        <v>0</v>
      </c>
      <c r="K281" s="218"/>
      <c r="L281" s="38"/>
      <c r="M281" s="219" t="s">
        <v>1</v>
      </c>
      <c r="N281" s="220" t="s">
        <v>39</v>
      </c>
      <c r="O281" s="70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23" t="s">
        <v>140</v>
      </c>
      <c r="AT281" s="223" t="s">
        <v>136</v>
      </c>
      <c r="AU281" s="223" t="s">
        <v>81</v>
      </c>
      <c r="AY281" s="16" t="s">
        <v>134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6" t="s">
        <v>79</v>
      </c>
      <c r="BK281" s="224">
        <f>ROUND(I281*H281,2)</f>
        <v>0</v>
      </c>
      <c r="BL281" s="16" t="s">
        <v>140</v>
      </c>
      <c r="BM281" s="223" t="s">
        <v>360</v>
      </c>
    </row>
    <row r="282" spans="1:65" s="13" customFormat="1" x14ac:dyDescent="0.2">
      <c r="B282" s="225"/>
      <c r="C282" s="226"/>
      <c r="D282" s="227" t="s">
        <v>142</v>
      </c>
      <c r="E282" s="228" t="s">
        <v>1</v>
      </c>
      <c r="F282" s="229" t="s">
        <v>361</v>
      </c>
      <c r="G282" s="226"/>
      <c r="H282" s="230">
        <v>105.455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142</v>
      </c>
      <c r="AU282" s="236" t="s">
        <v>81</v>
      </c>
      <c r="AV282" s="13" t="s">
        <v>81</v>
      </c>
      <c r="AW282" s="13" t="s">
        <v>30</v>
      </c>
      <c r="AX282" s="13" t="s">
        <v>74</v>
      </c>
      <c r="AY282" s="236" t="s">
        <v>134</v>
      </c>
    </row>
    <row r="283" spans="1:65" s="14" customFormat="1" x14ac:dyDescent="0.2">
      <c r="B283" s="237"/>
      <c r="C283" s="238"/>
      <c r="D283" s="227" t="s">
        <v>142</v>
      </c>
      <c r="E283" s="239" t="s">
        <v>1</v>
      </c>
      <c r="F283" s="240" t="s">
        <v>144</v>
      </c>
      <c r="G283" s="238"/>
      <c r="H283" s="241">
        <v>105.455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142</v>
      </c>
      <c r="AU283" s="247" t="s">
        <v>81</v>
      </c>
      <c r="AV283" s="14" t="s">
        <v>140</v>
      </c>
      <c r="AW283" s="14" t="s">
        <v>30</v>
      </c>
      <c r="AX283" s="14" t="s">
        <v>79</v>
      </c>
      <c r="AY283" s="247" t="s">
        <v>134</v>
      </c>
    </row>
    <row r="284" spans="1:65" s="2" customFormat="1" ht="21.75" customHeight="1" x14ac:dyDescent="0.2">
      <c r="A284" s="33"/>
      <c r="B284" s="34"/>
      <c r="C284" s="211" t="s">
        <v>362</v>
      </c>
      <c r="D284" s="211" t="s">
        <v>136</v>
      </c>
      <c r="E284" s="212" t="s">
        <v>363</v>
      </c>
      <c r="F284" s="213" t="s">
        <v>364</v>
      </c>
      <c r="G284" s="214" t="s">
        <v>160</v>
      </c>
      <c r="H284" s="215">
        <v>0.3</v>
      </c>
      <c r="I284" s="216"/>
      <c r="J284" s="217">
        <f>ROUND(I284*H284,2)</f>
        <v>0</v>
      </c>
      <c r="K284" s="218"/>
      <c r="L284" s="38"/>
      <c r="M284" s="219" t="s">
        <v>1</v>
      </c>
      <c r="N284" s="220" t="s">
        <v>39</v>
      </c>
      <c r="O284" s="70"/>
      <c r="P284" s="221">
        <f>O284*H284</f>
        <v>0</v>
      </c>
      <c r="Q284" s="221">
        <v>2.45329</v>
      </c>
      <c r="R284" s="221">
        <f>Q284*H284</f>
        <v>0.73598699999999995</v>
      </c>
      <c r="S284" s="221">
        <v>0</v>
      </c>
      <c r="T284" s="22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23" t="s">
        <v>140</v>
      </c>
      <c r="AT284" s="223" t="s">
        <v>136</v>
      </c>
      <c r="AU284" s="223" t="s">
        <v>81</v>
      </c>
      <c r="AY284" s="16" t="s">
        <v>134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6" t="s">
        <v>79</v>
      </c>
      <c r="BK284" s="224">
        <f>ROUND(I284*H284,2)</f>
        <v>0</v>
      </c>
      <c r="BL284" s="16" t="s">
        <v>140</v>
      </c>
      <c r="BM284" s="223" t="s">
        <v>365</v>
      </c>
    </row>
    <row r="285" spans="1:65" s="13" customFormat="1" x14ac:dyDescent="0.2">
      <c r="B285" s="225"/>
      <c r="C285" s="226"/>
      <c r="D285" s="227" t="s">
        <v>142</v>
      </c>
      <c r="E285" s="228" t="s">
        <v>1</v>
      </c>
      <c r="F285" s="229" t="s">
        <v>366</v>
      </c>
      <c r="G285" s="226"/>
      <c r="H285" s="230">
        <v>0.3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142</v>
      </c>
      <c r="AU285" s="236" t="s">
        <v>81</v>
      </c>
      <c r="AV285" s="13" t="s">
        <v>81</v>
      </c>
      <c r="AW285" s="13" t="s">
        <v>30</v>
      </c>
      <c r="AX285" s="13" t="s">
        <v>74</v>
      </c>
      <c r="AY285" s="236" t="s">
        <v>134</v>
      </c>
    </row>
    <row r="286" spans="1:65" s="14" customFormat="1" x14ac:dyDescent="0.2">
      <c r="B286" s="237"/>
      <c r="C286" s="238"/>
      <c r="D286" s="227" t="s">
        <v>142</v>
      </c>
      <c r="E286" s="239" t="s">
        <v>1</v>
      </c>
      <c r="F286" s="240" t="s">
        <v>144</v>
      </c>
      <c r="G286" s="238"/>
      <c r="H286" s="241">
        <v>0.3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AT286" s="247" t="s">
        <v>142</v>
      </c>
      <c r="AU286" s="247" t="s">
        <v>81</v>
      </c>
      <c r="AV286" s="14" t="s">
        <v>140</v>
      </c>
      <c r="AW286" s="14" t="s">
        <v>30</v>
      </c>
      <c r="AX286" s="14" t="s">
        <v>79</v>
      </c>
      <c r="AY286" s="247" t="s">
        <v>134</v>
      </c>
    </row>
    <row r="287" spans="1:65" s="2" customFormat="1" ht="16.5" customHeight="1" x14ac:dyDescent="0.2">
      <c r="A287" s="33"/>
      <c r="B287" s="34"/>
      <c r="C287" s="211" t="s">
        <v>367</v>
      </c>
      <c r="D287" s="211" t="s">
        <v>136</v>
      </c>
      <c r="E287" s="212" t="s">
        <v>368</v>
      </c>
      <c r="F287" s="213" t="s">
        <v>369</v>
      </c>
      <c r="G287" s="214" t="s">
        <v>217</v>
      </c>
      <c r="H287" s="215">
        <v>0.01</v>
      </c>
      <c r="I287" s="216"/>
      <c r="J287" s="217">
        <f>ROUND(I287*H287,2)</f>
        <v>0</v>
      </c>
      <c r="K287" s="218"/>
      <c r="L287" s="38"/>
      <c r="M287" s="219" t="s">
        <v>1</v>
      </c>
      <c r="N287" s="220" t="s">
        <v>39</v>
      </c>
      <c r="O287" s="70"/>
      <c r="P287" s="221">
        <f>O287*H287</f>
        <v>0</v>
      </c>
      <c r="Q287" s="221">
        <v>1.06277</v>
      </c>
      <c r="R287" s="221">
        <f>Q287*H287</f>
        <v>1.06277E-2</v>
      </c>
      <c r="S287" s="221">
        <v>0</v>
      </c>
      <c r="T287" s="22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23" t="s">
        <v>140</v>
      </c>
      <c r="AT287" s="223" t="s">
        <v>136</v>
      </c>
      <c r="AU287" s="223" t="s">
        <v>81</v>
      </c>
      <c r="AY287" s="16" t="s">
        <v>134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6" t="s">
        <v>79</v>
      </c>
      <c r="BK287" s="224">
        <f>ROUND(I287*H287,2)</f>
        <v>0</v>
      </c>
      <c r="BL287" s="16" t="s">
        <v>140</v>
      </c>
      <c r="BM287" s="223" t="s">
        <v>370</v>
      </c>
    </row>
    <row r="288" spans="1:65" s="13" customFormat="1" x14ac:dyDescent="0.2">
      <c r="B288" s="225"/>
      <c r="C288" s="226"/>
      <c r="D288" s="227" t="s">
        <v>142</v>
      </c>
      <c r="E288" s="228" t="s">
        <v>1</v>
      </c>
      <c r="F288" s="229" t="s">
        <v>371</v>
      </c>
      <c r="G288" s="226"/>
      <c r="H288" s="230">
        <v>0.01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142</v>
      </c>
      <c r="AU288" s="236" t="s">
        <v>81</v>
      </c>
      <c r="AV288" s="13" t="s">
        <v>81</v>
      </c>
      <c r="AW288" s="13" t="s">
        <v>30</v>
      </c>
      <c r="AX288" s="13" t="s">
        <v>74</v>
      </c>
      <c r="AY288" s="236" t="s">
        <v>134</v>
      </c>
    </row>
    <row r="289" spans="1:65" s="14" customFormat="1" x14ac:dyDescent="0.2">
      <c r="B289" s="237"/>
      <c r="C289" s="238"/>
      <c r="D289" s="227" t="s">
        <v>142</v>
      </c>
      <c r="E289" s="239" t="s">
        <v>1</v>
      </c>
      <c r="F289" s="240" t="s">
        <v>144</v>
      </c>
      <c r="G289" s="238"/>
      <c r="H289" s="241">
        <v>0.01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142</v>
      </c>
      <c r="AU289" s="247" t="s">
        <v>81</v>
      </c>
      <c r="AV289" s="14" t="s">
        <v>140</v>
      </c>
      <c r="AW289" s="14" t="s">
        <v>30</v>
      </c>
      <c r="AX289" s="14" t="s">
        <v>79</v>
      </c>
      <c r="AY289" s="247" t="s">
        <v>134</v>
      </c>
    </row>
    <row r="290" spans="1:65" s="12" customFormat="1" ht="22.9" customHeight="1" x14ac:dyDescent="0.2">
      <c r="B290" s="195"/>
      <c r="C290" s="196"/>
      <c r="D290" s="197" t="s">
        <v>73</v>
      </c>
      <c r="E290" s="209" t="s">
        <v>185</v>
      </c>
      <c r="F290" s="209" t="s">
        <v>372</v>
      </c>
      <c r="G290" s="196"/>
      <c r="H290" s="196"/>
      <c r="I290" s="199"/>
      <c r="J290" s="210">
        <f>BK290</f>
        <v>0</v>
      </c>
      <c r="K290" s="196"/>
      <c r="L290" s="201"/>
      <c r="M290" s="202"/>
      <c r="N290" s="203"/>
      <c r="O290" s="203"/>
      <c r="P290" s="204">
        <f>SUM(P291:P294)</f>
        <v>0</v>
      </c>
      <c r="Q290" s="203"/>
      <c r="R290" s="204">
        <f>SUM(R291:R294)</f>
        <v>0</v>
      </c>
      <c r="S290" s="203"/>
      <c r="T290" s="205">
        <f>SUM(T291:T294)</f>
        <v>0</v>
      </c>
      <c r="AR290" s="206" t="s">
        <v>79</v>
      </c>
      <c r="AT290" s="207" t="s">
        <v>73</v>
      </c>
      <c r="AU290" s="207" t="s">
        <v>79</v>
      </c>
      <c r="AY290" s="206" t="s">
        <v>134</v>
      </c>
      <c r="BK290" s="208">
        <f>SUM(BK291:BK294)</f>
        <v>0</v>
      </c>
    </row>
    <row r="291" spans="1:65" s="2" customFormat="1" ht="33" customHeight="1" x14ac:dyDescent="0.2">
      <c r="A291" s="33"/>
      <c r="B291" s="34"/>
      <c r="C291" s="211" t="s">
        <v>373</v>
      </c>
      <c r="D291" s="211" t="s">
        <v>136</v>
      </c>
      <c r="E291" s="212" t="s">
        <v>374</v>
      </c>
      <c r="F291" s="213" t="s">
        <v>375</v>
      </c>
      <c r="G291" s="214" t="s">
        <v>154</v>
      </c>
      <c r="H291" s="215">
        <v>10</v>
      </c>
      <c r="I291" s="216"/>
      <c r="J291" s="217">
        <f>ROUND(I291*H291,2)</f>
        <v>0</v>
      </c>
      <c r="K291" s="218"/>
      <c r="L291" s="38"/>
      <c r="M291" s="219" t="s">
        <v>1</v>
      </c>
      <c r="N291" s="220" t="s">
        <v>39</v>
      </c>
      <c r="O291" s="70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23" t="s">
        <v>140</v>
      </c>
      <c r="AT291" s="223" t="s">
        <v>136</v>
      </c>
      <c r="AU291" s="223" t="s">
        <v>81</v>
      </c>
      <c r="AY291" s="16" t="s">
        <v>134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6" t="s">
        <v>79</v>
      </c>
      <c r="BK291" s="224">
        <f>ROUND(I291*H291,2)</f>
        <v>0</v>
      </c>
      <c r="BL291" s="16" t="s">
        <v>140</v>
      </c>
      <c r="BM291" s="223" t="s">
        <v>376</v>
      </c>
    </row>
    <row r="292" spans="1:65" s="2" customFormat="1" ht="33" customHeight="1" x14ac:dyDescent="0.2">
      <c r="A292" s="33"/>
      <c r="B292" s="34"/>
      <c r="C292" s="211" t="s">
        <v>377</v>
      </c>
      <c r="D292" s="211" t="s">
        <v>136</v>
      </c>
      <c r="E292" s="212" t="s">
        <v>378</v>
      </c>
      <c r="F292" s="213" t="s">
        <v>379</v>
      </c>
      <c r="G292" s="214" t="s">
        <v>154</v>
      </c>
      <c r="H292" s="215">
        <v>55</v>
      </c>
      <c r="I292" s="216"/>
      <c r="J292" s="217">
        <f>ROUND(I292*H292,2)</f>
        <v>0</v>
      </c>
      <c r="K292" s="218"/>
      <c r="L292" s="38"/>
      <c r="M292" s="219" t="s">
        <v>1</v>
      </c>
      <c r="N292" s="220" t="s">
        <v>39</v>
      </c>
      <c r="O292" s="70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223" t="s">
        <v>140</v>
      </c>
      <c r="AT292" s="223" t="s">
        <v>136</v>
      </c>
      <c r="AU292" s="223" t="s">
        <v>81</v>
      </c>
      <c r="AY292" s="16" t="s">
        <v>134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6" t="s">
        <v>79</v>
      </c>
      <c r="BK292" s="224">
        <f>ROUND(I292*H292,2)</f>
        <v>0</v>
      </c>
      <c r="BL292" s="16" t="s">
        <v>140</v>
      </c>
      <c r="BM292" s="223" t="s">
        <v>380</v>
      </c>
    </row>
    <row r="293" spans="1:65" s="2" customFormat="1" ht="21.75" customHeight="1" x14ac:dyDescent="0.2">
      <c r="A293" s="33"/>
      <c r="B293" s="34"/>
      <c r="C293" s="211" t="s">
        <v>381</v>
      </c>
      <c r="D293" s="211" t="s">
        <v>136</v>
      </c>
      <c r="E293" s="212" t="s">
        <v>382</v>
      </c>
      <c r="F293" s="213" t="s">
        <v>383</v>
      </c>
      <c r="G293" s="214" t="s">
        <v>154</v>
      </c>
      <c r="H293" s="215">
        <v>15</v>
      </c>
      <c r="I293" s="216"/>
      <c r="J293" s="217">
        <f>ROUND(I293*H293,2)</f>
        <v>0</v>
      </c>
      <c r="K293" s="218"/>
      <c r="L293" s="38"/>
      <c r="M293" s="219" t="s">
        <v>1</v>
      </c>
      <c r="N293" s="220" t="s">
        <v>39</v>
      </c>
      <c r="O293" s="70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23" t="s">
        <v>140</v>
      </c>
      <c r="AT293" s="223" t="s">
        <v>136</v>
      </c>
      <c r="AU293" s="223" t="s">
        <v>81</v>
      </c>
      <c r="AY293" s="16" t="s">
        <v>134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6" t="s">
        <v>79</v>
      </c>
      <c r="BK293" s="224">
        <f>ROUND(I293*H293,2)</f>
        <v>0</v>
      </c>
      <c r="BL293" s="16" t="s">
        <v>140</v>
      </c>
      <c r="BM293" s="223" t="s">
        <v>384</v>
      </c>
    </row>
    <row r="294" spans="1:65" s="2" customFormat="1" ht="21.75" customHeight="1" x14ac:dyDescent="0.2">
      <c r="A294" s="33"/>
      <c r="B294" s="34"/>
      <c r="C294" s="211" t="s">
        <v>385</v>
      </c>
      <c r="D294" s="211" t="s">
        <v>136</v>
      </c>
      <c r="E294" s="212" t="s">
        <v>386</v>
      </c>
      <c r="F294" s="213" t="s">
        <v>387</v>
      </c>
      <c r="G294" s="214" t="s">
        <v>388</v>
      </c>
      <c r="H294" s="215">
        <v>1</v>
      </c>
      <c r="I294" s="216"/>
      <c r="J294" s="217">
        <f>ROUND(I294*H294,2)</f>
        <v>0</v>
      </c>
      <c r="K294" s="218"/>
      <c r="L294" s="38"/>
      <c r="M294" s="219" t="s">
        <v>1</v>
      </c>
      <c r="N294" s="220" t="s">
        <v>39</v>
      </c>
      <c r="O294" s="70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23" t="s">
        <v>140</v>
      </c>
      <c r="AT294" s="223" t="s">
        <v>136</v>
      </c>
      <c r="AU294" s="223" t="s">
        <v>81</v>
      </c>
      <c r="AY294" s="16" t="s">
        <v>134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6" t="s">
        <v>79</v>
      </c>
      <c r="BK294" s="224">
        <f>ROUND(I294*H294,2)</f>
        <v>0</v>
      </c>
      <c r="BL294" s="16" t="s">
        <v>140</v>
      </c>
      <c r="BM294" s="223" t="s">
        <v>389</v>
      </c>
    </row>
    <row r="295" spans="1:65" s="12" customFormat="1" ht="22.9" customHeight="1" x14ac:dyDescent="0.2">
      <c r="B295" s="195"/>
      <c r="C295" s="196"/>
      <c r="D295" s="197" t="s">
        <v>73</v>
      </c>
      <c r="E295" s="209" t="s">
        <v>190</v>
      </c>
      <c r="F295" s="209" t="s">
        <v>390</v>
      </c>
      <c r="G295" s="196"/>
      <c r="H295" s="196"/>
      <c r="I295" s="199"/>
      <c r="J295" s="210">
        <f>BK295</f>
        <v>0</v>
      </c>
      <c r="K295" s="196"/>
      <c r="L295" s="201"/>
      <c r="M295" s="202"/>
      <c r="N295" s="203"/>
      <c r="O295" s="203"/>
      <c r="P295" s="204">
        <f>SUM(P296:P316)</f>
        <v>0</v>
      </c>
      <c r="Q295" s="203"/>
      <c r="R295" s="204">
        <f>SUM(R296:R316)</f>
        <v>0</v>
      </c>
      <c r="S295" s="203"/>
      <c r="T295" s="205">
        <f>SUM(T296:T316)</f>
        <v>0</v>
      </c>
      <c r="AR295" s="206" t="s">
        <v>79</v>
      </c>
      <c r="AT295" s="207" t="s">
        <v>73</v>
      </c>
      <c r="AU295" s="207" t="s">
        <v>79</v>
      </c>
      <c r="AY295" s="206" t="s">
        <v>134</v>
      </c>
      <c r="BK295" s="208">
        <f>SUM(BK296:BK316)</f>
        <v>0</v>
      </c>
    </row>
    <row r="296" spans="1:65" s="2" customFormat="1" ht="21.75" customHeight="1" x14ac:dyDescent="0.2">
      <c r="A296" s="33"/>
      <c r="B296" s="34"/>
      <c r="C296" s="211" t="s">
        <v>391</v>
      </c>
      <c r="D296" s="211" t="s">
        <v>136</v>
      </c>
      <c r="E296" s="212" t="s">
        <v>392</v>
      </c>
      <c r="F296" s="213" t="s">
        <v>393</v>
      </c>
      <c r="G296" s="214" t="s">
        <v>154</v>
      </c>
      <c r="H296" s="215">
        <v>222</v>
      </c>
      <c r="I296" s="216"/>
      <c r="J296" s="217">
        <f>ROUND(I296*H296,2)</f>
        <v>0</v>
      </c>
      <c r="K296" s="218"/>
      <c r="L296" s="38"/>
      <c r="M296" s="219" t="s">
        <v>1</v>
      </c>
      <c r="N296" s="220" t="s">
        <v>39</v>
      </c>
      <c r="O296" s="70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23" t="s">
        <v>140</v>
      </c>
      <c r="AT296" s="223" t="s">
        <v>136</v>
      </c>
      <c r="AU296" s="223" t="s">
        <v>81</v>
      </c>
      <c r="AY296" s="16" t="s">
        <v>134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6" t="s">
        <v>79</v>
      </c>
      <c r="BK296" s="224">
        <f>ROUND(I296*H296,2)</f>
        <v>0</v>
      </c>
      <c r="BL296" s="16" t="s">
        <v>140</v>
      </c>
      <c r="BM296" s="223" t="s">
        <v>394</v>
      </c>
    </row>
    <row r="297" spans="1:65" s="13" customFormat="1" x14ac:dyDescent="0.2">
      <c r="B297" s="225"/>
      <c r="C297" s="226"/>
      <c r="D297" s="227" t="s">
        <v>142</v>
      </c>
      <c r="E297" s="228" t="s">
        <v>1</v>
      </c>
      <c r="F297" s="229" t="s">
        <v>395</v>
      </c>
      <c r="G297" s="226"/>
      <c r="H297" s="230">
        <v>222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142</v>
      </c>
      <c r="AU297" s="236" t="s">
        <v>81</v>
      </c>
      <c r="AV297" s="13" t="s">
        <v>81</v>
      </c>
      <c r="AW297" s="13" t="s">
        <v>30</v>
      </c>
      <c r="AX297" s="13" t="s">
        <v>74</v>
      </c>
      <c r="AY297" s="236" t="s">
        <v>134</v>
      </c>
    </row>
    <row r="298" spans="1:65" s="14" customFormat="1" x14ac:dyDescent="0.2">
      <c r="B298" s="237"/>
      <c r="C298" s="238"/>
      <c r="D298" s="227" t="s">
        <v>142</v>
      </c>
      <c r="E298" s="239" t="s">
        <v>1</v>
      </c>
      <c r="F298" s="240" t="s">
        <v>144</v>
      </c>
      <c r="G298" s="238"/>
      <c r="H298" s="241">
        <v>222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AT298" s="247" t="s">
        <v>142</v>
      </c>
      <c r="AU298" s="247" t="s">
        <v>81</v>
      </c>
      <c r="AV298" s="14" t="s">
        <v>140</v>
      </c>
      <c r="AW298" s="14" t="s">
        <v>30</v>
      </c>
      <c r="AX298" s="14" t="s">
        <v>79</v>
      </c>
      <c r="AY298" s="247" t="s">
        <v>134</v>
      </c>
    </row>
    <row r="299" spans="1:65" s="2" customFormat="1" ht="16.5" customHeight="1" x14ac:dyDescent="0.2">
      <c r="A299" s="33"/>
      <c r="B299" s="34"/>
      <c r="C299" s="248" t="s">
        <v>396</v>
      </c>
      <c r="D299" s="248" t="s">
        <v>200</v>
      </c>
      <c r="E299" s="249" t="s">
        <v>397</v>
      </c>
      <c r="F299" s="250" t="s">
        <v>398</v>
      </c>
      <c r="G299" s="251" t="s">
        <v>139</v>
      </c>
      <c r="H299" s="252">
        <v>22.2</v>
      </c>
      <c r="I299" s="253"/>
      <c r="J299" s="254">
        <f>ROUND(I299*H299,2)</f>
        <v>0</v>
      </c>
      <c r="K299" s="255"/>
      <c r="L299" s="256"/>
      <c r="M299" s="257" t="s">
        <v>1</v>
      </c>
      <c r="N299" s="258" t="s">
        <v>39</v>
      </c>
      <c r="O299" s="70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23" t="s">
        <v>185</v>
      </c>
      <c r="AT299" s="223" t="s">
        <v>200</v>
      </c>
      <c r="AU299" s="223" t="s">
        <v>81</v>
      </c>
      <c r="AY299" s="16" t="s">
        <v>134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6" t="s">
        <v>79</v>
      </c>
      <c r="BK299" s="224">
        <f>ROUND(I299*H299,2)</f>
        <v>0</v>
      </c>
      <c r="BL299" s="16" t="s">
        <v>140</v>
      </c>
      <c r="BM299" s="223" t="s">
        <v>399</v>
      </c>
    </row>
    <row r="300" spans="1:65" s="13" customFormat="1" x14ac:dyDescent="0.2">
      <c r="B300" s="225"/>
      <c r="C300" s="226"/>
      <c r="D300" s="227" t="s">
        <v>142</v>
      </c>
      <c r="E300" s="228" t="s">
        <v>1</v>
      </c>
      <c r="F300" s="229" t="s">
        <v>400</v>
      </c>
      <c r="G300" s="226"/>
      <c r="H300" s="230">
        <v>22.2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142</v>
      </c>
      <c r="AU300" s="236" t="s">
        <v>81</v>
      </c>
      <c r="AV300" s="13" t="s">
        <v>81</v>
      </c>
      <c r="AW300" s="13" t="s">
        <v>30</v>
      </c>
      <c r="AX300" s="13" t="s">
        <v>74</v>
      </c>
      <c r="AY300" s="236" t="s">
        <v>134</v>
      </c>
    </row>
    <row r="301" spans="1:65" s="14" customFormat="1" x14ac:dyDescent="0.2">
      <c r="B301" s="237"/>
      <c r="C301" s="238"/>
      <c r="D301" s="227" t="s">
        <v>142</v>
      </c>
      <c r="E301" s="239" t="s">
        <v>1</v>
      </c>
      <c r="F301" s="240" t="s">
        <v>144</v>
      </c>
      <c r="G301" s="238"/>
      <c r="H301" s="241">
        <v>22.2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142</v>
      </c>
      <c r="AU301" s="247" t="s">
        <v>81</v>
      </c>
      <c r="AV301" s="14" t="s">
        <v>140</v>
      </c>
      <c r="AW301" s="14" t="s">
        <v>30</v>
      </c>
      <c r="AX301" s="14" t="s">
        <v>79</v>
      </c>
      <c r="AY301" s="247" t="s">
        <v>134</v>
      </c>
    </row>
    <row r="302" spans="1:65" s="2" customFormat="1" ht="21.75" customHeight="1" x14ac:dyDescent="0.2">
      <c r="A302" s="33"/>
      <c r="B302" s="34"/>
      <c r="C302" s="211" t="s">
        <v>401</v>
      </c>
      <c r="D302" s="211" t="s">
        <v>136</v>
      </c>
      <c r="E302" s="212" t="s">
        <v>402</v>
      </c>
      <c r="F302" s="213" t="s">
        <v>403</v>
      </c>
      <c r="G302" s="214" t="s">
        <v>139</v>
      </c>
      <c r="H302" s="215">
        <v>320.22000000000003</v>
      </c>
      <c r="I302" s="216"/>
      <c r="J302" s="217">
        <f t="shared" ref="J302:J310" si="5">ROUND(I302*H302,2)</f>
        <v>0</v>
      </c>
      <c r="K302" s="218"/>
      <c r="L302" s="38"/>
      <c r="M302" s="219" t="s">
        <v>1</v>
      </c>
      <c r="N302" s="220" t="s">
        <v>39</v>
      </c>
      <c r="O302" s="70"/>
      <c r="P302" s="221">
        <f t="shared" ref="P302:P310" si="6">O302*H302</f>
        <v>0</v>
      </c>
      <c r="Q302" s="221">
        <v>0</v>
      </c>
      <c r="R302" s="221">
        <f t="shared" ref="R302:R310" si="7">Q302*H302</f>
        <v>0</v>
      </c>
      <c r="S302" s="221">
        <v>0</v>
      </c>
      <c r="T302" s="222">
        <f t="shared" ref="T302:T310" si="8"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23" t="s">
        <v>140</v>
      </c>
      <c r="AT302" s="223" t="s">
        <v>136</v>
      </c>
      <c r="AU302" s="223" t="s">
        <v>81</v>
      </c>
      <c r="AY302" s="16" t="s">
        <v>134</v>
      </c>
      <c r="BE302" s="224">
        <f t="shared" ref="BE302:BE310" si="9">IF(N302="základní",J302,0)</f>
        <v>0</v>
      </c>
      <c r="BF302" s="224">
        <f t="shared" ref="BF302:BF310" si="10">IF(N302="snížená",J302,0)</f>
        <v>0</v>
      </c>
      <c r="BG302" s="224">
        <f t="shared" ref="BG302:BG310" si="11">IF(N302="zákl. přenesená",J302,0)</f>
        <v>0</v>
      </c>
      <c r="BH302" s="224">
        <f t="shared" ref="BH302:BH310" si="12">IF(N302="sníž. přenesená",J302,0)</f>
        <v>0</v>
      </c>
      <c r="BI302" s="224">
        <f t="shared" ref="BI302:BI310" si="13">IF(N302="nulová",J302,0)</f>
        <v>0</v>
      </c>
      <c r="BJ302" s="16" t="s">
        <v>79</v>
      </c>
      <c r="BK302" s="224">
        <f t="shared" ref="BK302:BK310" si="14">ROUND(I302*H302,2)</f>
        <v>0</v>
      </c>
      <c r="BL302" s="16" t="s">
        <v>140</v>
      </c>
      <c r="BM302" s="223" t="s">
        <v>404</v>
      </c>
    </row>
    <row r="303" spans="1:65" s="2" customFormat="1" ht="16.5" customHeight="1" x14ac:dyDescent="0.2">
      <c r="A303" s="33"/>
      <c r="B303" s="34"/>
      <c r="C303" s="211" t="s">
        <v>405</v>
      </c>
      <c r="D303" s="211" t="s">
        <v>136</v>
      </c>
      <c r="E303" s="212" t="s">
        <v>406</v>
      </c>
      <c r="F303" s="213" t="s">
        <v>407</v>
      </c>
      <c r="G303" s="214" t="s">
        <v>388</v>
      </c>
      <c r="H303" s="215">
        <v>1</v>
      </c>
      <c r="I303" s="216"/>
      <c r="J303" s="217">
        <f t="shared" si="5"/>
        <v>0</v>
      </c>
      <c r="K303" s="218"/>
      <c r="L303" s="38"/>
      <c r="M303" s="219" t="s">
        <v>1</v>
      </c>
      <c r="N303" s="220" t="s">
        <v>39</v>
      </c>
      <c r="O303" s="70"/>
      <c r="P303" s="221">
        <f t="shared" si="6"/>
        <v>0</v>
      </c>
      <c r="Q303" s="221">
        <v>0</v>
      </c>
      <c r="R303" s="221">
        <f t="shared" si="7"/>
        <v>0</v>
      </c>
      <c r="S303" s="221">
        <v>0</v>
      </c>
      <c r="T303" s="222">
        <f t="shared" si="8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23" t="s">
        <v>140</v>
      </c>
      <c r="AT303" s="223" t="s">
        <v>136</v>
      </c>
      <c r="AU303" s="223" t="s">
        <v>81</v>
      </c>
      <c r="AY303" s="16" t="s">
        <v>134</v>
      </c>
      <c r="BE303" s="224">
        <f t="shared" si="9"/>
        <v>0</v>
      </c>
      <c r="BF303" s="224">
        <f t="shared" si="10"/>
        <v>0</v>
      </c>
      <c r="BG303" s="224">
        <f t="shared" si="11"/>
        <v>0</v>
      </c>
      <c r="BH303" s="224">
        <f t="shared" si="12"/>
        <v>0</v>
      </c>
      <c r="BI303" s="224">
        <f t="shared" si="13"/>
        <v>0</v>
      </c>
      <c r="BJ303" s="16" t="s">
        <v>79</v>
      </c>
      <c r="BK303" s="224">
        <f t="shared" si="14"/>
        <v>0</v>
      </c>
      <c r="BL303" s="16" t="s">
        <v>140</v>
      </c>
      <c r="BM303" s="223" t="s">
        <v>408</v>
      </c>
    </row>
    <row r="304" spans="1:65" s="2" customFormat="1" ht="16.5" customHeight="1" x14ac:dyDescent="0.2">
      <c r="A304" s="33"/>
      <c r="B304" s="34"/>
      <c r="C304" s="211" t="s">
        <v>409</v>
      </c>
      <c r="D304" s="211" t="s">
        <v>136</v>
      </c>
      <c r="E304" s="212" t="s">
        <v>410</v>
      </c>
      <c r="F304" s="213" t="s">
        <v>411</v>
      </c>
      <c r="G304" s="214" t="s">
        <v>388</v>
      </c>
      <c r="H304" s="215">
        <v>1</v>
      </c>
      <c r="I304" s="216"/>
      <c r="J304" s="217">
        <f t="shared" si="5"/>
        <v>0</v>
      </c>
      <c r="K304" s="218"/>
      <c r="L304" s="38"/>
      <c r="M304" s="219" t="s">
        <v>1</v>
      </c>
      <c r="N304" s="220" t="s">
        <v>39</v>
      </c>
      <c r="O304" s="70"/>
      <c r="P304" s="221">
        <f t="shared" si="6"/>
        <v>0</v>
      </c>
      <c r="Q304" s="221">
        <v>0</v>
      </c>
      <c r="R304" s="221">
        <f t="shared" si="7"/>
        <v>0</v>
      </c>
      <c r="S304" s="221">
        <v>0</v>
      </c>
      <c r="T304" s="222">
        <f t="shared" si="8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23" t="s">
        <v>140</v>
      </c>
      <c r="AT304" s="223" t="s">
        <v>136</v>
      </c>
      <c r="AU304" s="223" t="s">
        <v>81</v>
      </c>
      <c r="AY304" s="16" t="s">
        <v>134</v>
      </c>
      <c r="BE304" s="224">
        <f t="shared" si="9"/>
        <v>0</v>
      </c>
      <c r="BF304" s="224">
        <f t="shared" si="10"/>
        <v>0</v>
      </c>
      <c r="BG304" s="224">
        <f t="shared" si="11"/>
        <v>0</v>
      </c>
      <c r="BH304" s="224">
        <f t="shared" si="12"/>
        <v>0</v>
      </c>
      <c r="BI304" s="224">
        <f t="shared" si="13"/>
        <v>0</v>
      </c>
      <c r="BJ304" s="16" t="s">
        <v>79</v>
      </c>
      <c r="BK304" s="224">
        <f t="shared" si="14"/>
        <v>0</v>
      </c>
      <c r="BL304" s="16" t="s">
        <v>140</v>
      </c>
      <c r="BM304" s="223" t="s">
        <v>412</v>
      </c>
    </row>
    <row r="305" spans="1:65" s="2" customFormat="1" ht="16.5" customHeight="1" x14ac:dyDescent="0.2">
      <c r="A305" s="33"/>
      <c r="B305" s="34"/>
      <c r="C305" s="211" t="s">
        <v>413</v>
      </c>
      <c r="D305" s="211" t="s">
        <v>136</v>
      </c>
      <c r="E305" s="212" t="s">
        <v>414</v>
      </c>
      <c r="F305" s="213" t="s">
        <v>415</v>
      </c>
      <c r="G305" s="214" t="s">
        <v>388</v>
      </c>
      <c r="H305" s="215">
        <v>1</v>
      </c>
      <c r="I305" s="216">
        <f>'Restaurátorské práce'!C15</f>
        <v>0</v>
      </c>
      <c r="J305" s="217">
        <f t="shared" si="5"/>
        <v>0</v>
      </c>
      <c r="K305" s="218"/>
      <c r="L305" s="38"/>
      <c r="M305" s="219" t="s">
        <v>1</v>
      </c>
      <c r="N305" s="220" t="s">
        <v>39</v>
      </c>
      <c r="O305" s="70"/>
      <c r="P305" s="221">
        <f t="shared" si="6"/>
        <v>0</v>
      </c>
      <c r="Q305" s="221">
        <v>0</v>
      </c>
      <c r="R305" s="221">
        <f t="shared" si="7"/>
        <v>0</v>
      </c>
      <c r="S305" s="221">
        <v>0</v>
      </c>
      <c r="T305" s="222">
        <f t="shared" si="8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23" t="s">
        <v>140</v>
      </c>
      <c r="AT305" s="223" t="s">
        <v>136</v>
      </c>
      <c r="AU305" s="223" t="s">
        <v>81</v>
      </c>
      <c r="AY305" s="16" t="s">
        <v>134</v>
      </c>
      <c r="BE305" s="224">
        <f t="shared" si="9"/>
        <v>0</v>
      </c>
      <c r="BF305" s="224">
        <f t="shared" si="10"/>
        <v>0</v>
      </c>
      <c r="BG305" s="224">
        <f t="shared" si="11"/>
        <v>0</v>
      </c>
      <c r="BH305" s="224">
        <f t="shared" si="12"/>
        <v>0</v>
      </c>
      <c r="BI305" s="224">
        <f t="shared" si="13"/>
        <v>0</v>
      </c>
      <c r="BJ305" s="16" t="s">
        <v>79</v>
      </c>
      <c r="BK305" s="224">
        <f t="shared" si="14"/>
        <v>0</v>
      </c>
      <c r="BL305" s="16" t="s">
        <v>140</v>
      </c>
      <c r="BM305" s="223" t="s">
        <v>416</v>
      </c>
    </row>
    <row r="306" spans="1:65" s="2" customFormat="1" ht="16.5" customHeight="1" x14ac:dyDescent="0.2">
      <c r="A306" s="33"/>
      <c r="B306" s="34"/>
      <c r="C306" s="211" t="s">
        <v>417</v>
      </c>
      <c r="D306" s="211" t="s">
        <v>136</v>
      </c>
      <c r="E306" s="212" t="s">
        <v>418</v>
      </c>
      <c r="F306" s="213" t="s">
        <v>419</v>
      </c>
      <c r="G306" s="214" t="s">
        <v>388</v>
      </c>
      <c r="H306" s="215">
        <v>1</v>
      </c>
      <c r="I306" s="216">
        <f>'Rekapitulace '!F34</f>
        <v>0</v>
      </c>
      <c r="J306" s="217">
        <f t="shared" si="5"/>
        <v>0</v>
      </c>
      <c r="K306" s="218"/>
      <c r="L306" s="38"/>
      <c r="M306" s="219" t="s">
        <v>1</v>
      </c>
      <c r="N306" s="220" t="s">
        <v>39</v>
      </c>
      <c r="O306" s="70"/>
      <c r="P306" s="221">
        <f t="shared" si="6"/>
        <v>0</v>
      </c>
      <c r="Q306" s="221">
        <v>0</v>
      </c>
      <c r="R306" s="221">
        <f t="shared" si="7"/>
        <v>0</v>
      </c>
      <c r="S306" s="221">
        <v>0</v>
      </c>
      <c r="T306" s="222">
        <f t="shared" si="8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23" t="s">
        <v>140</v>
      </c>
      <c r="AT306" s="223" t="s">
        <v>136</v>
      </c>
      <c r="AU306" s="223" t="s">
        <v>81</v>
      </c>
      <c r="AY306" s="16" t="s">
        <v>134</v>
      </c>
      <c r="BE306" s="224">
        <f t="shared" si="9"/>
        <v>0</v>
      </c>
      <c r="BF306" s="224">
        <f t="shared" si="10"/>
        <v>0</v>
      </c>
      <c r="BG306" s="224">
        <f t="shared" si="11"/>
        <v>0</v>
      </c>
      <c r="BH306" s="224">
        <f t="shared" si="12"/>
        <v>0</v>
      </c>
      <c r="BI306" s="224">
        <f t="shared" si="13"/>
        <v>0</v>
      </c>
      <c r="BJ306" s="16" t="s">
        <v>79</v>
      </c>
      <c r="BK306" s="224">
        <f t="shared" si="14"/>
        <v>0</v>
      </c>
      <c r="BL306" s="16" t="s">
        <v>140</v>
      </c>
      <c r="BM306" s="223" t="s">
        <v>420</v>
      </c>
    </row>
    <row r="307" spans="1:65" s="2" customFormat="1" ht="16.5" customHeight="1" x14ac:dyDescent="0.2">
      <c r="A307" s="33"/>
      <c r="B307" s="34"/>
      <c r="C307" s="211" t="s">
        <v>421</v>
      </c>
      <c r="D307" s="211" t="s">
        <v>136</v>
      </c>
      <c r="E307" s="212" t="s">
        <v>422</v>
      </c>
      <c r="F307" s="213" t="s">
        <v>423</v>
      </c>
      <c r="G307" s="214" t="s">
        <v>388</v>
      </c>
      <c r="H307" s="215">
        <v>1</v>
      </c>
      <c r="I307" s="216"/>
      <c r="J307" s="217">
        <f t="shared" si="5"/>
        <v>0</v>
      </c>
      <c r="K307" s="218"/>
      <c r="L307" s="38"/>
      <c r="M307" s="219" t="s">
        <v>1</v>
      </c>
      <c r="N307" s="220" t="s">
        <v>39</v>
      </c>
      <c r="O307" s="70"/>
      <c r="P307" s="221">
        <f t="shared" si="6"/>
        <v>0</v>
      </c>
      <c r="Q307" s="221">
        <v>0</v>
      </c>
      <c r="R307" s="221">
        <f t="shared" si="7"/>
        <v>0</v>
      </c>
      <c r="S307" s="221">
        <v>0</v>
      </c>
      <c r="T307" s="222">
        <f t="shared" si="8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23" t="s">
        <v>140</v>
      </c>
      <c r="AT307" s="223" t="s">
        <v>136</v>
      </c>
      <c r="AU307" s="223" t="s">
        <v>81</v>
      </c>
      <c r="AY307" s="16" t="s">
        <v>134</v>
      </c>
      <c r="BE307" s="224">
        <f t="shared" si="9"/>
        <v>0</v>
      </c>
      <c r="BF307" s="224">
        <f t="shared" si="10"/>
        <v>0</v>
      </c>
      <c r="BG307" s="224">
        <f t="shared" si="11"/>
        <v>0</v>
      </c>
      <c r="BH307" s="224">
        <f t="shared" si="12"/>
        <v>0</v>
      </c>
      <c r="BI307" s="224">
        <f t="shared" si="13"/>
        <v>0</v>
      </c>
      <c r="BJ307" s="16" t="s">
        <v>79</v>
      </c>
      <c r="BK307" s="224">
        <f t="shared" si="14"/>
        <v>0</v>
      </c>
      <c r="BL307" s="16" t="s">
        <v>140</v>
      </c>
      <c r="BM307" s="223" t="s">
        <v>424</v>
      </c>
    </row>
    <row r="308" spans="1:65" s="2" customFormat="1" ht="16.5" customHeight="1" x14ac:dyDescent="0.2">
      <c r="A308" s="33"/>
      <c r="B308" s="34"/>
      <c r="C308" s="211" t="s">
        <v>425</v>
      </c>
      <c r="D308" s="211" t="s">
        <v>136</v>
      </c>
      <c r="E308" s="212" t="s">
        <v>426</v>
      </c>
      <c r="F308" s="213" t="s">
        <v>427</v>
      </c>
      <c r="G308" s="214" t="s">
        <v>428</v>
      </c>
      <c r="H308" s="215">
        <v>2</v>
      </c>
      <c r="I308" s="216"/>
      <c r="J308" s="217">
        <f t="shared" si="5"/>
        <v>0</v>
      </c>
      <c r="K308" s="218"/>
      <c r="L308" s="38"/>
      <c r="M308" s="219" t="s">
        <v>1</v>
      </c>
      <c r="N308" s="220" t="s">
        <v>39</v>
      </c>
      <c r="O308" s="70"/>
      <c r="P308" s="221">
        <f t="shared" si="6"/>
        <v>0</v>
      </c>
      <c r="Q308" s="221">
        <v>0</v>
      </c>
      <c r="R308" s="221">
        <f t="shared" si="7"/>
        <v>0</v>
      </c>
      <c r="S308" s="221">
        <v>0</v>
      </c>
      <c r="T308" s="222">
        <f t="shared" si="8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223" t="s">
        <v>140</v>
      </c>
      <c r="AT308" s="223" t="s">
        <v>136</v>
      </c>
      <c r="AU308" s="223" t="s">
        <v>81</v>
      </c>
      <c r="AY308" s="16" t="s">
        <v>134</v>
      </c>
      <c r="BE308" s="224">
        <f t="shared" si="9"/>
        <v>0</v>
      </c>
      <c r="BF308" s="224">
        <f t="shared" si="10"/>
        <v>0</v>
      </c>
      <c r="BG308" s="224">
        <f t="shared" si="11"/>
        <v>0</v>
      </c>
      <c r="BH308" s="224">
        <f t="shared" si="12"/>
        <v>0</v>
      </c>
      <c r="BI308" s="224">
        <f t="shared" si="13"/>
        <v>0</v>
      </c>
      <c r="BJ308" s="16" t="s">
        <v>79</v>
      </c>
      <c r="BK308" s="224">
        <f t="shared" si="14"/>
        <v>0</v>
      </c>
      <c r="BL308" s="16" t="s">
        <v>140</v>
      </c>
      <c r="BM308" s="223" t="s">
        <v>429</v>
      </c>
    </row>
    <row r="309" spans="1:65" s="2" customFormat="1" ht="16.5" customHeight="1" x14ac:dyDescent="0.2">
      <c r="A309" s="33"/>
      <c r="B309" s="34"/>
      <c r="C309" s="211" t="s">
        <v>430</v>
      </c>
      <c r="D309" s="211" t="s">
        <v>136</v>
      </c>
      <c r="E309" s="212" t="s">
        <v>431</v>
      </c>
      <c r="F309" s="213" t="s">
        <v>432</v>
      </c>
      <c r="G309" s="214" t="s">
        <v>139</v>
      </c>
      <c r="H309" s="215">
        <v>11.4</v>
      </c>
      <c r="I309" s="216"/>
      <c r="J309" s="217">
        <f t="shared" si="5"/>
        <v>0</v>
      </c>
      <c r="K309" s="218"/>
      <c r="L309" s="38"/>
      <c r="M309" s="219" t="s">
        <v>1</v>
      </c>
      <c r="N309" s="220" t="s">
        <v>39</v>
      </c>
      <c r="O309" s="70"/>
      <c r="P309" s="221">
        <f t="shared" si="6"/>
        <v>0</v>
      </c>
      <c r="Q309" s="221">
        <v>0</v>
      </c>
      <c r="R309" s="221">
        <f t="shared" si="7"/>
        <v>0</v>
      </c>
      <c r="S309" s="221">
        <v>0</v>
      </c>
      <c r="T309" s="222">
        <f t="shared" si="8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23" t="s">
        <v>140</v>
      </c>
      <c r="AT309" s="223" t="s">
        <v>136</v>
      </c>
      <c r="AU309" s="223" t="s">
        <v>81</v>
      </c>
      <c r="AY309" s="16" t="s">
        <v>134</v>
      </c>
      <c r="BE309" s="224">
        <f t="shared" si="9"/>
        <v>0</v>
      </c>
      <c r="BF309" s="224">
        <f t="shared" si="10"/>
        <v>0</v>
      </c>
      <c r="BG309" s="224">
        <f t="shared" si="11"/>
        <v>0</v>
      </c>
      <c r="BH309" s="224">
        <f t="shared" si="12"/>
        <v>0</v>
      </c>
      <c r="BI309" s="224">
        <f t="shared" si="13"/>
        <v>0</v>
      </c>
      <c r="BJ309" s="16" t="s">
        <v>79</v>
      </c>
      <c r="BK309" s="224">
        <f t="shared" si="14"/>
        <v>0</v>
      </c>
      <c r="BL309" s="16" t="s">
        <v>140</v>
      </c>
      <c r="BM309" s="223" t="s">
        <v>433</v>
      </c>
    </row>
    <row r="310" spans="1:65" s="2" customFormat="1" ht="16.5" customHeight="1" x14ac:dyDescent="0.2">
      <c r="A310" s="33"/>
      <c r="B310" s="34"/>
      <c r="C310" s="211" t="s">
        <v>434</v>
      </c>
      <c r="D310" s="211" t="s">
        <v>136</v>
      </c>
      <c r="E310" s="212" t="s">
        <v>435</v>
      </c>
      <c r="F310" s="213" t="s">
        <v>436</v>
      </c>
      <c r="G310" s="214" t="s">
        <v>160</v>
      </c>
      <c r="H310" s="215">
        <v>6.2610000000000001</v>
      </c>
      <c r="I310" s="216"/>
      <c r="J310" s="217">
        <f t="shared" si="5"/>
        <v>0</v>
      </c>
      <c r="K310" s="218"/>
      <c r="L310" s="38"/>
      <c r="M310" s="219" t="s">
        <v>1</v>
      </c>
      <c r="N310" s="220" t="s">
        <v>39</v>
      </c>
      <c r="O310" s="70"/>
      <c r="P310" s="221">
        <f t="shared" si="6"/>
        <v>0</v>
      </c>
      <c r="Q310" s="221">
        <v>0</v>
      </c>
      <c r="R310" s="221">
        <f t="shared" si="7"/>
        <v>0</v>
      </c>
      <c r="S310" s="221">
        <v>0</v>
      </c>
      <c r="T310" s="222">
        <f t="shared" si="8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23" t="s">
        <v>140</v>
      </c>
      <c r="AT310" s="223" t="s">
        <v>136</v>
      </c>
      <c r="AU310" s="223" t="s">
        <v>81</v>
      </c>
      <c r="AY310" s="16" t="s">
        <v>134</v>
      </c>
      <c r="BE310" s="224">
        <f t="shared" si="9"/>
        <v>0</v>
      </c>
      <c r="BF310" s="224">
        <f t="shared" si="10"/>
        <v>0</v>
      </c>
      <c r="BG310" s="224">
        <f t="shared" si="11"/>
        <v>0</v>
      </c>
      <c r="BH310" s="224">
        <f t="shared" si="12"/>
        <v>0</v>
      </c>
      <c r="BI310" s="224">
        <f t="shared" si="13"/>
        <v>0</v>
      </c>
      <c r="BJ310" s="16" t="s">
        <v>79</v>
      </c>
      <c r="BK310" s="224">
        <f t="shared" si="14"/>
        <v>0</v>
      </c>
      <c r="BL310" s="16" t="s">
        <v>140</v>
      </c>
      <c r="BM310" s="223" t="s">
        <v>437</v>
      </c>
    </row>
    <row r="311" spans="1:65" s="13" customFormat="1" x14ac:dyDescent="0.2">
      <c r="B311" s="225"/>
      <c r="C311" s="226"/>
      <c r="D311" s="227" t="s">
        <v>142</v>
      </c>
      <c r="E311" s="228" t="s">
        <v>1</v>
      </c>
      <c r="F311" s="229" t="s">
        <v>438</v>
      </c>
      <c r="G311" s="226"/>
      <c r="H311" s="230">
        <v>6.2610000000000001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142</v>
      </c>
      <c r="AU311" s="236" t="s">
        <v>81</v>
      </c>
      <c r="AV311" s="13" t="s">
        <v>81</v>
      </c>
      <c r="AW311" s="13" t="s">
        <v>30</v>
      </c>
      <c r="AX311" s="13" t="s">
        <v>74</v>
      </c>
      <c r="AY311" s="236" t="s">
        <v>134</v>
      </c>
    </row>
    <row r="312" spans="1:65" s="14" customFormat="1" x14ac:dyDescent="0.2">
      <c r="B312" s="237"/>
      <c r="C312" s="238"/>
      <c r="D312" s="227" t="s">
        <v>142</v>
      </c>
      <c r="E312" s="239" t="s">
        <v>1</v>
      </c>
      <c r="F312" s="240" t="s">
        <v>144</v>
      </c>
      <c r="G312" s="238"/>
      <c r="H312" s="241">
        <v>6.2610000000000001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AT312" s="247" t="s">
        <v>142</v>
      </c>
      <c r="AU312" s="247" t="s">
        <v>81</v>
      </c>
      <c r="AV312" s="14" t="s">
        <v>140</v>
      </c>
      <c r="AW312" s="14" t="s">
        <v>30</v>
      </c>
      <c r="AX312" s="14" t="s">
        <v>79</v>
      </c>
      <c r="AY312" s="247" t="s">
        <v>134</v>
      </c>
    </row>
    <row r="313" spans="1:65" s="2" customFormat="1" ht="21.75" customHeight="1" x14ac:dyDescent="0.2">
      <c r="A313" s="33"/>
      <c r="B313" s="34"/>
      <c r="C313" s="211" t="s">
        <v>439</v>
      </c>
      <c r="D313" s="211" t="s">
        <v>136</v>
      </c>
      <c r="E313" s="212" t="s">
        <v>440</v>
      </c>
      <c r="F313" s="213" t="s">
        <v>441</v>
      </c>
      <c r="G313" s="214" t="s">
        <v>139</v>
      </c>
      <c r="H313" s="215">
        <v>87.207999999999998</v>
      </c>
      <c r="I313" s="216"/>
      <c r="J313" s="217">
        <f>ROUND(I313*H313,2)</f>
        <v>0</v>
      </c>
      <c r="K313" s="218"/>
      <c r="L313" s="38"/>
      <c r="M313" s="219" t="s">
        <v>1</v>
      </c>
      <c r="N313" s="220" t="s">
        <v>39</v>
      </c>
      <c r="O313" s="70"/>
      <c r="P313" s="221">
        <f>O313*H313</f>
        <v>0</v>
      </c>
      <c r="Q313" s="221">
        <v>0</v>
      </c>
      <c r="R313" s="221">
        <f>Q313*H313</f>
        <v>0</v>
      </c>
      <c r="S313" s="221">
        <v>0</v>
      </c>
      <c r="T313" s="22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23" t="s">
        <v>140</v>
      </c>
      <c r="AT313" s="223" t="s">
        <v>136</v>
      </c>
      <c r="AU313" s="223" t="s">
        <v>81</v>
      </c>
      <c r="AY313" s="16" t="s">
        <v>134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6" t="s">
        <v>79</v>
      </c>
      <c r="BK313" s="224">
        <f>ROUND(I313*H313,2)</f>
        <v>0</v>
      </c>
      <c r="BL313" s="16" t="s">
        <v>140</v>
      </c>
      <c r="BM313" s="223" t="s">
        <v>442</v>
      </c>
    </row>
    <row r="314" spans="1:65" s="13" customFormat="1" x14ac:dyDescent="0.2">
      <c r="B314" s="225"/>
      <c r="C314" s="226"/>
      <c r="D314" s="227" t="s">
        <v>142</v>
      </c>
      <c r="E314" s="228" t="s">
        <v>1</v>
      </c>
      <c r="F314" s="229" t="s">
        <v>443</v>
      </c>
      <c r="G314" s="226"/>
      <c r="H314" s="230">
        <v>87.207999999999998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142</v>
      </c>
      <c r="AU314" s="236" t="s">
        <v>81</v>
      </c>
      <c r="AV314" s="13" t="s">
        <v>81</v>
      </c>
      <c r="AW314" s="13" t="s">
        <v>30</v>
      </c>
      <c r="AX314" s="13" t="s">
        <v>74</v>
      </c>
      <c r="AY314" s="236" t="s">
        <v>134</v>
      </c>
    </row>
    <row r="315" spans="1:65" s="14" customFormat="1" x14ac:dyDescent="0.2">
      <c r="B315" s="237"/>
      <c r="C315" s="238"/>
      <c r="D315" s="227" t="s">
        <v>142</v>
      </c>
      <c r="E315" s="239" t="s">
        <v>1</v>
      </c>
      <c r="F315" s="240" t="s">
        <v>144</v>
      </c>
      <c r="G315" s="238"/>
      <c r="H315" s="241">
        <v>87.207999999999998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AT315" s="247" t="s">
        <v>142</v>
      </c>
      <c r="AU315" s="247" t="s">
        <v>81</v>
      </c>
      <c r="AV315" s="14" t="s">
        <v>140</v>
      </c>
      <c r="AW315" s="14" t="s">
        <v>30</v>
      </c>
      <c r="AX315" s="14" t="s">
        <v>79</v>
      </c>
      <c r="AY315" s="247" t="s">
        <v>134</v>
      </c>
    </row>
    <row r="316" spans="1:65" s="2" customFormat="1" ht="21.75" customHeight="1" x14ac:dyDescent="0.2">
      <c r="A316" s="33"/>
      <c r="B316" s="34"/>
      <c r="C316" s="211" t="s">
        <v>444</v>
      </c>
      <c r="D316" s="211" t="s">
        <v>136</v>
      </c>
      <c r="E316" s="212" t="s">
        <v>445</v>
      </c>
      <c r="F316" s="213" t="s">
        <v>446</v>
      </c>
      <c r="G316" s="214" t="s">
        <v>428</v>
      </c>
      <c r="H316" s="215">
        <v>1</v>
      </c>
      <c r="I316" s="216"/>
      <c r="J316" s="217">
        <f>ROUND(I316*H316,2)</f>
        <v>0</v>
      </c>
      <c r="K316" s="218"/>
      <c r="L316" s="38"/>
      <c r="M316" s="219" t="s">
        <v>1</v>
      </c>
      <c r="N316" s="220" t="s">
        <v>39</v>
      </c>
      <c r="O316" s="70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23" t="s">
        <v>140</v>
      </c>
      <c r="AT316" s="223" t="s">
        <v>136</v>
      </c>
      <c r="AU316" s="223" t="s">
        <v>81</v>
      </c>
      <c r="AY316" s="16" t="s">
        <v>134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6" t="s">
        <v>79</v>
      </c>
      <c r="BK316" s="224">
        <f>ROUND(I316*H316,2)</f>
        <v>0</v>
      </c>
      <c r="BL316" s="16" t="s">
        <v>140</v>
      </c>
      <c r="BM316" s="223" t="s">
        <v>447</v>
      </c>
    </row>
    <row r="317" spans="1:65" s="12" customFormat="1" ht="22.9" customHeight="1" x14ac:dyDescent="0.2">
      <c r="B317" s="195"/>
      <c r="C317" s="196"/>
      <c r="D317" s="197" t="s">
        <v>73</v>
      </c>
      <c r="E317" s="209" t="s">
        <v>448</v>
      </c>
      <c r="F317" s="209" t="s">
        <v>449</v>
      </c>
      <c r="G317" s="196"/>
      <c r="H317" s="196"/>
      <c r="I317" s="199"/>
      <c r="J317" s="210">
        <f>BK317</f>
        <v>0</v>
      </c>
      <c r="K317" s="196"/>
      <c r="L317" s="201"/>
      <c r="M317" s="202"/>
      <c r="N317" s="203"/>
      <c r="O317" s="203"/>
      <c r="P317" s="204">
        <f>SUM(P318:P324)</f>
        <v>0</v>
      </c>
      <c r="Q317" s="203"/>
      <c r="R317" s="204">
        <f>SUM(R318:R324)</f>
        <v>0</v>
      </c>
      <c r="S317" s="203"/>
      <c r="T317" s="205">
        <f>SUM(T318:T324)</f>
        <v>0</v>
      </c>
      <c r="AR317" s="206" t="s">
        <v>79</v>
      </c>
      <c r="AT317" s="207" t="s">
        <v>73</v>
      </c>
      <c r="AU317" s="207" t="s">
        <v>79</v>
      </c>
      <c r="AY317" s="206" t="s">
        <v>134</v>
      </c>
      <c r="BK317" s="208">
        <f>SUM(BK318:BK324)</f>
        <v>0</v>
      </c>
    </row>
    <row r="318" spans="1:65" s="2" customFormat="1" ht="16.5" customHeight="1" x14ac:dyDescent="0.2">
      <c r="A318" s="33"/>
      <c r="B318" s="34"/>
      <c r="C318" s="211" t="s">
        <v>450</v>
      </c>
      <c r="D318" s="211" t="s">
        <v>136</v>
      </c>
      <c r="E318" s="212" t="s">
        <v>451</v>
      </c>
      <c r="F318" s="213" t="s">
        <v>452</v>
      </c>
      <c r="G318" s="214" t="s">
        <v>217</v>
      </c>
      <c r="H318" s="215">
        <v>156.489</v>
      </c>
      <c r="I318" s="216"/>
      <c r="J318" s="217">
        <f>ROUND(I318*H318,2)</f>
        <v>0</v>
      </c>
      <c r="K318" s="218"/>
      <c r="L318" s="38"/>
      <c r="M318" s="219" t="s">
        <v>1</v>
      </c>
      <c r="N318" s="220" t="s">
        <v>39</v>
      </c>
      <c r="O318" s="70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23" t="s">
        <v>140</v>
      </c>
      <c r="AT318" s="223" t="s">
        <v>136</v>
      </c>
      <c r="AU318" s="223" t="s">
        <v>81</v>
      </c>
      <c r="AY318" s="16" t="s">
        <v>134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6" t="s">
        <v>79</v>
      </c>
      <c r="BK318" s="224">
        <f>ROUND(I318*H318,2)</f>
        <v>0</v>
      </c>
      <c r="BL318" s="16" t="s">
        <v>140</v>
      </c>
      <c r="BM318" s="223" t="s">
        <v>453</v>
      </c>
    </row>
    <row r="319" spans="1:65" s="2" customFormat="1" ht="21.75" customHeight="1" x14ac:dyDescent="0.2">
      <c r="A319" s="33"/>
      <c r="B319" s="34"/>
      <c r="C319" s="211" t="s">
        <v>454</v>
      </c>
      <c r="D319" s="211" t="s">
        <v>136</v>
      </c>
      <c r="E319" s="212" t="s">
        <v>455</v>
      </c>
      <c r="F319" s="213" t="s">
        <v>456</v>
      </c>
      <c r="G319" s="214" t="s">
        <v>217</v>
      </c>
      <c r="H319" s="215">
        <v>2973.2910000000002</v>
      </c>
      <c r="I319" s="216"/>
      <c r="J319" s="217">
        <f>ROUND(I319*H319,2)</f>
        <v>0</v>
      </c>
      <c r="K319" s="218"/>
      <c r="L319" s="38"/>
      <c r="M319" s="219" t="s">
        <v>1</v>
      </c>
      <c r="N319" s="220" t="s">
        <v>39</v>
      </c>
      <c r="O319" s="70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23" t="s">
        <v>140</v>
      </c>
      <c r="AT319" s="223" t="s">
        <v>136</v>
      </c>
      <c r="AU319" s="223" t="s">
        <v>81</v>
      </c>
      <c r="AY319" s="16" t="s">
        <v>134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6" t="s">
        <v>79</v>
      </c>
      <c r="BK319" s="224">
        <f>ROUND(I319*H319,2)</f>
        <v>0</v>
      </c>
      <c r="BL319" s="16" t="s">
        <v>140</v>
      </c>
      <c r="BM319" s="223" t="s">
        <v>457</v>
      </c>
    </row>
    <row r="320" spans="1:65" s="13" customFormat="1" x14ac:dyDescent="0.2">
      <c r="B320" s="225"/>
      <c r="C320" s="226"/>
      <c r="D320" s="227" t="s">
        <v>142</v>
      </c>
      <c r="E320" s="228" t="s">
        <v>1</v>
      </c>
      <c r="F320" s="229" t="s">
        <v>458</v>
      </c>
      <c r="G320" s="226"/>
      <c r="H320" s="230">
        <v>2973.2910000000002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AT320" s="236" t="s">
        <v>142</v>
      </c>
      <c r="AU320" s="236" t="s">
        <v>81</v>
      </c>
      <c r="AV320" s="13" t="s">
        <v>81</v>
      </c>
      <c r="AW320" s="13" t="s">
        <v>30</v>
      </c>
      <c r="AX320" s="13" t="s">
        <v>74</v>
      </c>
      <c r="AY320" s="236" t="s">
        <v>134</v>
      </c>
    </row>
    <row r="321" spans="1:65" s="14" customFormat="1" x14ac:dyDescent="0.2">
      <c r="B321" s="237"/>
      <c r="C321" s="238"/>
      <c r="D321" s="227" t="s">
        <v>142</v>
      </c>
      <c r="E321" s="239" t="s">
        <v>1</v>
      </c>
      <c r="F321" s="240" t="s">
        <v>144</v>
      </c>
      <c r="G321" s="238"/>
      <c r="H321" s="241">
        <v>2973.2910000000002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AT321" s="247" t="s">
        <v>142</v>
      </c>
      <c r="AU321" s="247" t="s">
        <v>81</v>
      </c>
      <c r="AV321" s="14" t="s">
        <v>140</v>
      </c>
      <c r="AW321" s="14" t="s">
        <v>30</v>
      </c>
      <c r="AX321" s="14" t="s">
        <v>79</v>
      </c>
      <c r="AY321" s="247" t="s">
        <v>134</v>
      </c>
    </row>
    <row r="322" spans="1:65" s="2" customFormat="1" ht="21.75" customHeight="1" x14ac:dyDescent="0.2">
      <c r="A322" s="33"/>
      <c r="B322" s="34"/>
      <c r="C322" s="211" t="s">
        <v>459</v>
      </c>
      <c r="D322" s="211" t="s">
        <v>136</v>
      </c>
      <c r="E322" s="212" t="s">
        <v>460</v>
      </c>
      <c r="F322" s="213" t="s">
        <v>461</v>
      </c>
      <c r="G322" s="214" t="s">
        <v>217</v>
      </c>
      <c r="H322" s="215">
        <v>156.489</v>
      </c>
      <c r="I322" s="216"/>
      <c r="J322" s="217">
        <f>ROUND(I322*H322,2)</f>
        <v>0</v>
      </c>
      <c r="K322" s="218"/>
      <c r="L322" s="38"/>
      <c r="M322" s="219" t="s">
        <v>1</v>
      </c>
      <c r="N322" s="220" t="s">
        <v>39</v>
      </c>
      <c r="O322" s="70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223" t="s">
        <v>140</v>
      </c>
      <c r="AT322" s="223" t="s">
        <v>136</v>
      </c>
      <c r="AU322" s="223" t="s">
        <v>81</v>
      </c>
      <c r="AY322" s="16" t="s">
        <v>134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6" t="s">
        <v>79</v>
      </c>
      <c r="BK322" s="224">
        <f>ROUND(I322*H322,2)</f>
        <v>0</v>
      </c>
      <c r="BL322" s="16" t="s">
        <v>140</v>
      </c>
      <c r="BM322" s="223" t="s">
        <v>462</v>
      </c>
    </row>
    <row r="323" spans="1:65" s="13" customFormat="1" x14ac:dyDescent="0.2">
      <c r="B323" s="225"/>
      <c r="C323" s="226"/>
      <c r="D323" s="227" t="s">
        <v>142</v>
      </c>
      <c r="E323" s="228" t="s">
        <v>1</v>
      </c>
      <c r="F323" s="229" t="s">
        <v>463</v>
      </c>
      <c r="G323" s="226"/>
      <c r="H323" s="230">
        <v>156.489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142</v>
      </c>
      <c r="AU323" s="236" t="s">
        <v>81</v>
      </c>
      <c r="AV323" s="13" t="s">
        <v>81</v>
      </c>
      <c r="AW323" s="13" t="s">
        <v>30</v>
      </c>
      <c r="AX323" s="13" t="s">
        <v>74</v>
      </c>
      <c r="AY323" s="236" t="s">
        <v>134</v>
      </c>
    </row>
    <row r="324" spans="1:65" s="14" customFormat="1" x14ac:dyDescent="0.2">
      <c r="B324" s="237"/>
      <c r="C324" s="238"/>
      <c r="D324" s="227" t="s">
        <v>142</v>
      </c>
      <c r="E324" s="239" t="s">
        <v>1</v>
      </c>
      <c r="F324" s="240" t="s">
        <v>144</v>
      </c>
      <c r="G324" s="238"/>
      <c r="H324" s="241">
        <v>156.489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AT324" s="247" t="s">
        <v>142</v>
      </c>
      <c r="AU324" s="247" t="s">
        <v>81</v>
      </c>
      <c r="AV324" s="14" t="s">
        <v>140</v>
      </c>
      <c r="AW324" s="14" t="s">
        <v>30</v>
      </c>
      <c r="AX324" s="14" t="s">
        <v>79</v>
      </c>
      <c r="AY324" s="247" t="s">
        <v>134</v>
      </c>
    </row>
    <row r="325" spans="1:65" s="12" customFormat="1" ht="22.9" customHeight="1" x14ac:dyDescent="0.2">
      <c r="B325" s="195"/>
      <c r="C325" s="196"/>
      <c r="D325" s="197" t="s">
        <v>73</v>
      </c>
      <c r="E325" s="209" t="s">
        <v>464</v>
      </c>
      <c r="F325" s="209" t="s">
        <v>465</v>
      </c>
      <c r="G325" s="196"/>
      <c r="H325" s="196"/>
      <c r="I325" s="199"/>
      <c r="J325" s="210">
        <f>BK325</f>
        <v>0</v>
      </c>
      <c r="K325" s="196"/>
      <c r="L325" s="201"/>
      <c r="M325" s="202"/>
      <c r="N325" s="203"/>
      <c r="O325" s="203"/>
      <c r="P325" s="204">
        <f>P326</f>
        <v>0</v>
      </c>
      <c r="Q325" s="203"/>
      <c r="R325" s="204">
        <f>R326</f>
        <v>0</v>
      </c>
      <c r="S325" s="203"/>
      <c r="T325" s="205">
        <f>T326</f>
        <v>0</v>
      </c>
      <c r="AR325" s="206" t="s">
        <v>79</v>
      </c>
      <c r="AT325" s="207" t="s">
        <v>73</v>
      </c>
      <c r="AU325" s="207" t="s">
        <v>79</v>
      </c>
      <c r="AY325" s="206" t="s">
        <v>134</v>
      </c>
      <c r="BK325" s="208">
        <f>BK326</f>
        <v>0</v>
      </c>
    </row>
    <row r="326" spans="1:65" s="2" customFormat="1" ht="21.75" customHeight="1" x14ac:dyDescent="0.2">
      <c r="A326" s="33"/>
      <c r="B326" s="34"/>
      <c r="C326" s="211" t="s">
        <v>466</v>
      </c>
      <c r="D326" s="211" t="s">
        <v>136</v>
      </c>
      <c r="E326" s="212" t="s">
        <v>467</v>
      </c>
      <c r="F326" s="213" t="s">
        <v>468</v>
      </c>
      <c r="G326" s="214" t="s">
        <v>217</v>
      </c>
      <c r="H326" s="215">
        <v>107.10299999999999</v>
      </c>
      <c r="I326" s="216"/>
      <c r="J326" s="217">
        <f>ROUND(I326*H326,2)</f>
        <v>0</v>
      </c>
      <c r="K326" s="218"/>
      <c r="L326" s="38"/>
      <c r="M326" s="219" t="s">
        <v>1</v>
      </c>
      <c r="N326" s="220" t="s">
        <v>39</v>
      </c>
      <c r="O326" s="70"/>
      <c r="P326" s="221">
        <f>O326*H326</f>
        <v>0</v>
      </c>
      <c r="Q326" s="221">
        <v>0</v>
      </c>
      <c r="R326" s="221">
        <f>Q326*H326</f>
        <v>0</v>
      </c>
      <c r="S326" s="221">
        <v>0</v>
      </c>
      <c r="T326" s="22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223" t="s">
        <v>140</v>
      </c>
      <c r="AT326" s="223" t="s">
        <v>136</v>
      </c>
      <c r="AU326" s="223" t="s">
        <v>81</v>
      </c>
      <c r="AY326" s="16" t="s">
        <v>134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6" t="s">
        <v>79</v>
      </c>
      <c r="BK326" s="224">
        <f>ROUND(I326*H326,2)</f>
        <v>0</v>
      </c>
      <c r="BL326" s="16" t="s">
        <v>140</v>
      </c>
      <c r="BM326" s="223" t="s">
        <v>469</v>
      </c>
    </row>
    <row r="327" spans="1:65" s="12" customFormat="1" ht="25.9" customHeight="1" x14ac:dyDescent="0.2">
      <c r="B327" s="195"/>
      <c r="C327" s="196"/>
      <c r="D327" s="197" t="s">
        <v>73</v>
      </c>
      <c r="E327" s="198" t="s">
        <v>470</v>
      </c>
      <c r="F327" s="198" t="s">
        <v>471</v>
      </c>
      <c r="G327" s="196"/>
      <c r="H327" s="196"/>
      <c r="I327" s="199"/>
      <c r="J327" s="200">
        <f>BK327</f>
        <v>0</v>
      </c>
      <c r="K327" s="196"/>
      <c r="L327" s="201"/>
      <c r="M327" s="202"/>
      <c r="N327" s="203"/>
      <c r="O327" s="203"/>
      <c r="P327" s="204">
        <f>P328+P350+P355</f>
        <v>0</v>
      </c>
      <c r="Q327" s="203"/>
      <c r="R327" s="204">
        <f>R328+R350+R355</f>
        <v>5.9015299999999993E-2</v>
      </c>
      <c r="S327" s="203"/>
      <c r="T327" s="205">
        <f>T328+T350+T355</f>
        <v>0</v>
      </c>
      <c r="AR327" s="206" t="s">
        <v>81</v>
      </c>
      <c r="AT327" s="207" t="s">
        <v>73</v>
      </c>
      <c r="AU327" s="207" t="s">
        <v>74</v>
      </c>
      <c r="AY327" s="206" t="s">
        <v>134</v>
      </c>
      <c r="BK327" s="208">
        <f>BK328+BK350+BK355</f>
        <v>0</v>
      </c>
    </row>
    <row r="328" spans="1:65" s="12" customFormat="1" ht="22.9" customHeight="1" x14ac:dyDescent="0.2">
      <c r="B328" s="195"/>
      <c r="C328" s="196"/>
      <c r="D328" s="197" t="s">
        <v>73</v>
      </c>
      <c r="E328" s="209" t="s">
        <v>472</v>
      </c>
      <c r="F328" s="209" t="s">
        <v>473</v>
      </c>
      <c r="G328" s="196"/>
      <c r="H328" s="196"/>
      <c r="I328" s="199"/>
      <c r="J328" s="210">
        <f>BK328</f>
        <v>0</v>
      </c>
      <c r="K328" s="196"/>
      <c r="L328" s="201"/>
      <c r="M328" s="202"/>
      <c r="N328" s="203"/>
      <c r="O328" s="203"/>
      <c r="P328" s="204">
        <f>SUM(P329:P349)</f>
        <v>0</v>
      </c>
      <c r="Q328" s="203"/>
      <c r="R328" s="204">
        <f>SUM(R329:R349)</f>
        <v>5.9015299999999993E-2</v>
      </c>
      <c r="S328" s="203"/>
      <c r="T328" s="205">
        <f>SUM(T329:T349)</f>
        <v>0</v>
      </c>
      <c r="AR328" s="206" t="s">
        <v>81</v>
      </c>
      <c r="AT328" s="207" t="s">
        <v>73</v>
      </c>
      <c r="AU328" s="207" t="s">
        <v>79</v>
      </c>
      <c r="AY328" s="206" t="s">
        <v>134</v>
      </c>
      <c r="BK328" s="208">
        <f>SUM(BK329:BK349)</f>
        <v>0</v>
      </c>
    </row>
    <row r="329" spans="1:65" s="2" customFormat="1" ht="21.75" customHeight="1" x14ac:dyDescent="0.2">
      <c r="A329" s="33"/>
      <c r="B329" s="34"/>
      <c r="C329" s="211" t="s">
        <v>474</v>
      </c>
      <c r="D329" s="211" t="s">
        <v>136</v>
      </c>
      <c r="E329" s="212" t="s">
        <v>475</v>
      </c>
      <c r="F329" s="213" t="s">
        <v>476</v>
      </c>
      <c r="G329" s="214" t="s">
        <v>139</v>
      </c>
      <c r="H329" s="215">
        <v>1.7829999999999999</v>
      </c>
      <c r="I329" s="216"/>
      <c r="J329" s="217">
        <f>ROUND(I329*H329,2)</f>
        <v>0</v>
      </c>
      <c r="K329" s="218"/>
      <c r="L329" s="38"/>
      <c r="M329" s="219" t="s">
        <v>1</v>
      </c>
      <c r="N329" s="220" t="s">
        <v>39</v>
      </c>
      <c r="O329" s="70"/>
      <c r="P329" s="221">
        <f>O329*H329</f>
        <v>0</v>
      </c>
      <c r="Q329" s="221">
        <v>0</v>
      </c>
      <c r="R329" s="221">
        <f>Q329*H329</f>
        <v>0</v>
      </c>
      <c r="S329" s="221">
        <v>0</v>
      </c>
      <c r="T329" s="22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23" t="s">
        <v>224</v>
      </c>
      <c r="AT329" s="223" t="s">
        <v>136</v>
      </c>
      <c r="AU329" s="223" t="s">
        <v>81</v>
      </c>
      <c r="AY329" s="16" t="s">
        <v>134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6" t="s">
        <v>79</v>
      </c>
      <c r="BK329" s="224">
        <f>ROUND(I329*H329,2)</f>
        <v>0</v>
      </c>
      <c r="BL329" s="16" t="s">
        <v>224</v>
      </c>
      <c r="BM329" s="223" t="s">
        <v>477</v>
      </c>
    </row>
    <row r="330" spans="1:65" s="13" customFormat="1" x14ac:dyDescent="0.2">
      <c r="B330" s="225"/>
      <c r="C330" s="226"/>
      <c r="D330" s="227" t="s">
        <v>142</v>
      </c>
      <c r="E330" s="228" t="s">
        <v>1</v>
      </c>
      <c r="F330" s="229" t="s">
        <v>478</v>
      </c>
      <c r="G330" s="226"/>
      <c r="H330" s="230">
        <v>1.7829999999999999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142</v>
      </c>
      <c r="AU330" s="236" t="s">
        <v>81</v>
      </c>
      <c r="AV330" s="13" t="s">
        <v>81</v>
      </c>
      <c r="AW330" s="13" t="s">
        <v>30</v>
      </c>
      <c r="AX330" s="13" t="s">
        <v>74</v>
      </c>
      <c r="AY330" s="236" t="s">
        <v>134</v>
      </c>
    </row>
    <row r="331" spans="1:65" s="14" customFormat="1" x14ac:dyDescent="0.2">
      <c r="B331" s="237"/>
      <c r="C331" s="238"/>
      <c r="D331" s="227" t="s">
        <v>142</v>
      </c>
      <c r="E331" s="239" t="s">
        <v>1</v>
      </c>
      <c r="F331" s="240" t="s">
        <v>144</v>
      </c>
      <c r="G331" s="238"/>
      <c r="H331" s="241">
        <v>1.7829999999999999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AT331" s="247" t="s">
        <v>142</v>
      </c>
      <c r="AU331" s="247" t="s">
        <v>81</v>
      </c>
      <c r="AV331" s="14" t="s">
        <v>140</v>
      </c>
      <c r="AW331" s="14" t="s">
        <v>30</v>
      </c>
      <c r="AX331" s="14" t="s">
        <v>79</v>
      </c>
      <c r="AY331" s="247" t="s">
        <v>134</v>
      </c>
    </row>
    <row r="332" spans="1:65" s="2" customFormat="1" ht="16.5" customHeight="1" x14ac:dyDescent="0.2">
      <c r="A332" s="33"/>
      <c r="B332" s="34"/>
      <c r="C332" s="248" t="s">
        <v>479</v>
      </c>
      <c r="D332" s="248" t="s">
        <v>200</v>
      </c>
      <c r="E332" s="249" t="s">
        <v>480</v>
      </c>
      <c r="F332" s="250" t="s">
        <v>481</v>
      </c>
      <c r="G332" s="251" t="s">
        <v>217</v>
      </c>
      <c r="H332" s="252">
        <v>1E-3</v>
      </c>
      <c r="I332" s="253"/>
      <c r="J332" s="254">
        <f>ROUND(I332*H332,2)</f>
        <v>0</v>
      </c>
      <c r="K332" s="255"/>
      <c r="L332" s="256"/>
      <c r="M332" s="257" t="s">
        <v>1</v>
      </c>
      <c r="N332" s="258" t="s">
        <v>39</v>
      </c>
      <c r="O332" s="70"/>
      <c r="P332" s="221">
        <f>O332*H332</f>
        <v>0</v>
      </c>
      <c r="Q332" s="221">
        <v>1</v>
      </c>
      <c r="R332" s="221">
        <f>Q332*H332</f>
        <v>1E-3</v>
      </c>
      <c r="S332" s="221">
        <v>0</v>
      </c>
      <c r="T332" s="22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23" t="s">
        <v>307</v>
      </c>
      <c r="AT332" s="223" t="s">
        <v>200</v>
      </c>
      <c r="AU332" s="223" t="s">
        <v>81</v>
      </c>
      <c r="AY332" s="16" t="s">
        <v>134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6" t="s">
        <v>79</v>
      </c>
      <c r="BK332" s="224">
        <f>ROUND(I332*H332,2)</f>
        <v>0</v>
      </c>
      <c r="BL332" s="16" t="s">
        <v>224</v>
      </c>
      <c r="BM332" s="223" t="s">
        <v>482</v>
      </c>
    </row>
    <row r="333" spans="1:65" s="13" customFormat="1" x14ac:dyDescent="0.2">
      <c r="B333" s="225"/>
      <c r="C333" s="226"/>
      <c r="D333" s="227" t="s">
        <v>142</v>
      </c>
      <c r="E333" s="226"/>
      <c r="F333" s="229" t="s">
        <v>483</v>
      </c>
      <c r="G333" s="226"/>
      <c r="H333" s="230">
        <v>1E-3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AT333" s="236" t="s">
        <v>142</v>
      </c>
      <c r="AU333" s="236" t="s">
        <v>81</v>
      </c>
      <c r="AV333" s="13" t="s">
        <v>81</v>
      </c>
      <c r="AW333" s="13" t="s">
        <v>4</v>
      </c>
      <c r="AX333" s="13" t="s">
        <v>79</v>
      </c>
      <c r="AY333" s="236" t="s">
        <v>134</v>
      </c>
    </row>
    <row r="334" spans="1:65" s="2" customFormat="1" ht="21.75" customHeight="1" x14ac:dyDescent="0.2">
      <c r="A334" s="33"/>
      <c r="B334" s="34"/>
      <c r="C334" s="211" t="s">
        <v>484</v>
      </c>
      <c r="D334" s="211" t="s">
        <v>136</v>
      </c>
      <c r="E334" s="212" t="s">
        <v>485</v>
      </c>
      <c r="F334" s="213" t="s">
        <v>486</v>
      </c>
      <c r="G334" s="214" t="s">
        <v>139</v>
      </c>
      <c r="H334" s="215">
        <v>8.2889999999999997</v>
      </c>
      <c r="I334" s="216"/>
      <c r="J334" s="217">
        <f>ROUND(I334*H334,2)</f>
        <v>0</v>
      </c>
      <c r="K334" s="218"/>
      <c r="L334" s="38"/>
      <c r="M334" s="219" t="s">
        <v>1</v>
      </c>
      <c r="N334" s="220" t="s">
        <v>39</v>
      </c>
      <c r="O334" s="70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23" t="s">
        <v>224</v>
      </c>
      <c r="AT334" s="223" t="s">
        <v>136</v>
      </c>
      <c r="AU334" s="223" t="s">
        <v>81</v>
      </c>
      <c r="AY334" s="16" t="s">
        <v>134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6" t="s">
        <v>79</v>
      </c>
      <c r="BK334" s="224">
        <f>ROUND(I334*H334,2)</f>
        <v>0</v>
      </c>
      <c r="BL334" s="16" t="s">
        <v>224</v>
      </c>
      <c r="BM334" s="223" t="s">
        <v>487</v>
      </c>
    </row>
    <row r="335" spans="1:65" s="13" customFormat="1" x14ac:dyDescent="0.2">
      <c r="B335" s="225"/>
      <c r="C335" s="226"/>
      <c r="D335" s="227" t="s">
        <v>142</v>
      </c>
      <c r="E335" s="228" t="s">
        <v>1</v>
      </c>
      <c r="F335" s="229" t="s">
        <v>488</v>
      </c>
      <c r="G335" s="226"/>
      <c r="H335" s="230">
        <v>8.2889999999999997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142</v>
      </c>
      <c r="AU335" s="236" t="s">
        <v>81</v>
      </c>
      <c r="AV335" s="13" t="s">
        <v>81</v>
      </c>
      <c r="AW335" s="13" t="s">
        <v>30</v>
      </c>
      <c r="AX335" s="13" t="s">
        <v>74</v>
      </c>
      <c r="AY335" s="236" t="s">
        <v>134</v>
      </c>
    </row>
    <row r="336" spans="1:65" s="14" customFormat="1" x14ac:dyDescent="0.2">
      <c r="B336" s="237"/>
      <c r="C336" s="238"/>
      <c r="D336" s="227" t="s">
        <v>142</v>
      </c>
      <c r="E336" s="239" t="s">
        <v>1</v>
      </c>
      <c r="F336" s="240" t="s">
        <v>144</v>
      </c>
      <c r="G336" s="238"/>
      <c r="H336" s="241">
        <v>8.2889999999999997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142</v>
      </c>
      <c r="AU336" s="247" t="s">
        <v>81</v>
      </c>
      <c r="AV336" s="14" t="s">
        <v>140</v>
      </c>
      <c r="AW336" s="14" t="s">
        <v>30</v>
      </c>
      <c r="AX336" s="14" t="s">
        <v>79</v>
      </c>
      <c r="AY336" s="247" t="s">
        <v>134</v>
      </c>
    </row>
    <row r="337" spans="1:65" s="2" customFormat="1" ht="21.75" customHeight="1" x14ac:dyDescent="0.2">
      <c r="A337" s="33"/>
      <c r="B337" s="34"/>
      <c r="C337" s="211" t="s">
        <v>489</v>
      </c>
      <c r="D337" s="211" t="s">
        <v>136</v>
      </c>
      <c r="E337" s="212" t="s">
        <v>490</v>
      </c>
      <c r="F337" s="213" t="s">
        <v>491</v>
      </c>
      <c r="G337" s="214" t="s">
        <v>139</v>
      </c>
      <c r="H337" s="215">
        <v>1.7829999999999999</v>
      </c>
      <c r="I337" s="216"/>
      <c r="J337" s="217">
        <f>ROUND(I337*H337,2)</f>
        <v>0</v>
      </c>
      <c r="K337" s="218"/>
      <c r="L337" s="38"/>
      <c r="M337" s="219" t="s">
        <v>1</v>
      </c>
      <c r="N337" s="220" t="s">
        <v>39</v>
      </c>
      <c r="O337" s="70"/>
      <c r="P337" s="221">
        <f>O337*H337</f>
        <v>0</v>
      </c>
      <c r="Q337" s="221">
        <v>4.0000000000000002E-4</v>
      </c>
      <c r="R337" s="221">
        <f>Q337*H337</f>
        <v>7.1319999999999999E-4</v>
      </c>
      <c r="S337" s="221">
        <v>0</v>
      </c>
      <c r="T337" s="22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223" t="s">
        <v>224</v>
      </c>
      <c r="AT337" s="223" t="s">
        <v>136</v>
      </c>
      <c r="AU337" s="223" t="s">
        <v>81</v>
      </c>
      <c r="AY337" s="16" t="s">
        <v>134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6" t="s">
        <v>79</v>
      </c>
      <c r="BK337" s="224">
        <f>ROUND(I337*H337,2)</f>
        <v>0</v>
      </c>
      <c r="BL337" s="16" t="s">
        <v>224</v>
      </c>
      <c r="BM337" s="223" t="s">
        <v>492</v>
      </c>
    </row>
    <row r="338" spans="1:65" s="2" customFormat="1" ht="21.75" customHeight="1" x14ac:dyDescent="0.2">
      <c r="A338" s="33"/>
      <c r="B338" s="34"/>
      <c r="C338" s="248" t="s">
        <v>493</v>
      </c>
      <c r="D338" s="248" t="s">
        <v>200</v>
      </c>
      <c r="E338" s="249" t="s">
        <v>494</v>
      </c>
      <c r="F338" s="250" t="s">
        <v>495</v>
      </c>
      <c r="G338" s="251" t="s">
        <v>139</v>
      </c>
      <c r="H338" s="252">
        <v>2.0499999999999998</v>
      </c>
      <c r="I338" s="253"/>
      <c r="J338" s="254">
        <f>ROUND(I338*H338,2)</f>
        <v>0</v>
      </c>
      <c r="K338" s="255"/>
      <c r="L338" s="256"/>
      <c r="M338" s="257" t="s">
        <v>1</v>
      </c>
      <c r="N338" s="258" t="s">
        <v>39</v>
      </c>
      <c r="O338" s="70"/>
      <c r="P338" s="221">
        <f>O338*H338</f>
        <v>0</v>
      </c>
      <c r="Q338" s="221">
        <v>4.4999999999999997E-3</v>
      </c>
      <c r="R338" s="221">
        <f>Q338*H338</f>
        <v>9.2249999999999988E-3</v>
      </c>
      <c r="S338" s="221">
        <v>0</v>
      </c>
      <c r="T338" s="22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23" t="s">
        <v>307</v>
      </c>
      <c r="AT338" s="223" t="s">
        <v>200</v>
      </c>
      <c r="AU338" s="223" t="s">
        <v>81</v>
      </c>
      <c r="AY338" s="16" t="s">
        <v>134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6" t="s">
        <v>79</v>
      </c>
      <c r="BK338" s="224">
        <f>ROUND(I338*H338,2)</f>
        <v>0</v>
      </c>
      <c r="BL338" s="16" t="s">
        <v>224</v>
      </c>
      <c r="BM338" s="223" t="s">
        <v>496</v>
      </c>
    </row>
    <row r="339" spans="1:65" s="13" customFormat="1" x14ac:dyDescent="0.2">
      <c r="B339" s="225"/>
      <c r="C339" s="226"/>
      <c r="D339" s="227" t="s">
        <v>142</v>
      </c>
      <c r="E339" s="226"/>
      <c r="F339" s="229" t="s">
        <v>497</v>
      </c>
      <c r="G339" s="226"/>
      <c r="H339" s="230">
        <v>2.0499999999999998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AT339" s="236" t="s">
        <v>142</v>
      </c>
      <c r="AU339" s="236" t="s">
        <v>81</v>
      </c>
      <c r="AV339" s="13" t="s">
        <v>81</v>
      </c>
      <c r="AW339" s="13" t="s">
        <v>4</v>
      </c>
      <c r="AX339" s="13" t="s">
        <v>79</v>
      </c>
      <c r="AY339" s="236" t="s">
        <v>134</v>
      </c>
    </row>
    <row r="340" spans="1:65" s="2" customFormat="1" ht="21.75" customHeight="1" x14ac:dyDescent="0.2">
      <c r="A340" s="33"/>
      <c r="B340" s="34"/>
      <c r="C340" s="211" t="s">
        <v>498</v>
      </c>
      <c r="D340" s="211" t="s">
        <v>136</v>
      </c>
      <c r="E340" s="212" t="s">
        <v>499</v>
      </c>
      <c r="F340" s="213" t="s">
        <v>500</v>
      </c>
      <c r="G340" s="214" t="s">
        <v>139</v>
      </c>
      <c r="H340" s="215">
        <v>8.2889999999999997</v>
      </c>
      <c r="I340" s="216"/>
      <c r="J340" s="217">
        <f>ROUND(I340*H340,2)</f>
        <v>0</v>
      </c>
      <c r="K340" s="218"/>
      <c r="L340" s="38"/>
      <c r="M340" s="219" t="s">
        <v>1</v>
      </c>
      <c r="N340" s="220" t="s">
        <v>39</v>
      </c>
      <c r="O340" s="70"/>
      <c r="P340" s="221">
        <f>O340*H340</f>
        <v>0</v>
      </c>
      <c r="Q340" s="221">
        <v>4.0000000000000002E-4</v>
      </c>
      <c r="R340" s="221">
        <f>Q340*H340</f>
        <v>3.3156000000000001E-3</v>
      </c>
      <c r="S340" s="221">
        <v>0</v>
      </c>
      <c r="T340" s="22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223" t="s">
        <v>224</v>
      </c>
      <c r="AT340" s="223" t="s">
        <v>136</v>
      </c>
      <c r="AU340" s="223" t="s">
        <v>81</v>
      </c>
      <c r="AY340" s="16" t="s">
        <v>134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6" t="s">
        <v>79</v>
      </c>
      <c r="BK340" s="224">
        <f>ROUND(I340*H340,2)</f>
        <v>0</v>
      </c>
      <c r="BL340" s="16" t="s">
        <v>224</v>
      </c>
      <c r="BM340" s="223" t="s">
        <v>501</v>
      </c>
    </row>
    <row r="341" spans="1:65" s="2" customFormat="1" ht="21.75" customHeight="1" x14ac:dyDescent="0.2">
      <c r="A341" s="33"/>
      <c r="B341" s="34"/>
      <c r="C341" s="248" t="s">
        <v>502</v>
      </c>
      <c r="D341" s="248" t="s">
        <v>200</v>
      </c>
      <c r="E341" s="249" t="s">
        <v>494</v>
      </c>
      <c r="F341" s="250" t="s">
        <v>495</v>
      </c>
      <c r="G341" s="251" t="s">
        <v>139</v>
      </c>
      <c r="H341" s="252">
        <v>9.9469999999999992</v>
      </c>
      <c r="I341" s="253"/>
      <c r="J341" s="254">
        <f>ROUND(I341*H341,2)</f>
        <v>0</v>
      </c>
      <c r="K341" s="255"/>
      <c r="L341" s="256"/>
      <c r="M341" s="257" t="s">
        <v>1</v>
      </c>
      <c r="N341" s="258" t="s">
        <v>39</v>
      </c>
      <c r="O341" s="70"/>
      <c r="P341" s="221">
        <f>O341*H341</f>
        <v>0</v>
      </c>
      <c r="Q341" s="221">
        <v>4.4999999999999997E-3</v>
      </c>
      <c r="R341" s="221">
        <f>Q341*H341</f>
        <v>4.4761499999999996E-2</v>
      </c>
      <c r="S341" s="221">
        <v>0</v>
      </c>
      <c r="T341" s="22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223" t="s">
        <v>307</v>
      </c>
      <c r="AT341" s="223" t="s">
        <v>200</v>
      </c>
      <c r="AU341" s="223" t="s">
        <v>81</v>
      </c>
      <c r="AY341" s="16" t="s">
        <v>134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6" t="s">
        <v>79</v>
      </c>
      <c r="BK341" s="224">
        <f>ROUND(I341*H341,2)</f>
        <v>0</v>
      </c>
      <c r="BL341" s="16" t="s">
        <v>224</v>
      </c>
      <c r="BM341" s="223" t="s">
        <v>503</v>
      </c>
    </row>
    <row r="342" spans="1:65" s="13" customFormat="1" x14ac:dyDescent="0.2">
      <c r="B342" s="225"/>
      <c r="C342" s="226"/>
      <c r="D342" s="227" t="s">
        <v>142</v>
      </c>
      <c r="E342" s="226"/>
      <c r="F342" s="229" t="s">
        <v>504</v>
      </c>
      <c r="G342" s="226"/>
      <c r="H342" s="230">
        <v>9.9469999999999992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142</v>
      </c>
      <c r="AU342" s="236" t="s">
        <v>81</v>
      </c>
      <c r="AV342" s="13" t="s">
        <v>81</v>
      </c>
      <c r="AW342" s="13" t="s">
        <v>4</v>
      </c>
      <c r="AX342" s="13" t="s">
        <v>79</v>
      </c>
      <c r="AY342" s="236" t="s">
        <v>134</v>
      </c>
    </row>
    <row r="343" spans="1:65" s="2" customFormat="1" ht="16.5" customHeight="1" x14ac:dyDescent="0.2">
      <c r="A343" s="33"/>
      <c r="B343" s="34"/>
      <c r="C343" s="211" t="s">
        <v>505</v>
      </c>
      <c r="D343" s="211" t="s">
        <v>136</v>
      </c>
      <c r="E343" s="212" t="s">
        <v>506</v>
      </c>
      <c r="F343" s="213" t="s">
        <v>507</v>
      </c>
      <c r="G343" s="214" t="s">
        <v>139</v>
      </c>
      <c r="H343" s="215">
        <v>87.355999999999995</v>
      </c>
      <c r="I343" s="216"/>
      <c r="J343" s="217">
        <f>ROUND(I343*H343,2)</f>
        <v>0</v>
      </c>
      <c r="K343" s="218"/>
      <c r="L343" s="38"/>
      <c r="M343" s="219" t="s">
        <v>1</v>
      </c>
      <c r="N343" s="220" t="s">
        <v>39</v>
      </c>
      <c r="O343" s="70"/>
      <c r="P343" s="221">
        <f>O343*H343</f>
        <v>0</v>
      </c>
      <c r="Q343" s="221">
        <v>0</v>
      </c>
      <c r="R343" s="221">
        <f>Q343*H343</f>
        <v>0</v>
      </c>
      <c r="S343" s="221">
        <v>0</v>
      </c>
      <c r="T343" s="22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23" t="s">
        <v>224</v>
      </c>
      <c r="AT343" s="223" t="s">
        <v>136</v>
      </c>
      <c r="AU343" s="223" t="s">
        <v>81</v>
      </c>
      <c r="AY343" s="16" t="s">
        <v>134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6" t="s">
        <v>79</v>
      </c>
      <c r="BK343" s="224">
        <f>ROUND(I343*H343,2)</f>
        <v>0</v>
      </c>
      <c r="BL343" s="16" t="s">
        <v>224</v>
      </c>
      <c r="BM343" s="223" t="s">
        <v>508</v>
      </c>
    </row>
    <row r="344" spans="1:65" s="13" customFormat="1" x14ac:dyDescent="0.2">
      <c r="B344" s="225"/>
      <c r="C344" s="226"/>
      <c r="D344" s="227" t="s">
        <v>142</v>
      </c>
      <c r="E344" s="228" t="s">
        <v>1</v>
      </c>
      <c r="F344" s="229" t="s">
        <v>509</v>
      </c>
      <c r="G344" s="226"/>
      <c r="H344" s="230">
        <v>87.355999999999995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AT344" s="236" t="s">
        <v>142</v>
      </c>
      <c r="AU344" s="236" t="s">
        <v>81</v>
      </c>
      <c r="AV344" s="13" t="s">
        <v>81</v>
      </c>
      <c r="AW344" s="13" t="s">
        <v>30</v>
      </c>
      <c r="AX344" s="13" t="s">
        <v>74</v>
      </c>
      <c r="AY344" s="236" t="s">
        <v>134</v>
      </c>
    </row>
    <row r="345" spans="1:65" s="14" customFormat="1" x14ac:dyDescent="0.2">
      <c r="B345" s="237"/>
      <c r="C345" s="238"/>
      <c r="D345" s="227" t="s">
        <v>142</v>
      </c>
      <c r="E345" s="239" t="s">
        <v>1</v>
      </c>
      <c r="F345" s="240" t="s">
        <v>144</v>
      </c>
      <c r="G345" s="238"/>
      <c r="H345" s="241">
        <v>87.355999999999995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AT345" s="247" t="s">
        <v>142</v>
      </c>
      <c r="AU345" s="247" t="s">
        <v>81</v>
      </c>
      <c r="AV345" s="14" t="s">
        <v>140</v>
      </c>
      <c r="AW345" s="14" t="s">
        <v>30</v>
      </c>
      <c r="AX345" s="14" t="s">
        <v>79</v>
      </c>
      <c r="AY345" s="247" t="s">
        <v>134</v>
      </c>
    </row>
    <row r="346" spans="1:65" s="2" customFormat="1" ht="16.5" customHeight="1" x14ac:dyDescent="0.2">
      <c r="A346" s="33"/>
      <c r="B346" s="34"/>
      <c r="C346" s="211" t="s">
        <v>510</v>
      </c>
      <c r="D346" s="211" t="s">
        <v>136</v>
      </c>
      <c r="E346" s="212" t="s">
        <v>511</v>
      </c>
      <c r="F346" s="213" t="s">
        <v>512</v>
      </c>
      <c r="G346" s="214" t="s">
        <v>139</v>
      </c>
      <c r="H346" s="215">
        <v>28.481000000000002</v>
      </c>
      <c r="I346" s="216"/>
      <c r="J346" s="217">
        <f>ROUND(I346*H346,2)</f>
        <v>0</v>
      </c>
      <c r="K346" s="218"/>
      <c r="L346" s="38"/>
      <c r="M346" s="219" t="s">
        <v>1</v>
      </c>
      <c r="N346" s="220" t="s">
        <v>39</v>
      </c>
      <c r="O346" s="70"/>
      <c r="P346" s="221">
        <f>O346*H346</f>
        <v>0</v>
      </c>
      <c r="Q346" s="221">
        <v>0</v>
      </c>
      <c r="R346" s="221">
        <f>Q346*H346</f>
        <v>0</v>
      </c>
      <c r="S346" s="221">
        <v>0</v>
      </c>
      <c r="T346" s="22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223" t="s">
        <v>224</v>
      </c>
      <c r="AT346" s="223" t="s">
        <v>136</v>
      </c>
      <c r="AU346" s="223" t="s">
        <v>81</v>
      </c>
      <c r="AY346" s="16" t="s">
        <v>134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6" t="s">
        <v>79</v>
      </c>
      <c r="BK346" s="224">
        <f>ROUND(I346*H346,2)</f>
        <v>0</v>
      </c>
      <c r="BL346" s="16" t="s">
        <v>224</v>
      </c>
      <c r="BM346" s="223" t="s">
        <v>513</v>
      </c>
    </row>
    <row r="347" spans="1:65" s="13" customFormat="1" x14ac:dyDescent="0.2">
      <c r="B347" s="225"/>
      <c r="C347" s="226"/>
      <c r="D347" s="227" t="s">
        <v>142</v>
      </c>
      <c r="E347" s="228" t="s">
        <v>1</v>
      </c>
      <c r="F347" s="229" t="s">
        <v>514</v>
      </c>
      <c r="G347" s="226"/>
      <c r="H347" s="230">
        <v>28.481000000000002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AT347" s="236" t="s">
        <v>142</v>
      </c>
      <c r="AU347" s="236" t="s">
        <v>81</v>
      </c>
      <c r="AV347" s="13" t="s">
        <v>81</v>
      </c>
      <c r="AW347" s="13" t="s">
        <v>30</v>
      </c>
      <c r="AX347" s="13" t="s">
        <v>74</v>
      </c>
      <c r="AY347" s="236" t="s">
        <v>134</v>
      </c>
    </row>
    <row r="348" spans="1:65" s="14" customFormat="1" x14ac:dyDescent="0.2">
      <c r="B348" s="237"/>
      <c r="C348" s="238"/>
      <c r="D348" s="227" t="s">
        <v>142</v>
      </c>
      <c r="E348" s="239" t="s">
        <v>1</v>
      </c>
      <c r="F348" s="240" t="s">
        <v>144</v>
      </c>
      <c r="G348" s="238"/>
      <c r="H348" s="241">
        <v>28.481000000000002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142</v>
      </c>
      <c r="AU348" s="247" t="s">
        <v>81</v>
      </c>
      <c r="AV348" s="14" t="s">
        <v>140</v>
      </c>
      <c r="AW348" s="14" t="s">
        <v>30</v>
      </c>
      <c r="AX348" s="14" t="s">
        <v>79</v>
      </c>
      <c r="AY348" s="247" t="s">
        <v>134</v>
      </c>
    </row>
    <row r="349" spans="1:65" s="2" customFormat="1" ht="21.75" customHeight="1" x14ac:dyDescent="0.2">
      <c r="A349" s="33"/>
      <c r="B349" s="34"/>
      <c r="C349" s="211" t="s">
        <v>515</v>
      </c>
      <c r="D349" s="211" t="s">
        <v>136</v>
      </c>
      <c r="E349" s="212" t="s">
        <v>516</v>
      </c>
      <c r="F349" s="213" t="s">
        <v>517</v>
      </c>
      <c r="G349" s="214" t="s">
        <v>518</v>
      </c>
      <c r="H349" s="259"/>
      <c r="I349" s="216"/>
      <c r="J349" s="217">
        <f>ROUND(I349*H349,2)</f>
        <v>0</v>
      </c>
      <c r="K349" s="218"/>
      <c r="L349" s="38"/>
      <c r="M349" s="219" t="s">
        <v>1</v>
      </c>
      <c r="N349" s="220" t="s">
        <v>39</v>
      </c>
      <c r="O349" s="70"/>
      <c r="P349" s="221">
        <f>O349*H349</f>
        <v>0</v>
      </c>
      <c r="Q349" s="221">
        <v>0</v>
      </c>
      <c r="R349" s="221">
        <f>Q349*H349</f>
        <v>0</v>
      </c>
      <c r="S349" s="221">
        <v>0</v>
      </c>
      <c r="T349" s="22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23" t="s">
        <v>224</v>
      </c>
      <c r="AT349" s="223" t="s">
        <v>136</v>
      </c>
      <c r="AU349" s="223" t="s">
        <v>81</v>
      </c>
      <c r="AY349" s="16" t="s">
        <v>134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6" t="s">
        <v>79</v>
      </c>
      <c r="BK349" s="224">
        <f>ROUND(I349*H349,2)</f>
        <v>0</v>
      </c>
      <c r="BL349" s="16" t="s">
        <v>224</v>
      </c>
      <c r="BM349" s="223" t="s">
        <v>519</v>
      </c>
    </row>
    <row r="350" spans="1:65" s="12" customFormat="1" ht="22.9" customHeight="1" x14ac:dyDescent="0.2">
      <c r="B350" s="195"/>
      <c r="C350" s="196"/>
      <c r="D350" s="197" t="s">
        <v>73</v>
      </c>
      <c r="E350" s="209" t="s">
        <v>520</v>
      </c>
      <c r="F350" s="209" t="s">
        <v>521</v>
      </c>
      <c r="G350" s="196"/>
      <c r="H350" s="196"/>
      <c r="I350" s="199"/>
      <c r="J350" s="210">
        <f>BK350</f>
        <v>0</v>
      </c>
      <c r="K350" s="196"/>
      <c r="L350" s="201"/>
      <c r="M350" s="202"/>
      <c r="N350" s="203"/>
      <c r="O350" s="203"/>
      <c r="P350" s="204">
        <f>SUM(P351:P354)</f>
        <v>0</v>
      </c>
      <c r="Q350" s="203"/>
      <c r="R350" s="204">
        <f>SUM(R351:R354)</f>
        <v>0</v>
      </c>
      <c r="S350" s="203"/>
      <c r="T350" s="205">
        <f>SUM(T351:T354)</f>
        <v>0</v>
      </c>
      <c r="AR350" s="206" t="s">
        <v>81</v>
      </c>
      <c r="AT350" s="207" t="s">
        <v>73</v>
      </c>
      <c r="AU350" s="207" t="s">
        <v>79</v>
      </c>
      <c r="AY350" s="206" t="s">
        <v>134</v>
      </c>
      <c r="BK350" s="208">
        <f>SUM(BK351:BK354)</f>
        <v>0</v>
      </c>
    </row>
    <row r="351" spans="1:65" s="2" customFormat="1" ht="21.75" customHeight="1" x14ac:dyDescent="0.2">
      <c r="A351" s="33"/>
      <c r="B351" s="34"/>
      <c r="C351" s="211" t="s">
        <v>522</v>
      </c>
      <c r="D351" s="211" t="s">
        <v>136</v>
      </c>
      <c r="E351" s="212" t="s">
        <v>523</v>
      </c>
      <c r="F351" s="213" t="s">
        <v>524</v>
      </c>
      <c r="G351" s="214" t="s">
        <v>154</v>
      </c>
      <c r="H351" s="215">
        <v>34.1</v>
      </c>
      <c r="I351" s="216"/>
      <c r="J351" s="217">
        <f>ROUND(I351*H351,2)</f>
        <v>0</v>
      </c>
      <c r="K351" s="218"/>
      <c r="L351" s="38"/>
      <c r="M351" s="219" t="s">
        <v>1</v>
      </c>
      <c r="N351" s="220" t="s">
        <v>39</v>
      </c>
      <c r="O351" s="70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23" t="s">
        <v>224</v>
      </c>
      <c r="AT351" s="223" t="s">
        <v>136</v>
      </c>
      <c r="AU351" s="223" t="s">
        <v>81</v>
      </c>
      <c r="AY351" s="16" t="s">
        <v>134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6" t="s">
        <v>79</v>
      </c>
      <c r="BK351" s="224">
        <f>ROUND(I351*H351,2)</f>
        <v>0</v>
      </c>
      <c r="BL351" s="16" t="s">
        <v>224</v>
      </c>
      <c r="BM351" s="223" t="s">
        <v>525</v>
      </c>
    </row>
    <row r="352" spans="1:65" s="13" customFormat="1" x14ac:dyDescent="0.2">
      <c r="B352" s="225"/>
      <c r="C352" s="226"/>
      <c r="D352" s="227" t="s">
        <v>142</v>
      </c>
      <c r="E352" s="228" t="s">
        <v>1</v>
      </c>
      <c r="F352" s="229" t="s">
        <v>526</v>
      </c>
      <c r="G352" s="226"/>
      <c r="H352" s="230">
        <v>34.1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142</v>
      </c>
      <c r="AU352" s="236" t="s">
        <v>81</v>
      </c>
      <c r="AV352" s="13" t="s">
        <v>81</v>
      </c>
      <c r="AW352" s="13" t="s">
        <v>30</v>
      </c>
      <c r="AX352" s="13" t="s">
        <v>74</v>
      </c>
      <c r="AY352" s="236" t="s">
        <v>134</v>
      </c>
    </row>
    <row r="353" spans="1:65" s="14" customFormat="1" x14ac:dyDescent="0.2">
      <c r="B353" s="237"/>
      <c r="C353" s="238"/>
      <c r="D353" s="227" t="s">
        <v>142</v>
      </c>
      <c r="E353" s="239" t="s">
        <v>1</v>
      </c>
      <c r="F353" s="240" t="s">
        <v>144</v>
      </c>
      <c r="G353" s="238"/>
      <c r="H353" s="241">
        <v>34.1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AT353" s="247" t="s">
        <v>142</v>
      </c>
      <c r="AU353" s="247" t="s">
        <v>81</v>
      </c>
      <c r="AV353" s="14" t="s">
        <v>140</v>
      </c>
      <c r="AW353" s="14" t="s">
        <v>30</v>
      </c>
      <c r="AX353" s="14" t="s">
        <v>79</v>
      </c>
      <c r="AY353" s="247" t="s">
        <v>134</v>
      </c>
    </row>
    <row r="354" spans="1:65" s="2" customFormat="1" ht="21.75" customHeight="1" x14ac:dyDescent="0.2">
      <c r="A354" s="33"/>
      <c r="B354" s="34"/>
      <c r="C354" s="211" t="s">
        <v>527</v>
      </c>
      <c r="D354" s="211" t="s">
        <v>136</v>
      </c>
      <c r="E354" s="212" t="s">
        <v>528</v>
      </c>
      <c r="F354" s="213" t="s">
        <v>529</v>
      </c>
      <c r="G354" s="214" t="s">
        <v>518</v>
      </c>
      <c r="H354" s="259"/>
      <c r="I354" s="216"/>
      <c r="J354" s="217">
        <f>ROUND(I354*H354,2)</f>
        <v>0</v>
      </c>
      <c r="K354" s="218"/>
      <c r="L354" s="38"/>
      <c r="M354" s="219" t="s">
        <v>1</v>
      </c>
      <c r="N354" s="220" t="s">
        <v>39</v>
      </c>
      <c r="O354" s="70"/>
      <c r="P354" s="221">
        <f>O354*H354</f>
        <v>0</v>
      </c>
      <c r="Q354" s="221">
        <v>0</v>
      </c>
      <c r="R354" s="221">
        <f>Q354*H354</f>
        <v>0</v>
      </c>
      <c r="S354" s="221">
        <v>0</v>
      </c>
      <c r="T354" s="22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223" t="s">
        <v>224</v>
      </c>
      <c r="AT354" s="223" t="s">
        <v>136</v>
      </c>
      <c r="AU354" s="223" t="s">
        <v>81</v>
      </c>
      <c r="AY354" s="16" t="s">
        <v>134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6" t="s">
        <v>79</v>
      </c>
      <c r="BK354" s="224">
        <f>ROUND(I354*H354,2)</f>
        <v>0</v>
      </c>
      <c r="BL354" s="16" t="s">
        <v>224</v>
      </c>
      <c r="BM354" s="223" t="s">
        <v>530</v>
      </c>
    </row>
    <row r="355" spans="1:65" s="12" customFormat="1" ht="22.9" customHeight="1" x14ac:dyDescent="0.2">
      <c r="B355" s="195"/>
      <c r="C355" s="196"/>
      <c r="D355" s="197" t="s">
        <v>73</v>
      </c>
      <c r="E355" s="209" t="s">
        <v>531</v>
      </c>
      <c r="F355" s="209" t="s">
        <v>532</v>
      </c>
      <c r="G355" s="196"/>
      <c r="H355" s="196"/>
      <c r="I355" s="199"/>
      <c r="J355" s="210">
        <f>BK355</f>
        <v>0</v>
      </c>
      <c r="K355" s="196"/>
      <c r="L355" s="201"/>
      <c r="M355" s="202"/>
      <c r="N355" s="203"/>
      <c r="O355" s="203"/>
      <c r="P355" s="204">
        <f>SUM(P356:P371)</f>
        <v>0</v>
      </c>
      <c r="Q355" s="203"/>
      <c r="R355" s="204">
        <f>SUM(R356:R371)</f>
        <v>0</v>
      </c>
      <c r="S355" s="203"/>
      <c r="T355" s="205">
        <f>SUM(T356:T371)</f>
        <v>0</v>
      </c>
      <c r="AR355" s="206" t="s">
        <v>81</v>
      </c>
      <c r="AT355" s="207" t="s">
        <v>73</v>
      </c>
      <c r="AU355" s="207" t="s">
        <v>79</v>
      </c>
      <c r="AY355" s="206" t="s">
        <v>134</v>
      </c>
      <c r="BK355" s="208">
        <f>SUM(BK356:BK371)</f>
        <v>0</v>
      </c>
    </row>
    <row r="356" spans="1:65" s="2" customFormat="1" ht="16.5" customHeight="1" x14ac:dyDescent="0.2">
      <c r="A356" s="33"/>
      <c r="B356" s="34"/>
      <c r="C356" s="211" t="s">
        <v>533</v>
      </c>
      <c r="D356" s="211" t="s">
        <v>136</v>
      </c>
      <c r="E356" s="212" t="s">
        <v>534</v>
      </c>
      <c r="F356" s="213" t="s">
        <v>535</v>
      </c>
      <c r="G356" s="214" t="s">
        <v>428</v>
      </c>
      <c r="H356" s="215">
        <v>363</v>
      </c>
      <c r="I356" s="216"/>
      <c r="J356" s="217">
        <f>ROUND(I356*H356,2)</f>
        <v>0</v>
      </c>
      <c r="K356" s="218"/>
      <c r="L356" s="38"/>
      <c r="M356" s="219" t="s">
        <v>1</v>
      </c>
      <c r="N356" s="220" t="s">
        <v>39</v>
      </c>
      <c r="O356" s="70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223" t="s">
        <v>224</v>
      </c>
      <c r="AT356" s="223" t="s">
        <v>136</v>
      </c>
      <c r="AU356" s="223" t="s">
        <v>81</v>
      </c>
      <c r="AY356" s="16" t="s">
        <v>134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6" t="s">
        <v>79</v>
      </c>
      <c r="BK356" s="224">
        <f>ROUND(I356*H356,2)</f>
        <v>0</v>
      </c>
      <c r="BL356" s="16" t="s">
        <v>224</v>
      </c>
      <c r="BM356" s="223" t="s">
        <v>536</v>
      </c>
    </row>
    <row r="357" spans="1:65" s="13" customFormat="1" x14ac:dyDescent="0.2">
      <c r="B357" s="225"/>
      <c r="C357" s="226"/>
      <c r="D357" s="227" t="s">
        <v>142</v>
      </c>
      <c r="E357" s="228" t="s">
        <v>1</v>
      </c>
      <c r="F357" s="229" t="s">
        <v>537</v>
      </c>
      <c r="G357" s="226"/>
      <c r="H357" s="230">
        <v>363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AT357" s="236" t="s">
        <v>142</v>
      </c>
      <c r="AU357" s="236" t="s">
        <v>81</v>
      </c>
      <c r="AV357" s="13" t="s">
        <v>81</v>
      </c>
      <c r="AW357" s="13" t="s">
        <v>30</v>
      </c>
      <c r="AX357" s="13" t="s">
        <v>74</v>
      </c>
      <c r="AY357" s="236" t="s">
        <v>134</v>
      </c>
    </row>
    <row r="358" spans="1:65" s="14" customFormat="1" x14ac:dyDescent="0.2">
      <c r="B358" s="237"/>
      <c r="C358" s="238"/>
      <c r="D358" s="227" t="s">
        <v>142</v>
      </c>
      <c r="E358" s="239" t="s">
        <v>1</v>
      </c>
      <c r="F358" s="240" t="s">
        <v>144</v>
      </c>
      <c r="G358" s="238"/>
      <c r="H358" s="241">
        <v>363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AT358" s="247" t="s">
        <v>142</v>
      </c>
      <c r="AU358" s="247" t="s">
        <v>81</v>
      </c>
      <c r="AV358" s="14" t="s">
        <v>140</v>
      </c>
      <c r="AW358" s="14" t="s">
        <v>30</v>
      </c>
      <c r="AX358" s="14" t="s">
        <v>79</v>
      </c>
      <c r="AY358" s="247" t="s">
        <v>134</v>
      </c>
    </row>
    <row r="359" spans="1:65" s="2" customFormat="1" ht="33" customHeight="1" x14ac:dyDescent="0.2">
      <c r="A359" s="33"/>
      <c r="B359" s="34"/>
      <c r="C359" s="211" t="s">
        <v>538</v>
      </c>
      <c r="D359" s="211" t="s">
        <v>136</v>
      </c>
      <c r="E359" s="212" t="s">
        <v>539</v>
      </c>
      <c r="F359" s="213" t="s">
        <v>540</v>
      </c>
      <c r="G359" s="214" t="s">
        <v>428</v>
      </c>
      <c r="H359" s="215">
        <v>1</v>
      </c>
      <c r="I359" s="216"/>
      <c r="J359" s="217">
        <f>ROUND(I359*H359,2)</f>
        <v>0</v>
      </c>
      <c r="K359" s="218"/>
      <c r="L359" s="38"/>
      <c r="M359" s="219" t="s">
        <v>1</v>
      </c>
      <c r="N359" s="220" t="s">
        <v>39</v>
      </c>
      <c r="O359" s="70"/>
      <c r="P359" s="221">
        <f>O359*H359</f>
        <v>0</v>
      </c>
      <c r="Q359" s="221">
        <v>0</v>
      </c>
      <c r="R359" s="221">
        <f>Q359*H359</f>
        <v>0</v>
      </c>
      <c r="S359" s="221">
        <v>0</v>
      </c>
      <c r="T359" s="22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23" t="s">
        <v>224</v>
      </c>
      <c r="AT359" s="223" t="s">
        <v>136</v>
      </c>
      <c r="AU359" s="223" t="s">
        <v>81</v>
      </c>
      <c r="AY359" s="16" t="s">
        <v>134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6" t="s">
        <v>79</v>
      </c>
      <c r="BK359" s="224">
        <f>ROUND(I359*H359,2)</f>
        <v>0</v>
      </c>
      <c r="BL359" s="16" t="s">
        <v>224</v>
      </c>
      <c r="BM359" s="223" t="s">
        <v>541</v>
      </c>
    </row>
    <row r="360" spans="1:65" s="13" customFormat="1" x14ac:dyDescent="0.2">
      <c r="B360" s="225"/>
      <c r="C360" s="226"/>
      <c r="D360" s="227" t="s">
        <v>142</v>
      </c>
      <c r="E360" s="228" t="s">
        <v>1</v>
      </c>
      <c r="F360" s="229" t="s">
        <v>79</v>
      </c>
      <c r="G360" s="226"/>
      <c r="H360" s="230">
        <v>1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142</v>
      </c>
      <c r="AU360" s="236" t="s">
        <v>81</v>
      </c>
      <c r="AV360" s="13" t="s">
        <v>81</v>
      </c>
      <c r="AW360" s="13" t="s">
        <v>30</v>
      </c>
      <c r="AX360" s="13" t="s">
        <v>74</v>
      </c>
      <c r="AY360" s="236" t="s">
        <v>134</v>
      </c>
    </row>
    <row r="361" spans="1:65" s="14" customFormat="1" x14ac:dyDescent="0.2">
      <c r="B361" s="237"/>
      <c r="C361" s="238"/>
      <c r="D361" s="227" t="s">
        <v>142</v>
      </c>
      <c r="E361" s="239" t="s">
        <v>1</v>
      </c>
      <c r="F361" s="240" t="s">
        <v>144</v>
      </c>
      <c r="G361" s="238"/>
      <c r="H361" s="241">
        <v>1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AT361" s="247" t="s">
        <v>142</v>
      </c>
      <c r="AU361" s="247" t="s">
        <v>81</v>
      </c>
      <c r="AV361" s="14" t="s">
        <v>140</v>
      </c>
      <c r="AW361" s="14" t="s">
        <v>30</v>
      </c>
      <c r="AX361" s="14" t="s">
        <v>79</v>
      </c>
      <c r="AY361" s="247" t="s">
        <v>134</v>
      </c>
    </row>
    <row r="362" spans="1:65" s="2" customFormat="1" ht="16.5" customHeight="1" x14ac:dyDescent="0.2">
      <c r="A362" s="33"/>
      <c r="B362" s="34"/>
      <c r="C362" s="211" t="s">
        <v>542</v>
      </c>
      <c r="D362" s="211" t="s">
        <v>136</v>
      </c>
      <c r="E362" s="212" t="s">
        <v>543</v>
      </c>
      <c r="F362" s="213" t="s">
        <v>544</v>
      </c>
      <c r="G362" s="214" t="s">
        <v>428</v>
      </c>
      <c r="H362" s="215">
        <v>1</v>
      </c>
      <c r="I362" s="216"/>
      <c r="J362" s="217">
        <f>ROUND(I362*H362,2)</f>
        <v>0</v>
      </c>
      <c r="K362" s="218"/>
      <c r="L362" s="38"/>
      <c r="M362" s="219" t="s">
        <v>1</v>
      </c>
      <c r="N362" s="220" t="s">
        <v>39</v>
      </c>
      <c r="O362" s="70"/>
      <c r="P362" s="221">
        <f>O362*H362</f>
        <v>0</v>
      </c>
      <c r="Q362" s="221">
        <v>0</v>
      </c>
      <c r="R362" s="221">
        <f>Q362*H362</f>
        <v>0</v>
      </c>
      <c r="S362" s="221">
        <v>0</v>
      </c>
      <c r="T362" s="222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223" t="s">
        <v>224</v>
      </c>
      <c r="AT362" s="223" t="s">
        <v>136</v>
      </c>
      <c r="AU362" s="223" t="s">
        <v>81</v>
      </c>
      <c r="AY362" s="16" t="s">
        <v>134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6" t="s">
        <v>79</v>
      </c>
      <c r="BK362" s="224">
        <f>ROUND(I362*H362,2)</f>
        <v>0</v>
      </c>
      <c r="BL362" s="16" t="s">
        <v>224</v>
      </c>
      <c r="BM362" s="223" t="s">
        <v>545</v>
      </c>
    </row>
    <row r="363" spans="1:65" s="13" customFormat="1" x14ac:dyDescent="0.2">
      <c r="B363" s="225"/>
      <c r="C363" s="226"/>
      <c r="D363" s="227" t="s">
        <v>142</v>
      </c>
      <c r="E363" s="228" t="s">
        <v>1</v>
      </c>
      <c r="F363" s="229" t="s">
        <v>79</v>
      </c>
      <c r="G363" s="226"/>
      <c r="H363" s="230">
        <v>1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142</v>
      </c>
      <c r="AU363" s="236" t="s">
        <v>81</v>
      </c>
      <c r="AV363" s="13" t="s">
        <v>81</v>
      </c>
      <c r="AW363" s="13" t="s">
        <v>30</v>
      </c>
      <c r="AX363" s="13" t="s">
        <v>74</v>
      </c>
      <c r="AY363" s="236" t="s">
        <v>134</v>
      </c>
    </row>
    <row r="364" spans="1:65" s="14" customFormat="1" x14ac:dyDescent="0.2">
      <c r="B364" s="237"/>
      <c r="C364" s="238"/>
      <c r="D364" s="227" t="s">
        <v>142</v>
      </c>
      <c r="E364" s="239" t="s">
        <v>1</v>
      </c>
      <c r="F364" s="240" t="s">
        <v>144</v>
      </c>
      <c r="G364" s="238"/>
      <c r="H364" s="241">
        <v>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AT364" s="247" t="s">
        <v>142</v>
      </c>
      <c r="AU364" s="247" t="s">
        <v>81</v>
      </c>
      <c r="AV364" s="14" t="s">
        <v>140</v>
      </c>
      <c r="AW364" s="14" t="s">
        <v>30</v>
      </c>
      <c r="AX364" s="14" t="s">
        <v>79</v>
      </c>
      <c r="AY364" s="247" t="s">
        <v>134</v>
      </c>
    </row>
    <row r="365" spans="1:65" s="2" customFormat="1" ht="16.5" customHeight="1" x14ac:dyDescent="0.2">
      <c r="A365" s="33"/>
      <c r="B365" s="34"/>
      <c r="C365" s="211" t="s">
        <v>546</v>
      </c>
      <c r="D365" s="211" t="s">
        <v>136</v>
      </c>
      <c r="E365" s="212" t="s">
        <v>547</v>
      </c>
      <c r="F365" s="213" t="s">
        <v>548</v>
      </c>
      <c r="G365" s="214" t="s">
        <v>154</v>
      </c>
      <c r="H365" s="215">
        <v>181.32</v>
      </c>
      <c r="I365" s="216"/>
      <c r="J365" s="217">
        <f>ROUND(I365*H365,2)</f>
        <v>0</v>
      </c>
      <c r="K365" s="218"/>
      <c r="L365" s="38"/>
      <c r="M365" s="219" t="s">
        <v>1</v>
      </c>
      <c r="N365" s="220" t="s">
        <v>39</v>
      </c>
      <c r="O365" s="70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23" t="s">
        <v>224</v>
      </c>
      <c r="AT365" s="223" t="s">
        <v>136</v>
      </c>
      <c r="AU365" s="223" t="s">
        <v>81</v>
      </c>
      <c r="AY365" s="16" t="s">
        <v>134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6" t="s">
        <v>79</v>
      </c>
      <c r="BK365" s="224">
        <f>ROUND(I365*H365,2)</f>
        <v>0</v>
      </c>
      <c r="BL365" s="16" t="s">
        <v>224</v>
      </c>
      <c r="BM365" s="223" t="s">
        <v>549</v>
      </c>
    </row>
    <row r="366" spans="1:65" s="13" customFormat="1" x14ac:dyDescent="0.2">
      <c r="B366" s="225"/>
      <c r="C366" s="226"/>
      <c r="D366" s="227" t="s">
        <v>142</v>
      </c>
      <c r="E366" s="228" t="s">
        <v>1</v>
      </c>
      <c r="F366" s="229" t="s">
        <v>550</v>
      </c>
      <c r="G366" s="226"/>
      <c r="H366" s="230">
        <v>181.32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AT366" s="236" t="s">
        <v>142</v>
      </c>
      <c r="AU366" s="236" t="s">
        <v>81</v>
      </c>
      <c r="AV366" s="13" t="s">
        <v>81</v>
      </c>
      <c r="AW366" s="13" t="s">
        <v>30</v>
      </c>
      <c r="AX366" s="13" t="s">
        <v>74</v>
      </c>
      <c r="AY366" s="236" t="s">
        <v>134</v>
      </c>
    </row>
    <row r="367" spans="1:65" s="14" customFormat="1" x14ac:dyDescent="0.2">
      <c r="B367" s="237"/>
      <c r="C367" s="238"/>
      <c r="D367" s="227" t="s">
        <v>142</v>
      </c>
      <c r="E367" s="239" t="s">
        <v>1</v>
      </c>
      <c r="F367" s="240" t="s">
        <v>144</v>
      </c>
      <c r="G367" s="238"/>
      <c r="H367" s="241">
        <v>181.32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142</v>
      </c>
      <c r="AU367" s="247" t="s">
        <v>81</v>
      </c>
      <c r="AV367" s="14" t="s">
        <v>140</v>
      </c>
      <c r="AW367" s="14" t="s">
        <v>30</v>
      </c>
      <c r="AX367" s="14" t="s">
        <v>79</v>
      </c>
      <c r="AY367" s="247" t="s">
        <v>134</v>
      </c>
    </row>
    <row r="368" spans="1:65" s="2" customFormat="1" ht="16.5" customHeight="1" x14ac:dyDescent="0.2">
      <c r="A368" s="33"/>
      <c r="B368" s="34"/>
      <c r="C368" s="211" t="s">
        <v>551</v>
      </c>
      <c r="D368" s="211" t="s">
        <v>136</v>
      </c>
      <c r="E368" s="212" t="s">
        <v>552</v>
      </c>
      <c r="F368" s="213" t="s">
        <v>553</v>
      </c>
      <c r="G368" s="214" t="s">
        <v>388</v>
      </c>
      <c r="H368" s="215">
        <v>1</v>
      </c>
      <c r="I368" s="216"/>
      <c r="J368" s="217">
        <f>ROUND(I368*H368,2)</f>
        <v>0</v>
      </c>
      <c r="K368" s="218"/>
      <c r="L368" s="38"/>
      <c r="M368" s="219" t="s">
        <v>1</v>
      </c>
      <c r="N368" s="220" t="s">
        <v>39</v>
      </c>
      <c r="O368" s="70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223" t="s">
        <v>224</v>
      </c>
      <c r="AT368" s="223" t="s">
        <v>136</v>
      </c>
      <c r="AU368" s="223" t="s">
        <v>81</v>
      </c>
      <c r="AY368" s="16" t="s">
        <v>134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6" t="s">
        <v>79</v>
      </c>
      <c r="BK368" s="224">
        <f>ROUND(I368*H368,2)</f>
        <v>0</v>
      </c>
      <c r="BL368" s="16" t="s">
        <v>224</v>
      </c>
      <c r="BM368" s="223" t="s">
        <v>554</v>
      </c>
    </row>
    <row r="369" spans="1:65" s="13" customFormat="1" x14ac:dyDescent="0.2">
      <c r="B369" s="225"/>
      <c r="C369" s="226"/>
      <c r="D369" s="227" t="s">
        <v>142</v>
      </c>
      <c r="E369" s="228" t="s">
        <v>1</v>
      </c>
      <c r="F369" s="229" t="s">
        <v>555</v>
      </c>
      <c r="G369" s="226"/>
      <c r="H369" s="230">
        <v>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AT369" s="236" t="s">
        <v>142</v>
      </c>
      <c r="AU369" s="236" t="s">
        <v>81</v>
      </c>
      <c r="AV369" s="13" t="s">
        <v>81</v>
      </c>
      <c r="AW369" s="13" t="s">
        <v>30</v>
      </c>
      <c r="AX369" s="13" t="s">
        <v>74</v>
      </c>
      <c r="AY369" s="236" t="s">
        <v>134</v>
      </c>
    </row>
    <row r="370" spans="1:65" s="14" customFormat="1" x14ac:dyDescent="0.2">
      <c r="B370" s="237"/>
      <c r="C370" s="238"/>
      <c r="D370" s="227" t="s">
        <v>142</v>
      </c>
      <c r="E370" s="239" t="s">
        <v>1</v>
      </c>
      <c r="F370" s="240" t="s">
        <v>144</v>
      </c>
      <c r="G370" s="238"/>
      <c r="H370" s="241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AT370" s="247" t="s">
        <v>142</v>
      </c>
      <c r="AU370" s="247" t="s">
        <v>81</v>
      </c>
      <c r="AV370" s="14" t="s">
        <v>140</v>
      </c>
      <c r="AW370" s="14" t="s">
        <v>30</v>
      </c>
      <c r="AX370" s="14" t="s">
        <v>79</v>
      </c>
      <c r="AY370" s="247" t="s">
        <v>134</v>
      </c>
    </row>
    <row r="371" spans="1:65" s="2" customFormat="1" ht="21.75" customHeight="1" x14ac:dyDescent="0.2">
      <c r="A371" s="33"/>
      <c r="B371" s="34"/>
      <c r="C371" s="211" t="s">
        <v>556</v>
      </c>
      <c r="D371" s="211" t="s">
        <v>136</v>
      </c>
      <c r="E371" s="212" t="s">
        <v>557</v>
      </c>
      <c r="F371" s="213" t="s">
        <v>558</v>
      </c>
      <c r="G371" s="214" t="s">
        <v>518</v>
      </c>
      <c r="H371" s="259"/>
      <c r="I371" s="216"/>
      <c r="J371" s="217">
        <f>ROUND(I371*H371,2)</f>
        <v>0</v>
      </c>
      <c r="K371" s="218"/>
      <c r="L371" s="38"/>
      <c r="M371" s="219" t="s">
        <v>1</v>
      </c>
      <c r="N371" s="220" t="s">
        <v>39</v>
      </c>
      <c r="O371" s="70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23" t="s">
        <v>224</v>
      </c>
      <c r="AT371" s="223" t="s">
        <v>136</v>
      </c>
      <c r="AU371" s="223" t="s">
        <v>81</v>
      </c>
      <c r="AY371" s="16" t="s">
        <v>134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6" t="s">
        <v>79</v>
      </c>
      <c r="BK371" s="224">
        <f>ROUND(I371*H371,2)</f>
        <v>0</v>
      </c>
      <c r="BL371" s="16" t="s">
        <v>224</v>
      </c>
      <c r="BM371" s="223" t="s">
        <v>559</v>
      </c>
    </row>
    <row r="372" spans="1:65" s="12" customFormat="1" ht="25.9" customHeight="1" x14ac:dyDescent="0.2">
      <c r="B372" s="195"/>
      <c r="C372" s="196"/>
      <c r="D372" s="197" t="s">
        <v>73</v>
      </c>
      <c r="E372" s="198" t="s">
        <v>111</v>
      </c>
      <c r="F372" s="198" t="s">
        <v>560</v>
      </c>
      <c r="G372" s="196"/>
      <c r="H372" s="196"/>
      <c r="I372" s="199"/>
      <c r="J372" s="200">
        <f>BK372</f>
        <v>0</v>
      </c>
      <c r="K372" s="196"/>
      <c r="L372" s="201"/>
      <c r="M372" s="202"/>
      <c r="N372" s="203"/>
      <c r="O372" s="203"/>
      <c r="P372" s="204">
        <f>P373+P375+P377</f>
        <v>0</v>
      </c>
      <c r="Q372" s="203"/>
      <c r="R372" s="204">
        <f>R373+R375+R377</f>
        <v>0</v>
      </c>
      <c r="S372" s="203"/>
      <c r="T372" s="205">
        <f>T373+T375+T377</f>
        <v>0</v>
      </c>
      <c r="AR372" s="206" t="s">
        <v>157</v>
      </c>
      <c r="AT372" s="207" t="s">
        <v>73</v>
      </c>
      <c r="AU372" s="207" t="s">
        <v>74</v>
      </c>
      <c r="AY372" s="206" t="s">
        <v>134</v>
      </c>
      <c r="BK372" s="208">
        <f>BK373+BK375+BK377</f>
        <v>0</v>
      </c>
    </row>
    <row r="373" spans="1:65" s="12" customFormat="1" ht="22.9" customHeight="1" x14ac:dyDescent="0.2">
      <c r="B373" s="195"/>
      <c r="C373" s="196"/>
      <c r="D373" s="197" t="s">
        <v>73</v>
      </c>
      <c r="E373" s="209" t="s">
        <v>561</v>
      </c>
      <c r="F373" s="209" t="s">
        <v>110</v>
      </c>
      <c r="G373" s="196"/>
      <c r="H373" s="196"/>
      <c r="I373" s="199"/>
      <c r="J373" s="210">
        <f>BK373</f>
        <v>0</v>
      </c>
      <c r="K373" s="196"/>
      <c r="L373" s="201"/>
      <c r="M373" s="202"/>
      <c r="N373" s="203"/>
      <c r="O373" s="203"/>
      <c r="P373" s="204">
        <f>P374</f>
        <v>0</v>
      </c>
      <c r="Q373" s="203"/>
      <c r="R373" s="204">
        <f>R374</f>
        <v>0</v>
      </c>
      <c r="S373" s="203"/>
      <c r="T373" s="205">
        <f>T374</f>
        <v>0</v>
      </c>
      <c r="AR373" s="206" t="s">
        <v>157</v>
      </c>
      <c r="AT373" s="207" t="s">
        <v>73</v>
      </c>
      <c r="AU373" s="207" t="s">
        <v>79</v>
      </c>
      <c r="AY373" s="206" t="s">
        <v>134</v>
      </c>
      <c r="BK373" s="208">
        <f>BK374</f>
        <v>0</v>
      </c>
    </row>
    <row r="374" spans="1:65" s="2" customFormat="1" ht="16.5" customHeight="1" x14ac:dyDescent="0.2">
      <c r="A374" s="33"/>
      <c r="B374" s="34"/>
      <c r="C374" s="211" t="s">
        <v>562</v>
      </c>
      <c r="D374" s="211" t="s">
        <v>136</v>
      </c>
      <c r="E374" s="212" t="s">
        <v>563</v>
      </c>
      <c r="F374" s="213" t="s">
        <v>110</v>
      </c>
      <c r="G374" s="214" t="s">
        <v>518</v>
      </c>
      <c r="H374" s="259"/>
      <c r="I374" s="216"/>
      <c r="J374" s="217">
        <f>ROUND(I374*H374,2)</f>
        <v>0</v>
      </c>
      <c r="K374" s="218"/>
      <c r="L374" s="38"/>
      <c r="M374" s="219" t="s">
        <v>1</v>
      </c>
      <c r="N374" s="220" t="s">
        <v>39</v>
      </c>
      <c r="O374" s="70"/>
      <c r="P374" s="221">
        <f>O374*H374</f>
        <v>0</v>
      </c>
      <c r="Q374" s="221">
        <v>0</v>
      </c>
      <c r="R374" s="221">
        <f>Q374*H374</f>
        <v>0</v>
      </c>
      <c r="S374" s="221">
        <v>0</v>
      </c>
      <c r="T374" s="22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223" t="s">
        <v>564</v>
      </c>
      <c r="AT374" s="223" t="s">
        <v>136</v>
      </c>
      <c r="AU374" s="223" t="s">
        <v>81</v>
      </c>
      <c r="AY374" s="16" t="s">
        <v>134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6" t="s">
        <v>79</v>
      </c>
      <c r="BK374" s="224">
        <f>ROUND(I374*H374,2)</f>
        <v>0</v>
      </c>
      <c r="BL374" s="16" t="s">
        <v>564</v>
      </c>
      <c r="BM374" s="223" t="s">
        <v>565</v>
      </c>
    </row>
    <row r="375" spans="1:65" s="12" customFormat="1" ht="22.9" customHeight="1" x14ac:dyDescent="0.2">
      <c r="B375" s="195"/>
      <c r="C375" s="196"/>
      <c r="D375" s="197" t="s">
        <v>73</v>
      </c>
      <c r="E375" s="209" t="s">
        <v>566</v>
      </c>
      <c r="F375" s="209" t="s">
        <v>567</v>
      </c>
      <c r="G375" s="196"/>
      <c r="H375" s="196"/>
      <c r="I375" s="199"/>
      <c r="J375" s="210">
        <f>BK375</f>
        <v>0</v>
      </c>
      <c r="K375" s="196"/>
      <c r="L375" s="201"/>
      <c r="M375" s="202"/>
      <c r="N375" s="203"/>
      <c r="O375" s="203"/>
      <c r="P375" s="204">
        <f>P376</f>
        <v>0</v>
      </c>
      <c r="Q375" s="203"/>
      <c r="R375" s="204">
        <f>R376</f>
        <v>0</v>
      </c>
      <c r="S375" s="203"/>
      <c r="T375" s="205">
        <f>T376</f>
        <v>0</v>
      </c>
      <c r="AR375" s="206" t="s">
        <v>157</v>
      </c>
      <c r="AT375" s="207" t="s">
        <v>73</v>
      </c>
      <c r="AU375" s="207" t="s">
        <v>79</v>
      </c>
      <c r="AY375" s="206" t="s">
        <v>134</v>
      </c>
      <c r="BK375" s="208">
        <f>BK376</f>
        <v>0</v>
      </c>
    </row>
    <row r="376" spans="1:65" s="2" customFormat="1" ht="16.5" customHeight="1" x14ac:dyDescent="0.2">
      <c r="A376" s="33"/>
      <c r="B376" s="34"/>
      <c r="C376" s="211" t="s">
        <v>568</v>
      </c>
      <c r="D376" s="211" t="s">
        <v>136</v>
      </c>
      <c r="E376" s="212" t="s">
        <v>569</v>
      </c>
      <c r="F376" s="213" t="s">
        <v>567</v>
      </c>
      <c r="G376" s="214" t="s">
        <v>518</v>
      </c>
      <c r="H376" s="259"/>
      <c r="I376" s="216"/>
      <c r="J376" s="217">
        <f>ROUND(I376*H376,2)</f>
        <v>0</v>
      </c>
      <c r="K376" s="218"/>
      <c r="L376" s="38"/>
      <c r="M376" s="219" t="s">
        <v>1</v>
      </c>
      <c r="N376" s="220" t="s">
        <v>39</v>
      </c>
      <c r="O376" s="70"/>
      <c r="P376" s="221">
        <f>O376*H376</f>
        <v>0</v>
      </c>
      <c r="Q376" s="221">
        <v>0</v>
      </c>
      <c r="R376" s="221">
        <f>Q376*H376</f>
        <v>0</v>
      </c>
      <c r="S376" s="221">
        <v>0</v>
      </c>
      <c r="T376" s="222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23" t="s">
        <v>564</v>
      </c>
      <c r="AT376" s="223" t="s">
        <v>136</v>
      </c>
      <c r="AU376" s="223" t="s">
        <v>81</v>
      </c>
      <c r="AY376" s="16" t="s">
        <v>134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6" t="s">
        <v>79</v>
      </c>
      <c r="BK376" s="224">
        <f>ROUND(I376*H376,2)</f>
        <v>0</v>
      </c>
      <c r="BL376" s="16" t="s">
        <v>564</v>
      </c>
      <c r="BM376" s="223" t="s">
        <v>570</v>
      </c>
    </row>
    <row r="377" spans="1:65" s="12" customFormat="1" ht="22.9" customHeight="1" x14ac:dyDescent="0.2">
      <c r="B377" s="195"/>
      <c r="C377" s="196"/>
      <c r="D377" s="197" t="s">
        <v>73</v>
      </c>
      <c r="E377" s="209" t="s">
        <v>571</v>
      </c>
      <c r="F377" s="209" t="s">
        <v>114</v>
      </c>
      <c r="G377" s="196"/>
      <c r="H377" s="196"/>
      <c r="I377" s="199"/>
      <c r="J377" s="210">
        <f>BK377</f>
        <v>0</v>
      </c>
      <c r="K377" s="196"/>
      <c r="L377" s="201"/>
      <c r="M377" s="202"/>
      <c r="N377" s="203"/>
      <c r="O377" s="203"/>
      <c r="P377" s="204">
        <f>P378</f>
        <v>0</v>
      </c>
      <c r="Q377" s="203"/>
      <c r="R377" s="204">
        <f>R378</f>
        <v>0</v>
      </c>
      <c r="S377" s="203"/>
      <c r="T377" s="205">
        <f>T378</f>
        <v>0</v>
      </c>
      <c r="AR377" s="206" t="s">
        <v>157</v>
      </c>
      <c r="AT377" s="207" t="s">
        <v>73</v>
      </c>
      <c r="AU377" s="207" t="s">
        <v>79</v>
      </c>
      <c r="AY377" s="206" t="s">
        <v>134</v>
      </c>
      <c r="BK377" s="208">
        <f>BK378</f>
        <v>0</v>
      </c>
    </row>
    <row r="378" spans="1:65" s="2" customFormat="1" ht="16.5" customHeight="1" x14ac:dyDescent="0.2">
      <c r="A378" s="33"/>
      <c r="B378" s="34"/>
      <c r="C378" s="211" t="s">
        <v>572</v>
      </c>
      <c r="D378" s="211" t="s">
        <v>136</v>
      </c>
      <c r="E378" s="212" t="s">
        <v>573</v>
      </c>
      <c r="F378" s="213" t="s">
        <v>114</v>
      </c>
      <c r="G378" s="214" t="s">
        <v>518</v>
      </c>
      <c r="H378" s="259"/>
      <c r="I378" s="216"/>
      <c r="J378" s="217">
        <f>ROUND(I378*H378,2)</f>
        <v>0</v>
      </c>
      <c r="K378" s="218"/>
      <c r="L378" s="38"/>
      <c r="M378" s="260" t="s">
        <v>1</v>
      </c>
      <c r="N378" s="261" t="s">
        <v>39</v>
      </c>
      <c r="O378" s="262"/>
      <c r="P378" s="263">
        <f>O378*H378</f>
        <v>0</v>
      </c>
      <c r="Q378" s="263">
        <v>0</v>
      </c>
      <c r="R378" s="263">
        <f>Q378*H378</f>
        <v>0</v>
      </c>
      <c r="S378" s="263">
        <v>0</v>
      </c>
      <c r="T378" s="264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23" t="s">
        <v>564</v>
      </c>
      <c r="AT378" s="223" t="s">
        <v>136</v>
      </c>
      <c r="AU378" s="223" t="s">
        <v>81</v>
      </c>
      <c r="AY378" s="16" t="s">
        <v>134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6" t="s">
        <v>79</v>
      </c>
      <c r="BK378" s="224">
        <f>ROUND(I378*H378,2)</f>
        <v>0</v>
      </c>
      <c r="BL378" s="16" t="s">
        <v>564</v>
      </c>
      <c r="BM378" s="223" t="s">
        <v>574</v>
      </c>
    </row>
    <row r="379" spans="1:65" s="2" customFormat="1" ht="6.95" customHeight="1" x14ac:dyDescent="0.2">
      <c r="A379" s="33"/>
      <c r="B379" s="53"/>
      <c r="C379" s="54"/>
      <c r="D379" s="54"/>
      <c r="E379" s="54"/>
      <c r="F379" s="54"/>
      <c r="G379" s="54"/>
      <c r="H379" s="54"/>
      <c r="I379" s="148"/>
      <c r="J379" s="54"/>
      <c r="K379" s="54"/>
      <c r="L379" s="38"/>
      <c r="M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</row>
  </sheetData>
  <sheetProtection algorithmName="SHA-512" hashValue="dtY9Zr5dhhIlR8HCo8P8ppHCXflERRU56VZ2z4MvI2Xv0YLis8/A70zl3JaWOaPMVpsPmO0rb1P8wcqGfM/uRw==" saltValue="cHEYXHkKVvF0Beu1of/mcuh84q37TDY2ly65HexzschejxMbIg1Q9S/e/8PTjPUU5buJ8NTiFRKsptR+stjKvg==" spinCount="100000" sheet="1" objects="1" scenarios="1" formatColumns="0" formatRows="0" autoFilter="0"/>
  <autoFilter ref="C140:K378" xr:uid="{00000000-0009-0000-0000-000001000000}"/>
  <mergeCells count="11">
    <mergeCell ref="E133:H133"/>
    <mergeCell ref="E7:H7"/>
    <mergeCell ref="E16:H16"/>
    <mergeCell ref="E25:H25"/>
    <mergeCell ref="E85:H85"/>
    <mergeCell ref="D117:F117"/>
    <mergeCell ref="L2:V2"/>
    <mergeCell ref="D118:F118"/>
    <mergeCell ref="D119:F119"/>
    <mergeCell ref="D120:F120"/>
    <mergeCell ref="D121:F12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rowBreaks count="2" manualBreakCount="2">
    <brk id="316" min="2" max="10" man="1"/>
    <brk id="371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22A6-452D-46F1-8B59-092A2A18991F}">
  <dimension ref="A1:F191"/>
  <sheetViews>
    <sheetView view="pageBreakPreview" zoomScaleSheetLayoutView="100" workbookViewId="0">
      <pane ySplit="9" topLeftCell="A10" activePane="bottomLeft" state="frozen"/>
      <selection activeCell="J47" sqref="J47"/>
      <selection pane="bottomLeft" activeCell="F34" sqref="F34"/>
    </sheetView>
  </sheetViews>
  <sheetFormatPr defaultRowHeight="12.75" x14ac:dyDescent="0.2"/>
  <cols>
    <col min="1" max="1" width="10.6640625" style="268" customWidth="1"/>
    <col min="2" max="2" width="4.1640625" style="268" customWidth="1"/>
    <col min="3" max="3" width="67.6640625" style="268" customWidth="1"/>
    <col min="4" max="4" width="6.6640625" style="268" customWidth="1"/>
    <col min="5" max="5" width="9.6640625" style="268" customWidth="1"/>
    <col min="6" max="6" width="21.83203125" style="268" customWidth="1"/>
    <col min="7" max="7" width="11.33203125" style="268" customWidth="1"/>
    <col min="8" max="256" width="9.33203125" style="268"/>
    <col min="257" max="257" width="11.6640625" style="268" customWidth="1"/>
    <col min="258" max="258" width="4.1640625" style="268" customWidth="1"/>
    <col min="259" max="259" width="67.6640625" style="268" customWidth="1"/>
    <col min="260" max="260" width="6.6640625" style="268" customWidth="1"/>
    <col min="261" max="261" width="9.6640625" style="268" customWidth="1"/>
    <col min="262" max="262" width="29.6640625" style="268" customWidth="1"/>
    <col min="263" max="263" width="11.33203125" style="268" customWidth="1"/>
    <col min="264" max="512" width="9.33203125" style="268"/>
    <col min="513" max="513" width="11.6640625" style="268" customWidth="1"/>
    <col min="514" max="514" width="4.1640625" style="268" customWidth="1"/>
    <col min="515" max="515" width="67.6640625" style="268" customWidth="1"/>
    <col min="516" max="516" width="6.6640625" style="268" customWidth="1"/>
    <col min="517" max="517" width="9.6640625" style="268" customWidth="1"/>
    <col min="518" max="518" width="29.6640625" style="268" customWidth="1"/>
    <col min="519" max="519" width="11.33203125" style="268" customWidth="1"/>
    <col min="520" max="768" width="9.33203125" style="268"/>
    <col min="769" max="769" width="11.6640625" style="268" customWidth="1"/>
    <col min="770" max="770" width="4.1640625" style="268" customWidth="1"/>
    <col min="771" max="771" width="67.6640625" style="268" customWidth="1"/>
    <col min="772" max="772" width="6.6640625" style="268" customWidth="1"/>
    <col min="773" max="773" width="9.6640625" style="268" customWidth="1"/>
    <col min="774" max="774" width="29.6640625" style="268" customWidth="1"/>
    <col min="775" max="775" width="11.33203125" style="268" customWidth="1"/>
    <col min="776" max="1024" width="9.33203125" style="268"/>
    <col min="1025" max="1025" width="11.6640625" style="268" customWidth="1"/>
    <col min="1026" max="1026" width="4.1640625" style="268" customWidth="1"/>
    <col min="1027" max="1027" width="67.6640625" style="268" customWidth="1"/>
    <col min="1028" max="1028" width="6.6640625" style="268" customWidth="1"/>
    <col min="1029" max="1029" width="9.6640625" style="268" customWidth="1"/>
    <col min="1030" max="1030" width="29.6640625" style="268" customWidth="1"/>
    <col min="1031" max="1031" width="11.33203125" style="268" customWidth="1"/>
    <col min="1032" max="1280" width="9.33203125" style="268"/>
    <col min="1281" max="1281" width="11.6640625" style="268" customWidth="1"/>
    <col min="1282" max="1282" width="4.1640625" style="268" customWidth="1"/>
    <col min="1283" max="1283" width="67.6640625" style="268" customWidth="1"/>
    <col min="1284" max="1284" width="6.6640625" style="268" customWidth="1"/>
    <col min="1285" max="1285" width="9.6640625" style="268" customWidth="1"/>
    <col min="1286" max="1286" width="29.6640625" style="268" customWidth="1"/>
    <col min="1287" max="1287" width="11.33203125" style="268" customWidth="1"/>
    <col min="1288" max="1536" width="9.33203125" style="268"/>
    <col min="1537" max="1537" width="11.6640625" style="268" customWidth="1"/>
    <col min="1538" max="1538" width="4.1640625" style="268" customWidth="1"/>
    <col min="1539" max="1539" width="67.6640625" style="268" customWidth="1"/>
    <col min="1540" max="1540" width="6.6640625" style="268" customWidth="1"/>
    <col min="1541" max="1541" width="9.6640625" style="268" customWidth="1"/>
    <col min="1542" max="1542" width="29.6640625" style="268" customWidth="1"/>
    <col min="1543" max="1543" width="11.33203125" style="268" customWidth="1"/>
    <col min="1544" max="1792" width="9.33203125" style="268"/>
    <col min="1793" max="1793" width="11.6640625" style="268" customWidth="1"/>
    <col min="1794" max="1794" width="4.1640625" style="268" customWidth="1"/>
    <col min="1795" max="1795" width="67.6640625" style="268" customWidth="1"/>
    <col min="1796" max="1796" width="6.6640625" style="268" customWidth="1"/>
    <col min="1797" max="1797" width="9.6640625" style="268" customWidth="1"/>
    <col min="1798" max="1798" width="29.6640625" style="268" customWidth="1"/>
    <col min="1799" max="1799" width="11.33203125" style="268" customWidth="1"/>
    <col min="1800" max="2048" width="9.33203125" style="268"/>
    <col min="2049" max="2049" width="11.6640625" style="268" customWidth="1"/>
    <col min="2050" max="2050" width="4.1640625" style="268" customWidth="1"/>
    <col min="2051" max="2051" width="67.6640625" style="268" customWidth="1"/>
    <col min="2052" max="2052" width="6.6640625" style="268" customWidth="1"/>
    <col min="2053" max="2053" width="9.6640625" style="268" customWidth="1"/>
    <col min="2054" max="2054" width="29.6640625" style="268" customWidth="1"/>
    <col min="2055" max="2055" width="11.33203125" style="268" customWidth="1"/>
    <col min="2056" max="2304" width="9.33203125" style="268"/>
    <col min="2305" max="2305" width="11.6640625" style="268" customWidth="1"/>
    <col min="2306" max="2306" width="4.1640625" style="268" customWidth="1"/>
    <col min="2307" max="2307" width="67.6640625" style="268" customWidth="1"/>
    <col min="2308" max="2308" width="6.6640625" style="268" customWidth="1"/>
    <col min="2309" max="2309" width="9.6640625" style="268" customWidth="1"/>
    <col min="2310" max="2310" width="29.6640625" style="268" customWidth="1"/>
    <col min="2311" max="2311" width="11.33203125" style="268" customWidth="1"/>
    <col min="2312" max="2560" width="9.33203125" style="268"/>
    <col min="2561" max="2561" width="11.6640625" style="268" customWidth="1"/>
    <col min="2562" max="2562" width="4.1640625" style="268" customWidth="1"/>
    <col min="2563" max="2563" width="67.6640625" style="268" customWidth="1"/>
    <col min="2564" max="2564" width="6.6640625" style="268" customWidth="1"/>
    <col min="2565" max="2565" width="9.6640625" style="268" customWidth="1"/>
    <col min="2566" max="2566" width="29.6640625" style="268" customWidth="1"/>
    <col min="2567" max="2567" width="11.33203125" style="268" customWidth="1"/>
    <col min="2568" max="2816" width="9.33203125" style="268"/>
    <col min="2817" max="2817" width="11.6640625" style="268" customWidth="1"/>
    <col min="2818" max="2818" width="4.1640625" style="268" customWidth="1"/>
    <col min="2819" max="2819" width="67.6640625" style="268" customWidth="1"/>
    <col min="2820" max="2820" width="6.6640625" style="268" customWidth="1"/>
    <col min="2821" max="2821" width="9.6640625" style="268" customWidth="1"/>
    <col min="2822" max="2822" width="29.6640625" style="268" customWidth="1"/>
    <col min="2823" max="2823" width="11.33203125" style="268" customWidth="1"/>
    <col min="2824" max="3072" width="9.33203125" style="268"/>
    <col min="3073" max="3073" width="11.6640625" style="268" customWidth="1"/>
    <col min="3074" max="3074" width="4.1640625" style="268" customWidth="1"/>
    <col min="3075" max="3075" width="67.6640625" style="268" customWidth="1"/>
    <col min="3076" max="3076" width="6.6640625" style="268" customWidth="1"/>
    <col min="3077" max="3077" width="9.6640625" style="268" customWidth="1"/>
    <col min="3078" max="3078" width="29.6640625" style="268" customWidth="1"/>
    <col min="3079" max="3079" width="11.33203125" style="268" customWidth="1"/>
    <col min="3080" max="3328" width="9.33203125" style="268"/>
    <col min="3329" max="3329" width="11.6640625" style="268" customWidth="1"/>
    <col min="3330" max="3330" width="4.1640625" style="268" customWidth="1"/>
    <col min="3331" max="3331" width="67.6640625" style="268" customWidth="1"/>
    <col min="3332" max="3332" width="6.6640625" style="268" customWidth="1"/>
    <col min="3333" max="3333" width="9.6640625" style="268" customWidth="1"/>
    <col min="3334" max="3334" width="29.6640625" style="268" customWidth="1"/>
    <col min="3335" max="3335" width="11.33203125" style="268" customWidth="1"/>
    <col min="3336" max="3584" width="9.33203125" style="268"/>
    <col min="3585" max="3585" width="11.6640625" style="268" customWidth="1"/>
    <col min="3586" max="3586" width="4.1640625" style="268" customWidth="1"/>
    <col min="3587" max="3587" width="67.6640625" style="268" customWidth="1"/>
    <col min="3588" max="3588" width="6.6640625" style="268" customWidth="1"/>
    <col min="3589" max="3589" width="9.6640625" style="268" customWidth="1"/>
    <col min="3590" max="3590" width="29.6640625" style="268" customWidth="1"/>
    <col min="3591" max="3591" width="11.33203125" style="268" customWidth="1"/>
    <col min="3592" max="3840" width="9.33203125" style="268"/>
    <col min="3841" max="3841" width="11.6640625" style="268" customWidth="1"/>
    <col min="3842" max="3842" width="4.1640625" style="268" customWidth="1"/>
    <col min="3843" max="3843" width="67.6640625" style="268" customWidth="1"/>
    <col min="3844" max="3844" width="6.6640625" style="268" customWidth="1"/>
    <col min="3845" max="3845" width="9.6640625" style="268" customWidth="1"/>
    <col min="3846" max="3846" width="29.6640625" style="268" customWidth="1"/>
    <col min="3847" max="3847" width="11.33203125" style="268" customWidth="1"/>
    <col min="3848" max="4096" width="9.33203125" style="268"/>
    <col min="4097" max="4097" width="11.6640625" style="268" customWidth="1"/>
    <col min="4098" max="4098" width="4.1640625" style="268" customWidth="1"/>
    <col min="4099" max="4099" width="67.6640625" style="268" customWidth="1"/>
    <col min="4100" max="4100" width="6.6640625" style="268" customWidth="1"/>
    <col min="4101" max="4101" width="9.6640625" style="268" customWidth="1"/>
    <col min="4102" max="4102" width="29.6640625" style="268" customWidth="1"/>
    <col min="4103" max="4103" width="11.33203125" style="268" customWidth="1"/>
    <col min="4104" max="4352" width="9.33203125" style="268"/>
    <col min="4353" max="4353" width="11.6640625" style="268" customWidth="1"/>
    <col min="4354" max="4354" width="4.1640625" style="268" customWidth="1"/>
    <col min="4355" max="4355" width="67.6640625" style="268" customWidth="1"/>
    <col min="4356" max="4356" width="6.6640625" style="268" customWidth="1"/>
    <col min="4357" max="4357" width="9.6640625" style="268" customWidth="1"/>
    <col min="4358" max="4358" width="29.6640625" style="268" customWidth="1"/>
    <col min="4359" max="4359" width="11.33203125" style="268" customWidth="1"/>
    <col min="4360" max="4608" width="9.33203125" style="268"/>
    <col min="4609" max="4609" width="11.6640625" style="268" customWidth="1"/>
    <col min="4610" max="4610" width="4.1640625" style="268" customWidth="1"/>
    <col min="4611" max="4611" width="67.6640625" style="268" customWidth="1"/>
    <col min="4612" max="4612" width="6.6640625" style="268" customWidth="1"/>
    <col min="4613" max="4613" width="9.6640625" style="268" customWidth="1"/>
    <col min="4614" max="4614" width="29.6640625" style="268" customWidth="1"/>
    <col min="4615" max="4615" width="11.33203125" style="268" customWidth="1"/>
    <col min="4616" max="4864" width="9.33203125" style="268"/>
    <col min="4865" max="4865" width="11.6640625" style="268" customWidth="1"/>
    <col min="4866" max="4866" width="4.1640625" style="268" customWidth="1"/>
    <col min="4867" max="4867" width="67.6640625" style="268" customWidth="1"/>
    <col min="4868" max="4868" width="6.6640625" style="268" customWidth="1"/>
    <col min="4869" max="4869" width="9.6640625" style="268" customWidth="1"/>
    <col min="4870" max="4870" width="29.6640625" style="268" customWidth="1"/>
    <col min="4871" max="4871" width="11.33203125" style="268" customWidth="1"/>
    <col min="4872" max="5120" width="9.33203125" style="268"/>
    <col min="5121" max="5121" width="11.6640625" style="268" customWidth="1"/>
    <col min="5122" max="5122" width="4.1640625" style="268" customWidth="1"/>
    <col min="5123" max="5123" width="67.6640625" style="268" customWidth="1"/>
    <col min="5124" max="5124" width="6.6640625" style="268" customWidth="1"/>
    <col min="5125" max="5125" width="9.6640625" style="268" customWidth="1"/>
    <col min="5126" max="5126" width="29.6640625" style="268" customWidth="1"/>
    <col min="5127" max="5127" width="11.33203125" style="268" customWidth="1"/>
    <col min="5128" max="5376" width="9.33203125" style="268"/>
    <col min="5377" max="5377" width="11.6640625" style="268" customWidth="1"/>
    <col min="5378" max="5378" width="4.1640625" style="268" customWidth="1"/>
    <col min="5379" max="5379" width="67.6640625" style="268" customWidth="1"/>
    <col min="5380" max="5380" width="6.6640625" style="268" customWidth="1"/>
    <col min="5381" max="5381" width="9.6640625" style="268" customWidth="1"/>
    <col min="5382" max="5382" width="29.6640625" style="268" customWidth="1"/>
    <col min="5383" max="5383" width="11.33203125" style="268" customWidth="1"/>
    <col min="5384" max="5632" width="9.33203125" style="268"/>
    <col min="5633" max="5633" width="11.6640625" style="268" customWidth="1"/>
    <col min="5634" max="5634" width="4.1640625" style="268" customWidth="1"/>
    <col min="5635" max="5635" width="67.6640625" style="268" customWidth="1"/>
    <col min="5636" max="5636" width="6.6640625" style="268" customWidth="1"/>
    <col min="5637" max="5637" width="9.6640625" style="268" customWidth="1"/>
    <col min="5638" max="5638" width="29.6640625" style="268" customWidth="1"/>
    <col min="5639" max="5639" width="11.33203125" style="268" customWidth="1"/>
    <col min="5640" max="5888" width="9.33203125" style="268"/>
    <col min="5889" max="5889" width="11.6640625" style="268" customWidth="1"/>
    <col min="5890" max="5890" width="4.1640625" style="268" customWidth="1"/>
    <col min="5891" max="5891" width="67.6640625" style="268" customWidth="1"/>
    <col min="5892" max="5892" width="6.6640625" style="268" customWidth="1"/>
    <col min="5893" max="5893" width="9.6640625" style="268" customWidth="1"/>
    <col min="5894" max="5894" width="29.6640625" style="268" customWidth="1"/>
    <col min="5895" max="5895" width="11.33203125" style="268" customWidth="1"/>
    <col min="5896" max="6144" width="9.33203125" style="268"/>
    <col min="6145" max="6145" width="11.6640625" style="268" customWidth="1"/>
    <col min="6146" max="6146" width="4.1640625" style="268" customWidth="1"/>
    <col min="6147" max="6147" width="67.6640625" style="268" customWidth="1"/>
    <col min="6148" max="6148" width="6.6640625" style="268" customWidth="1"/>
    <col min="6149" max="6149" width="9.6640625" style="268" customWidth="1"/>
    <col min="6150" max="6150" width="29.6640625" style="268" customWidth="1"/>
    <col min="6151" max="6151" width="11.33203125" style="268" customWidth="1"/>
    <col min="6152" max="6400" width="9.33203125" style="268"/>
    <col min="6401" max="6401" width="11.6640625" style="268" customWidth="1"/>
    <col min="6402" max="6402" width="4.1640625" style="268" customWidth="1"/>
    <col min="6403" max="6403" width="67.6640625" style="268" customWidth="1"/>
    <col min="6404" max="6404" width="6.6640625" style="268" customWidth="1"/>
    <col min="6405" max="6405" width="9.6640625" style="268" customWidth="1"/>
    <col min="6406" max="6406" width="29.6640625" style="268" customWidth="1"/>
    <col min="6407" max="6407" width="11.33203125" style="268" customWidth="1"/>
    <col min="6408" max="6656" width="9.33203125" style="268"/>
    <col min="6657" max="6657" width="11.6640625" style="268" customWidth="1"/>
    <col min="6658" max="6658" width="4.1640625" style="268" customWidth="1"/>
    <col min="6659" max="6659" width="67.6640625" style="268" customWidth="1"/>
    <col min="6660" max="6660" width="6.6640625" style="268" customWidth="1"/>
    <col min="6661" max="6661" width="9.6640625" style="268" customWidth="1"/>
    <col min="6662" max="6662" width="29.6640625" style="268" customWidth="1"/>
    <col min="6663" max="6663" width="11.33203125" style="268" customWidth="1"/>
    <col min="6664" max="6912" width="9.33203125" style="268"/>
    <col min="6913" max="6913" width="11.6640625" style="268" customWidth="1"/>
    <col min="6914" max="6914" width="4.1640625" style="268" customWidth="1"/>
    <col min="6915" max="6915" width="67.6640625" style="268" customWidth="1"/>
    <col min="6916" max="6916" width="6.6640625" style="268" customWidth="1"/>
    <col min="6917" max="6917" width="9.6640625" style="268" customWidth="1"/>
    <col min="6918" max="6918" width="29.6640625" style="268" customWidth="1"/>
    <col min="6919" max="6919" width="11.33203125" style="268" customWidth="1"/>
    <col min="6920" max="7168" width="9.33203125" style="268"/>
    <col min="7169" max="7169" width="11.6640625" style="268" customWidth="1"/>
    <col min="7170" max="7170" width="4.1640625" style="268" customWidth="1"/>
    <col min="7171" max="7171" width="67.6640625" style="268" customWidth="1"/>
    <col min="7172" max="7172" width="6.6640625" style="268" customWidth="1"/>
    <col min="7173" max="7173" width="9.6640625" style="268" customWidth="1"/>
    <col min="7174" max="7174" width="29.6640625" style="268" customWidth="1"/>
    <col min="7175" max="7175" width="11.33203125" style="268" customWidth="1"/>
    <col min="7176" max="7424" width="9.33203125" style="268"/>
    <col min="7425" max="7425" width="11.6640625" style="268" customWidth="1"/>
    <col min="7426" max="7426" width="4.1640625" style="268" customWidth="1"/>
    <col min="7427" max="7427" width="67.6640625" style="268" customWidth="1"/>
    <col min="7428" max="7428" width="6.6640625" style="268" customWidth="1"/>
    <col min="7429" max="7429" width="9.6640625" style="268" customWidth="1"/>
    <col min="7430" max="7430" width="29.6640625" style="268" customWidth="1"/>
    <col min="7431" max="7431" width="11.33203125" style="268" customWidth="1"/>
    <col min="7432" max="7680" width="9.33203125" style="268"/>
    <col min="7681" max="7681" width="11.6640625" style="268" customWidth="1"/>
    <col min="7682" max="7682" width="4.1640625" style="268" customWidth="1"/>
    <col min="7683" max="7683" width="67.6640625" style="268" customWidth="1"/>
    <col min="7684" max="7684" width="6.6640625" style="268" customWidth="1"/>
    <col min="7685" max="7685" width="9.6640625" style="268" customWidth="1"/>
    <col min="7686" max="7686" width="29.6640625" style="268" customWidth="1"/>
    <col min="7687" max="7687" width="11.33203125" style="268" customWidth="1"/>
    <col min="7688" max="7936" width="9.33203125" style="268"/>
    <col min="7937" max="7937" width="11.6640625" style="268" customWidth="1"/>
    <col min="7938" max="7938" width="4.1640625" style="268" customWidth="1"/>
    <col min="7939" max="7939" width="67.6640625" style="268" customWidth="1"/>
    <col min="7940" max="7940" width="6.6640625" style="268" customWidth="1"/>
    <col min="7941" max="7941" width="9.6640625" style="268" customWidth="1"/>
    <col min="7942" max="7942" width="29.6640625" style="268" customWidth="1"/>
    <col min="7943" max="7943" width="11.33203125" style="268" customWidth="1"/>
    <col min="7944" max="8192" width="9.33203125" style="268"/>
    <col min="8193" max="8193" width="11.6640625" style="268" customWidth="1"/>
    <col min="8194" max="8194" width="4.1640625" style="268" customWidth="1"/>
    <col min="8195" max="8195" width="67.6640625" style="268" customWidth="1"/>
    <col min="8196" max="8196" width="6.6640625" style="268" customWidth="1"/>
    <col min="8197" max="8197" width="9.6640625" style="268" customWidth="1"/>
    <col min="8198" max="8198" width="29.6640625" style="268" customWidth="1"/>
    <col min="8199" max="8199" width="11.33203125" style="268" customWidth="1"/>
    <col min="8200" max="8448" width="9.33203125" style="268"/>
    <col min="8449" max="8449" width="11.6640625" style="268" customWidth="1"/>
    <col min="8450" max="8450" width="4.1640625" style="268" customWidth="1"/>
    <col min="8451" max="8451" width="67.6640625" style="268" customWidth="1"/>
    <col min="8452" max="8452" width="6.6640625" style="268" customWidth="1"/>
    <col min="8453" max="8453" width="9.6640625" style="268" customWidth="1"/>
    <col min="8454" max="8454" width="29.6640625" style="268" customWidth="1"/>
    <col min="8455" max="8455" width="11.33203125" style="268" customWidth="1"/>
    <col min="8456" max="8704" width="9.33203125" style="268"/>
    <col min="8705" max="8705" width="11.6640625" style="268" customWidth="1"/>
    <col min="8706" max="8706" width="4.1640625" style="268" customWidth="1"/>
    <col min="8707" max="8707" width="67.6640625" style="268" customWidth="1"/>
    <col min="8708" max="8708" width="6.6640625" style="268" customWidth="1"/>
    <col min="8709" max="8709" width="9.6640625" style="268" customWidth="1"/>
    <col min="8710" max="8710" width="29.6640625" style="268" customWidth="1"/>
    <col min="8711" max="8711" width="11.33203125" style="268" customWidth="1"/>
    <col min="8712" max="8960" width="9.33203125" style="268"/>
    <col min="8961" max="8961" width="11.6640625" style="268" customWidth="1"/>
    <col min="8962" max="8962" width="4.1640625" style="268" customWidth="1"/>
    <col min="8963" max="8963" width="67.6640625" style="268" customWidth="1"/>
    <col min="8964" max="8964" width="6.6640625" style="268" customWidth="1"/>
    <col min="8965" max="8965" width="9.6640625" style="268" customWidth="1"/>
    <col min="8966" max="8966" width="29.6640625" style="268" customWidth="1"/>
    <col min="8967" max="8967" width="11.33203125" style="268" customWidth="1"/>
    <col min="8968" max="9216" width="9.33203125" style="268"/>
    <col min="9217" max="9217" width="11.6640625" style="268" customWidth="1"/>
    <col min="9218" max="9218" width="4.1640625" style="268" customWidth="1"/>
    <col min="9219" max="9219" width="67.6640625" style="268" customWidth="1"/>
    <col min="9220" max="9220" width="6.6640625" style="268" customWidth="1"/>
    <col min="9221" max="9221" width="9.6640625" style="268" customWidth="1"/>
    <col min="9222" max="9222" width="29.6640625" style="268" customWidth="1"/>
    <col min="9223" max="9223" width="11.33203125" style="268" customWidth="1"/>
    <col min="9224" max="9472" width="9.33203125" style="268"/>
    <col min="9473" max="9473" width="11.6640625" style="268" customWidth="1"/>
    <col min="9474" max="9474" width="4.1640625" style="268" customWidth="1"/>
    <col min="9475" max="9475" width="67.6640625" style="268" customWidth="1"/>
    <col min="9476" max="9476" width="6.6640625" style="268" customWidth="1"/>
    <col min="9477" max="9477" width="9.6640625" style="268" customWidth="1"/>
    <col min="9478" max="9478" width="29.6640625" style="268" customWidth="1"/>
    <col min="9479" max="9479" width="11.33203125" style="268" customWidth="1"/>
    <col min="9480" max="9728" width="9.33203125" style="268"/>
    <col min="9729" max="9729" width="11.6640625" style="268" customWidth="1"/>
    <col min="9730" max="9730" width="4.1640625" style="268" customWidth="1"/>
    <col min="9731" max="9731" width="67.6640625" style="268" customWidth="1"/>
    <col min="9732" max="9732" width="6.6640625" style="268" customWidth="1"/>
    <col min="9733" max="9733" width="9.6640625" style="268" customWidth="1"/>
    <col min="9734" max="9734" width="29.6640625" style="268" customWidth="1"/>
    <col min="9735" max="9735" width="11.33203125" style="268" customWidth="1"/>
    <col min="9736" max="9984" width="9.33203125" style="268"/>
    <col min="9985" max="9985" width="11.6640625" style="268" customWidth="1"/>
    <col min="9986" max="9986" width="4.1640625" style="268" customWidth="1"/>
    <col min="9987" max="9987" width="67.6640625" style="268" customWidth="1"/>
    <col min="9988" max="9988" width="6.6640625" style="268" customWidth="1"/>
    <col min="9989" max="9989" width="9.6640625" style="268" customWidth="1"/>
    <col min="9990" max="9990" width="29.6640625" style="268" customWidth="1"/>
    <col min="9991" max="9991" width="11.33203125" style="268" customWidth="1"/>
    <col min="9992" max="10240" width="9.33203125" style="268"/>
    <col min="10241" max="10241" width="11.6640625" style="268" customWidth="1"/>
    <col min="10242" max="10242" width="4.1640625" style="268" customWidth="1"/>
    <col min="10243" max="10243" width="67.6640625" style="268" customWidth="1"/>
    <col min="10244" max="10244" width="6.6640625" style="268" customWidth="1"/>
    <col min="10245" max="10245" width="9.6640625" style="268" customWidth="1"/>
    <col min="10246" max="10246" width="29.6640625" style="268" customWidth="1"/>
    <col min="10247" max="10247" width="11.33203125" style="268" customWidth="1"/>
    <col min="10248" max="10496" width="9.33203125" style="268"/>
    <col min="10497" max="10497" width="11.6640625" style="268" customWidth="1"/>
    <col min="10498" max="10498" width="4.1640625" style="268" customWidth="1"/>
    <col min="10499" max="10499" width="67.6640625" style="268" customWidth="1"/>
    <col min="10500" max="10500" width="6.6640625" style="268" customWidth="1"/>
    <col min="10501" max="10501" width="9.6640625" style="268" customWidth="1"/>
    <col min="10502" max="10502" width="29.6640625" style="268" customWidth="1"/>
    <col min="10503" max="10503" width="11.33203125" style="268" customWidth="1"/>
    <col min="10504" max="10752" width="9.33203125" style="268"/>
    <col min="10753" max="10753" width="11.6640625" style="268" customWidth="1"/>
    <col min="10754" max="10754" width="4.1640625" style="268" customWidth="1"/>
    <col min="10755" max="10755" width="67.6640625" style="268" customWidth="1"/>
    <col min="10756" max="10756" width="6.6640625" style="268" customWidth="1"/>
    <col min="10757" max="10757" width="9.6640625" style="268" customWidth="1"/>
    <col min="10758" max="10758" width="29.6640625" style="268" customWidth="1"/>
    <col min="10759" max="10759" width="11.33203125" style="268" customWidth="1"/>
    <col min="10760" max="11008" width="9.33203125" style="268"/>
    <col min="11009" max="11009" width="11.6640625" style="268" customWidth="1"/>
    <col min="11010" max="11010" width="4.1640625" style="268" customWidth="1"/>
    <col min="11011" max="11011" width="67.6640625" style="268" customWidth="1"/>
    <col min="11012" max="11012" width="6.6640625" style="268" customWidth="1"/>
    <col min="11013" max="11013" width="9.6640625" style="268" customWidth="1"/>
    <col min="11014" max="11014" width="29.6640625" style="268" customWidth="1"/>
    <col min="11015" max="11015" width="11.33203125" style="268" customWidth="1"/>
    <col min="11016" max="11264" width="9.33203125" style="268"/>
    <col min="11265" max="11265" width="11.6640625" style="268" customWidth="1"/>
    <col min="11266" max="11266" width="4.1640625" style="268" customWidth="1"/>
    <col min="11267" max="11267" width="67.6640625" style="268" customWidth="1"/>
    <col min="11268" max="11268" width="6.6640625" style="268" customWidth="1"/>
    <col min="11269" max="11269" width="9.6640625" style="268" customWidth="1"/>
    <col min="11270" max="11270" width="29.6640625" style="268" customWidth="1"/>
    <col min="11271" max="11271" width="11.33203125" style="268" customWidth="1"/>
    <col min="11272" max="11520" width="9.33203125" style="268"/>
    <col min="11521" max="11521" width="11.6640625" style="268" customWidth="1"/>
    <col min="11522" max="11522" width="4.1640625" style="268" customWidth="1"/>
    <col min="11523" max="11523" width="67.6640625" style="268" customWidth="1"/>
    <col min="11524" max="11524" width="6.6640625" style="268" customWidth="1"/>
    <col min="11525" max="11525" width="9.6640625" style="268" customWidth="1"/>
    <col min="11526" max="11526" width="29.6640625" style="268" customWidth="1"/>
    <col min="11527" max="11527" width="11.33203125" style="268" customWidth="1"/>
    <col min="11528" max="11776" width="9.33203125" style="268"/>
    <col min="11777" max="11777" width="11.6640625" style="268" customWidth="1"/>
    <col min="11778" max="11778" width="4.1640625" style="268" customWidth="1"/>
    <col min="11779" max="11779" width="67.6640625" style="268" customWidth="1"/>
    <col min="11780" max="11780" width="6.6640625" style="268" customWidth="1"/>
    <col min="11781" max="11781" width="9.6640625" style="268" customWidth="1"/>
    <col min="11782" max="11782" width="29.6640625" style="268" customWidth="1"/>
    <col min="11783" max="11783" width="11.33203125" style="268" customWidth="1"/>
    <col min="11784" max="12032" width="9.33203125" style="268"/>
    <col min="12033" max="12033" width="11.6640625" style="268" customWidth="1"/>
    <col min="12034" max="12034" width="4.1640625" style="268" customWidth="1"/>
    <col min="12035" max="12035" width="67.6640625" style="268" customWidth="1"/>
    <col min="12036" max="12036" width="6.6640625" style="268" customWidth="1"/>
    <col min="12037" max="12037" width="9.6640625" style="268" customWidth="1"/>
    <col min="12038" max="12038" width="29.6640625" style="268" customWidth="1"/>
    <col min="12039" max="12039" width="11.33203125" style="268" customWidth="1"/>
    <col min="12040" max="12288" width="9.33203125" style="268"/>
    <col min="12289" max="12289" width="11.6640625" style="268" customWidth="1"/>
    <col min="12290" max="12290" width="4.1640625" style="268" customWidth="1"/>
    <col min="12291" max="12291" width="67.6640625" style="268" customWidth="1"/>
    <col min="12292" max="12292" width="6.6640625" style="268" customWidth="1"/>
    <col min="12293" max="12293" width="9.6640625" style="268" customWidth="1"/>
    <col min="12294" max="12294" width="29.6640625" style="268" customWidth="1"/>
    <col min="12295" max="12295" width="11.33203125" style="268" customWidth="1"/>
    <col min="12296" max="12544" width="9.33203125" style="268"/>
    <col min="12545" max="12545" width="11.6640625" style="268" customWidth="1"/>
    <col min="12546" max="12546" width="4.1640625" style="268" customWidth="1"/>
    <col min="12547" max="12547" width="67.6640625" style="268" customWidth="1"/>
    <col min="12548" max="12548" width="6.6640625" style="268" customWidth="1"/>
    <col min="12549" max="12549" width="9.6640625" style="268" customWidth="1"/>
    <col min="12550" max="12550" width="29.6640625" style="268" customWidth="1"/>
    <col min="12551" max="12551" width="11.33203125" style="268" customWidth="1"/>
    <col min="12552" max="12800" width="9.33203125" style="268"/>
    <col min="12801" max="12801" width="11.6640625" style="268" customWidth="1"/>
    <col min="12802" max="12802" width="4.1640625" style="268" customWidth="1"/>
    <col min="12803" max="12803" width="67.6640625" style="268" customWidth="1"/>
    <col min="12804" max="12804" width="6.6640625" style="268" customWidth="1"/>
    <col min="12805" max="12805" width="9.6640625" style="268" customWidth="1"/>
    <col min="12806" max="12806" width="29.6640625" style="268" customWidth="1"/>
    <col min="12807" max="12807" width="11.33203125" style="268" customWidth="1"/>
    <col min="12808" max="13056" width="9.33203125" style="268"/>
    <col min="13057" max="13057" width="11.6640625" style="268" customWidth="1"/>
    <col min="13058" max="13058" width="4.1640625" style="268" customWidth="1"/>
    <col min="13059" max="13059" width="67.6640625" style="268" customWidth="1"/>
    <col min="13060" max="13060" width="6.6640625" style="268" customWidth="1"/>
    <col min="13061" max="13061" width="9.6640625" style="268" customWidth="1"/>
    <col min="13062" max="13062" width="29.6640625" style="268" customWidth="1"/>
    <col min="13063" max="13063" width="11.33203125" style="268" customWidth="1"/>
    <col min="13064" max="13312" width="9.33203125" style="268"/>
    <col min="13313" max="13313" width="11.6640625" style="268" customWidth="1"/>
    <col min="13314" max="13314" width="4.1640625" style="268" customWidth="1"/>
    <col min="13315" max="13315" width="67.6640625" style="268" customWidth="1"/>
    <col min="13316" max="13316" width="6.6640625" style="268" customWidth="1"/>
    <col min="13317" max="13317" width="9.6640625" style="268" customWidth="1"/>
    <col min="13318" max="13318" width="29.6640625" style="268" customWidth="1"/>
    <col min="13319" max="13319" width="11.33203125" style="268" customWidth="1"/>
    <col min="13320" max="13568" width="9.33203125" style="268"/>
    <col min="13569" max="13569" width="11.6640625" style="268" customWidth="1"/>
    <col min="13570" max="13570" width="4.1640625" style="268" customWidth="1"/>
    <col min="13571" max="13571" width="67.6640625" style="268" customWidth="1"/>
    <col min="13572" max="13572" width="6.6640625" style="268" customWidth="1"/>
    <col min="13573" max="13573" width="9.6640625" style="268" customWidth="1"/>
    <col min="13574" max="13574" width="29.6640625" style="268" customWidth="1"/>
    <col min="13575" max="13575" width="11.33203125" style="268" customWidth="1"/>
    <col min="13576" max="13824" width="9.33203125" style="268"/>
    <col min="13825" max="13825" width="11.6640625" style="268" customWidth="1"/>
    <col min="13826" max="13826" width="4.1640625" style="268" customWidth="1"/>
    <col min="13827" max="13827" width="67.6640625" style="268" customWidth="1"/>
    <col min="13828" max="13828" width="6.6640625" style="268" customWidth="1"/>
    <col min="13829" max="13829" width="9.6640625" style="268" customWidth="1"/>
    <col min="13830" max="13830" width="29.6640625" style="268" customWidth="1"/>
    <col min="13831" max="13831" width="11.33203125" style="268" customWidth="1"/>
    <col min="13832" max="14080" width="9.33203125" style="268"/>
    <col min="14081" max="14081" width="11.6640625" style="268" customWidth="1"/>
    <col min="14082" max="14082" width="4.1640625" style="268" customWidth="1"/>
    <col min="14083" max="14083" width="67.6640625" style="268" customWidth="1"/>
    <col min="14084" max="14084" width="6.6640625" style="268" customWidth="1"/>
    <col min="14085" max="14085" width="9.6640625" style="268" customWidth="1"/>
    <col min="14086" max="14086" width="29.6640625" style="268" customWidth="1"/>
    <col min="14087" max="14087" width="11.33203125" style="268" customWidth="1"/>
    <col min="14088" max="14336" width="9.33203125" style="268"/>
    <col min="14337" max="14337" width="11.6640625" style="268" customWidth="1"/>
    <col min="14338" max="14338" width="4.1640625" style="268" customWidth="1"/>
    <col min="14339" max="14339" width="67.6640625" style="268" customWidth="1"/>
    <col min="14340" max="14340" width="6.6640625" style="268" customWidth="1"/>
    <col min="14341" max="14341" width="9.6640625" style="268" customWidth="1"/>
    <col min="14342" max="14342" width="29.6640625" style="268" customWidth="1"/>
    <col min="14343" max="14343" width="11.33203125" style="268" customWidth="1"/>
    <col min="14344" max="14592" width="9.33203125" style="268"/>
    <col min="14593" max="14593" width="11.6640625" style="268" customWidth="1"/>
    <col min="14594" max="14594" width="4.1640625" style="268" customWidth="1"/>
    <col min="14595" max="14595" width="67.6640625" style="268" customWidth="1"/>
    <col min="14596" max="14596" width="6.6640625" style="268" customWidth="1"/>
    <col min="14597" max="14597" width="9.6640625" style="268" customWidth="1"/>
    <col min="14598" max="14598" width="29.6640625" style="268" customWidth="1"/>
    <col min="14599" max="14599" width="11.33203125" style="268" customWidth="1"/>
    <col min="14600" max="14848" width="9.33203125" style="268"/>
    <col min="14849" max="14849" width="11.6640625" style="268" customWidth="1"/>
    <col min="14850" max="14850" width="4.1640625" style="268" customWidth="1"/>
    <col min="14851" max="14851" width="67.6640625" style="268" customWidth="1"/>
    <col min="14852" max="14852" width="6.6640625" style="268" customWidth="1"/>
    <col min="14853" max="14853" width="9.6640625" style="268" customWidth="1"/>
    <col min="14854" max="14854" width="29.6640625" style="268" customWidth="1"/>
    <col min="14855" max="14855" width="11.33203125" style="268" customWidth="1"/>
    <col min="14856" max="15104" width="9.33203125" style="268"/>
    <col min="15105" max="15105" width="11.6640625" style="268" customWidth="1"/>
    <col min="15106" max="15106" width="4.1640625" style="268" customWidth="1"/>
    <col min="15107" max="15107" width="67.6640625" style="268" customWidth="1"/>
    <col min="15108" max="15108" width="6.6640625" style="268" customWidth="1"/>
    <col min="15109" max="15109" width="9.6640625" style="268" customWidth="1"/>
    <col min="15110" max="15110" width="29.6640625" style="268" customWidth="1"/>
    <col min="15111" max="15111" width="11.33203125" style="268" customWidth="1"/>
    <col min="15112" max="15360" width="9.33203125" style="268"/>
    <col min="15361" max="15361" width="11.6640625" style="268" customWidth="1"/>
    <col min="15362" max="15362" width="4.1640625" style="268" customWidth="1"/>
    <col min="15363" max="15363" width="67.6640625" style="268" customWidth="1"/>
    <col min="15364" max="15364" width="6.6640625" style="268" customWidth="1"/>
    <col min="15365" max="15365" width="9.6640625" style="268" customWidth="1"/>
    <col min="15366" max="15366" width="29.6640625" style="268" customWidth="1"/>
    <col min="15367" max="15367" width="11.33203125" style="268" customWidth="1"/>
    <col min="15368" max="15616" width="9.33203125" style="268"/>
    <col min="15617" max="15617" width="11.6640625" style="268" customWidth="1"/>
    <col min="15618" max="15618" width="4.1640625" style="268" customWidth="1"/>
    <col min="15619" max="15619" width="67.6640625" style="268" customWidth="1"/>
    <col min="15620" max="15620" width="6.6640625" style="268" customWidth="1"/>
    <col min="15621" max="15621" width="9.6640625" style="268" customWidth="1"/>
    <col min="15622" max="15622" width="29.6640625" style="268" customWidth="1"/>
    <col min="15623" max="15623" width="11.33203125" style="268" customWidth="1"/>
    <col min="15624" max="15872" width="9.33203125" style="268"/>
    <col min="15873" max="15873" width="11.6640625" style="268" customWidth="1"/>
    <col min="15874" max="15874" width="4.1640625" style="268" customWidth="1"/>
    <col min="15875" max="15875" width="67.6640625" style="268" customWidth="1"/>
    <col min="15876" max="15876" width="6.6640625" style="268" customWidth="1"/>
    <col min="15877" max="15877" width="9.6640625" style="268" customWidth="1"/>
    <col min="15878" max="15878" width="29.6640625" style="268" customWidth="1"/>
    <col min="15879" max="15879" width="11.33203125" style="268" customWidth="1"/>
    <col min="15880" max="16128" width="9.33203125" style="268"/>
    <col min="16129" max="16129" width="11.6640625" style="268" customWidth="1"/>
    <col min="16130" max="16130" width="4.1640625" style="268" customWidth="1"/>
    <col min="16131" max="16131" width="67.6640625" style="268" customWidth="1"/>
    <col min="16132" max="16132" width="6.6640625" style="268" customWidth="1"/>
    <col min="16133" max="16133" width="9.6640625" style="268" customWidth="1"/>
    <col min="16134" max="16134" width="29.6640625" style="268" customWidth="1"/>
    <col min="16135" max="16135" width="11.33203125" style="268" customWidth="1"/>
    <col min="16136" max="16384" width="9.33203125" style="268"/>
  </cols>
  <sheetData>
    <row r="1" spans="1:6" x14ac:dyDescent="0.2">
      <c r="A1" s="265"/>
      <c r="B1" s="266"/>
      <c r="C1" s="266"/>
      <c r="D1" s="266"/>
      <c r="E1" s="266"/>
      <c r="F1" s="267"/>
    </row>
    <row r="2" spans="1:6" ht="19.5" x14ac:dyDescent="0.3">
      <c r="A2" s="269" t="s">
        <v>575</v>
      </c>
      <c r="B2" s="270"/>
      <c r="C2" s="270"/>
      <c r="D2" s="270"/>
      <c r="E2" s="270"/>
      <c r="F2" s="271"/>
    </row>
    <row r="3" spans="1:6" x14ac:dyDescent="0.2">
      <c r="A3" s="272"/>
      <c r="B3" s="270"/>
      <c r="C3" s="273"/>
      <c r="D3" s="273"/>
      <c r="E3" s="270"/>
      <c r="F3" s="271"/>
    </row>
    <row r="4" spans="1:6" ht="15" x14ac:dyDescent="0.25">
      <c r="A4" s="274" t="s">
        <v>576</v>
      </c>
      <c r="B4" s="275" t="s">
        <v>577</v>
      </c>
      <c r="C4" s="275"/>
      <c r="D4" s="273"/>
      <c r="E4" s="270"/>
      <c r="F4" s="271"/>
    </row>
    <row r="5" spans="1:6" ht="15" x14ac:dyDescent="0.25">
      <c r="A5" s="274"/>
      <c r="B5" s="275"/>
      <c r="C5" s="275"/>
      <c r="D5" s="273" t="s">
        <v>578</v>
      </c>
      <c r="E5" s="270"/>
      <c r="F5" s="271"/>
    </row>
    <row r="6" spans="1:6" ht="15" x14ac:dyDescent="0.25">
      <c r="A6" s="274" t="s">
        <v>579</v>
      </c>
      <c r="B6" s="275" t="s">
        <v>580</v>
      </c>
      <c r="C6" s="275"/>
      <c r="D6" s="273" t="s">
        <v>581</v>
      </c>
      <c r="E6" s="270"/>
      <c r="F6" s="271"/>
    </row>
    <row r="7" spans="1:6" ht="15" x14ac:dyDescent="0.25">
      <c r="A7" s="274"/>
      <c r="B7" s="275"/>
      <c r="C7" s="275"/>
      <c r="D7" s="273" t="s">
        <v>582</v>
      </c>
      <c r="E7" s="270"/>
      <c r="F7" s="271"/>
    </row>
    <row r="8" spans="1:6" ht="15.75" thickBot="1" x14ac:dyDescent="0.3">
      <c r="A8" s="274"/>
      <c r="B8" s="275"/>
      <c r="C8" s="276"/>
      <c r="D8" s="276"/>
      <c r="E8" s="276"/>
      <c r="F8" s="277"/>
    </row>
    <row r="9" spans="1:6" s="284" customFormat="1" ht="34.5" customHeight="1" thickBot="1" x14ac:dyDescent="0.3">
      <c r="A9" s="278"/>
      <c r="B9" s="279"/>
      <c r="C9" s="280" t="s">
        <v>583</v>
      </c>
      <c r="D9" s="281" t="s">
        <v>121</v>
      </c>
      <c r="E9" s="282" t="s">
        <v>584</v>
      </c>
      <c r="F9" s="283" t="s">
        <v>585</v>
      </c>
    </row>
    <row r="10" spans="1:6" s="284" customFormat="1" ht="15.75" x14ac:dyDescent="0.25">
      <c r="A10" s="285"/>
      <c r="B10" s="286"/>
      <c r="C10" s="285"/>
      <c r="D10" s="285"/>
      <c r="E10" s="285"/>
      <c r="F10" s="287"/>
    </row>
    <row r="11" spans="1:6" s="284" customFormat="1" ht="15.75" x14ac:dyDescent="0.25">
      <c r="A11" s="285"/>
      <c r="B11" s="286"/>
      <c r="C11" s="285"/>
      <c r="D11" s="285"/>
      <c r="E11" s="285"/>
      <c r="F11" s="287"/>
    </row>
    <row r="12" spans="1:6" s="284" customFormat="1" ht="17.25" x14ac:dyDescent="0.3">
      <c r="A12" s="288"/>
      <c r="B12" s="289" t="s">
        <v>586</v>
      </c>
      <c r="C12" s="290"/>
      <c r="D12" s="291"/>
      <c r="E12" s="288"/>
      <c r="F12" s="292"/>
    </row>
    <row r="13" spans="1:6" s="284" customFormat="1" ht="15.75" x14ac:dyDescent="0.25">
      <c r="A13" s="288"/>
      <c r="B13" s="293"/>
      <c r="C13" s="294"/>
      <c r="D13" s="294"/>
      <c r="E13" s="288"/>
      <c r="F13" s="292"/>
    </row>
    <row r="14" spans="1:6" s="284" customFormat="1" ht="15.75" x14ac:dyDescent="0.25">
      <c r="A14" s="295"/>
      <c r="B14" s="293"/>
      <c r="C14" s="290" t="s">
        <v>587</v>
      </c>
      <c r="D14" s="296">
        <v>1</v>
      </c>
      <c r="E14" s="296" t="s">
        <v>388</v>
      </c>
      <c r="F14" s="297">
        <f>Technologie!G28</f>
        <v>0</v>
      </c>
    </row>
    <row r="15" spans="1:6" s="284" customFormat="1" ht="6.75" customHeight="1" x14ac:dyDescent="0.25">
      <c r="A15" s="295"/>
      <c r="B15" s="293"/>
      <c r="C15" s="290"/>
      <c r="D15" s="296"/>
      <c r="E15" s="296"/>
      <c r="F15" s="297"/>
    </row>
    <row r="16" spans="1:6" s="284" customFormat="1" ht="15.75" x14ac:dyDescent="0.25">
      <c r="A16" s="295"/>
      <c r="B16" s="293"/>
      <c r="C16" s="290" t="s">
        <v>588</v>
      </c>
      <c r="D16" s="296">
        <v>1</v>
      </c>
      <c r="E16" s="296" t="s">
        <v>388</v>
      </c>
      <c r="F16" s="297">
        <f>Technologie!G47</f>
        <v>0</v>
      </c>
    </row>
    <row r="17" spans="1:6" s="284" customFormat="1" ht="6.75" customHeight="1" x14ac:dyDescent="0.25">
      <c r="A17" s="295"/>
      <c r="B17" s="293"/>
      <c r="C17" s="290"/>
      <c r="D17" s="296"/>
      <c r="E17" s="296"/>
      <c r="F17" s="297"/>
    </row>
    <row r="18" spans="1:6" s="284" customFormat="1" ht="15.75" x14ac:dyDescent="0.25">
      <c r="A18" s="295"/>
      <c r="B18" s="293"/>
      <c r="C18" s="290" t="s">
        <v>589</v>
      </c>
      <c r="D18" s="296">
        <v>1</v>
      </c>
      <c r="E18" s="296" t="s">
        <v>388</v>
      </c>
      <c r="F18" s="297">
        <f>Technologie!G78</f>
        <v>0</v>
      </c>
    </row>
    <row r="19" spans="1:6" s="284" customFormat="1" ht="6.75" customHeight="1" x14ac:dyDescent="0.25">
      <c r="A19" s="295"/>
      <c r="B19" s="293"/>
      <c r="C19" s="290"/>
      <c r="D19" s="296"/>
      <c r="E19" s="296"/>
      <c r="F19" s="297"/>
    </row>
    <row r="20" spans="1:6" s="284" customFormat="1" ht="15.75" x14ac:dyDescent="0.25">
      <c r="A20" s="295"/>
      <c r="B20" s="293"/>
      <c r="C20" s="290" t="s">
        <v>590</v>
      </c>
      <c r="D20" s="296">
        <v>1</v>
      </c>
      <c r="E20" s="296" t="s">
        <v>388</v>
      </c>
      <c r="F20" s="297">
        <f>Technologie!G91</f>
        <v>0</v>
      </c>
    </row>
    <row r="21" spans="1:6" s="284" customFormat="1" ht="16.5" thickBot="1" x14ac:dyDescent="0.3">
      <c r="A21" s="298"/>
      <c r="B21" s="299"/>
      <c r="C21" s="300"/>
      <c r="D21" s="300"/>
      <c r="E21" s="300"/>
      <c r="F21" s="301"/>
    </row>
    <row r="22" spans="1:6" s="284" customFormat="1" ht="15.75" x14ac:dyDescent="0.25">
      <c r="A22" s="295"/>
      <c r="B22" s="293"/>
      <c r="C22" s="290" t="s">
        <v>591</v>
      </c>
      <c r="D22" s="290"/>
      <c r="E22" s="290"/>
      <c r="F22" s="302">
        <f>SUM(F14:F20)</f>
        <v>0</v>
      </c>
    </row>
    <row r="23" spans="1:6" s="284" customFormat="1" ht="15.75" x14ac:dyDescent="0.25">
      <c r="A23" s="295"/>
      <c r="B23" s="293"/>
      <c r="C23" s="293"/>
      <c r="D23" s="290"/>
      <c r="E23" s="290"/>
      <c r="F23" s="303"/>
    </row>
    <row r="24" spans="1:6" s="284" customFormat="1" ht="15.75" x14ac:dyDescent="0.25">
      <c r="A24" s="295"/>
      <c r="B24" s="293"/>
      <c r="C24" s="293"/>
      <c r="D24" s="290"/>
      <c r="E24" s="290"/>
      <c r="F24" s="303"/>
    </row>
    <row r="25" spans="1:6" s="284" customFormat="1" ht="17.25" x14ac:dyDescent="0.3">
      <c r="A25" s="295"/>
      <c r="B25" s="289" t="s">
        <v>592</v>
      </c>
      <c r="C25" s="293"/>
      <c r="D25" s="295"/>
      <c r="E25" s="295"/>
      <c r="F25" s="303"/>
    </row>
    <row r="26" spans="1:6" s="284" customFormat="1" ht="15.75" x14ac:dyDescent="0.25">
      <c r="A26" s="295"/>
      <c r="B26" s="293"/>
      <c r="C26" s="293"/>
      <c r="D26" s="295"/>
      <c r="E26" s="295"/>
      <c r="F26" s="303"/>
    </row>
    <row r="27" spans="1:6" s="284" customFormat="1" ht="15.75" x14ac:dyDescent="0.25">
      <c r="A27" s="295"/>
      <c r="B27" s="293"/>
      <c r="C27" s="290" t="s">
        <v>593</v>
      </c>
      <c r="D27" s="296">
        <v>1</v>
      </c>
      <c r="E27" s="296" t="s">
        <v>388</v>
      </c>
      <c r="F27" s="297">
        <f>'Elektroinstalace '!G66</f>
        <v>0</v>
      </c>
    </row>
    <row r="28" spans="1:6" s="284" customFormat="1" ht="6.75" customHeight="1" x14ac:dyDescent="0.25">
      <c r="A28" s="295"/>
      <c r="B28" s="293"/>
      <c r="C28" s="290"/>
      <c r="D28" s="296"/>
      <c r="E28" s="296"/>
      <c r="F28" s="297"/>
    </row>
    <row r="29" spans="1:6" s="284" customFormat="1" ht="15.75" x14ac:dyDescent="0.25">
      <c r="A29" s="295"/>
      <c r="B29" s="293"/>
      <c r="C29" s="290" t="s">
        <v>590</v>
      </c>
      <c r="D29" s="296">
        <v>1</v>
      </c>
      <c r="E29" s="296" t="s">
        <v>388</v>
      </c>
      <c r="F29" s="297">
        <f>'Elektroinstalace '!G75</f>
        <v>0</v>
      </c>
    </row>
    <row r="30" spans="1:6" s="284" customFormat="1" ht="16.5" thickBot="1" x14ac:dyDescent="0.3">
      <c r="A30" s="298"/>
      <c r="B30" s="299"/>
      <c r="C30" s="299"/>
      <c r="D30" s="298"/>
      <c r="E30" s="298"/>
      <c r="F30" s="301"/>
    </row>
    <row r="31" spans="1:6" s="284" customFormat="1" ht="15.75" x14ac:dyDescent="0.25">
      <c r="A31" s="295"/>
      <c r="B31" s="293"/>
      <c r="C31" s="290" t="s">
        <v>594</v>
      </c>
      <c r="D31" s="295"/>
      <c r="E31" s="295"/>
      <c r="F31" s="302">
        <f>SUM(F27:F30)</f>
        <v>0</v>
      </c>
    </row>
    <row r="32" spans="1:6" s="284" customFormat="1" ht="15.75" x14ac:dyDescent="0.25">
      <c r="A32" s="295"/>
      <c r="B32" s="293"/>
      <c r="C32" s="293"/>
      <c r="D32" s="295"/>
      <c r="E32" s="295"/>
      <c r="F32" s="303"/>
    </row>
    <row r="33" spans="1:6" s="284" customFormat="1" ht="16.5" thickBot="1" x14ac:dyDescent="0.3">
      <c r="A33" s="295"/>
      <c r="B33" s="293"/>
      <c r="C33" s="293"/>
      <c r="D33" s="293"/>
      <c r="E33" s="295"/>
      <c r="F33" s="304"/>
    </row>
    <row r="34" spans="1:6" s="284" customFormat="1" ht="16.5" thickBot="1" x14ac:dyDescent="0.3">
      <c r="A34" s="295"/>
      <c r="B34" s="293"/>
      <c r="C34" s="305" t="s">
        <v>595</v>
      </c>
      <c r="D34" s="306"/>
      <c r="E34" s="295"/>
      <c r="F34" s="307">
        <f>SUM(F22,F31)</f>
        <v>0</v>
      </c>
    </row>
    <row r="35" spans="1:6" s="284" customFormat="1" ht="15.75" x14ac:dyDescent="0.25">
      <c r="A35" s="295"/>
      <c r="B35" s="293"/>
      <c r="C35" s="305"/>
      <c r="D35" s="306"/>
      <c r="E35" s="306"/>
      <c r="F35" s="293"/>
    </row>
    <row r="36" spans="1:6" s="284" customFormat="1" ht="15.75" x14ac:dyDescent="0.25">
      <c r="A36" s="295"/>
      <c r="B36" s="293"/>
      <c r="C36" s="305" t="s">
        <v>596</v>
      </c>
      <c r="D36" s="306"/>
      <c r="E36" s="306"/>
      <c r="F36" s="308">
        <f>F34*0.21</f>
        <v>0</v>
      </c>
    </row>
    <row r="37" spans="1:6" s="284" customFormat="1" ht="16.5" thickBot="1" x14ac:dyDescent="0.3">
      <c r="A37" s="295"/>
      <c r="B37" s="293"/>
      <c r="C37" s="309"/>
      <c r="D37" s="291"/>
      <c r="E37" s="295"/>
      <c r="F37" s="293"/>
    </row>
    <row r="38" spans="1:6" s="284" customFormat="1" ht="16.5" thickBot="1" x14ac:dyDescent="0.3">
      <c r="A38" s="295"/>
      <c r="B38" s="293"/>
      <c r="C38" s="310" t="s">
        <v>597</v>
      </c>
      <c r="D38" s="291"/>
      <c r="E38" s="295"/>
      <c r="F38" s="311">
        <f>SUM(F34:F36)</f>
        <v>0</v>
      </c>
    </row>
    <row r="65" ht="14.25" customHeight="1" x14ac:dyDescent="0.2"/>
    <row r="178" ht="13.5" customHeight="1" x14ac:dyDescent="0.2"/>
    <row r="187" ht="14.25" customHeight="1" x14ac:dyDescent="0.2"/>
    <row r="188" ht="14.25" customHeight="1" x14ac:dyDescent="0.2"/>
    <row r="189" ht="18.75" customHeight="1" x14ac:dyDescent="0.2"/>
    <row r="190" ht="18" customHeight="1" x14ac:dyDescent="0.2"/>
    <row r="191" ht="19.5" customHeight="1" x14ac:dyDescent="0.2"/>
  </sheetData>
  <sheetProtection selectLockedCells="1" selectUnlockedCells="1"/>
  <printOptions gridLines="1"/>
  <pageMargins left="0.39374999999999999" right="0.27569444444444446" top="0.59027777777777779" bottom="0.59097222222222223" header="0.51180555555555551" footer="0.27569444444444446"/>
  <pageSetup paperSize="9" firstPageNumber="0" orientation="portrait" horizontalDpi="300" verticalDpi="300" r:id="rId1"/>
  <headerFooter alignWithMargins="0">
    <oddFooter>&amp;CStránka &amp;P z &amp;N</oddFooter>
  </headerFooter>
  <rowBreaks count="2" manualBreakCount="2">
    <brk id="54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5518-3A0C-4BCC-9B7F-93A5A2AD6EF7}">
  <sheetPr>
    <pageSetUpPr fitToPage="1"/>
  </sheetPr>
  <dimension ref="A1:J209"/>
  <sheetViews>
    <sheetView view="pageBreakPreview" topLeftCell="A37" zoomScale="115" zoomScaleSheetLayoutView="115" workbookViewId="0">
      <selection activeCell="C35" sqref="C35"/>
    </sheetView>
  </sheetViews>
  <sheetFormatPr defaultRowHeight="12.75" x14ac:dyDescent="0.2"/>
  <cols>
    <col min="1" max="1" width="10.6640625" style="268" customWidth="1"/>
    <col min="2" max="2" width="9.5" style="268" customWidth="1"/>
    <col min="3" max="3" width="63" style="268" customWidth="1"/>
    <col min="4" max="4" width="6.1640625" style="268" customWidth="1"/>
    <col min="5" max="5" width="10.33203125" style="268" customWidth="1"/>
    <col min="6" max="6" width="12.6640625" style="268" customWidth="1"/>
    <col min="7" max="7" width="19.6640625" style="268" customWidth="1"/>
    <col min="8" max="8" width="30.1640625" style="268" customWidth="1"/>
    <col min="9" max="256" width="9.33203125" style="268"/>
    <col min="257" max="257" width="10.6640625" style="268" customWidth="1"/>
    <col min="258" max="258" width="12.1640625" style="268" customWidth="1"/>
    <col min="259" max="259" width="63" style="268" customWidth="1"/>
    <col min="260" max="260" width="6.1640625" style="268" customWidth="1"/>
    <col min="261" max="261" width="10.33203125" style="268" customWidth="1"/>
    <col min="262" max="262" width="12.6640625" style="268" customWidth="1"/>
    <col min="263" max="263" width="19.6640625" style="268" customWidth="1"/>
    <col min="264" max="264" width="30.1640625" style="268" customWidth="1"/>
    <col min="265" max="512" width="9.33203125" style="268"/>
    <col min="513" max="513" width="10.6640625" style="268" customWidth="1"/>
    <col min="514" max="514" width="12.1640625" style="268" customWidth="1"/>
    <col min="515" max="515" width="63" style="268" customWidth="1"/>
    <col min="516" max="516" width="6.1640625" style="268" customWidth="1"/>
    <col min="517" max="517" width="10.33203125" style="268" customWidth="1"/>
    <col min="518" max="518" width="12.6640625" style="268" customWidth="1"/>
    <col min="519" max="519" width="19.6640625" style="268" customWidth="1"/>
    <col min="520" max="520" width="30.1640625" style="268" customWidth="1"/>
    <col min="521" max="768" width="9.33203125" style="268"/>
    <col min="769" max="769" width="10.6640625" style="268" customWidth="1"/>
    <col min="770" max="770" width="12.1640625" style="268" customWidth="1"/>
    <col min="771" max="771" width="63" style="268" customWidth="1"/>
    <col min="772" max="772" width="6.1640625" style="268" customWidth="1"/>
    <col min="773" max="773" width="10.33203125" style="268" customWidth="1"/>
    <col min="774" max="774" width="12.6640625" style="268" customWidth="1"/>
    <col min="775" max="775" width="19.6640625" style="268" customWidth="1"/>
    <col min="776" max="776" width="30.1640625" style="268" customWidth="1"/>
    <col min="777" max="1024" width="9.33203125" style="268"/>
    <col min="1025" max="1025" width="10.6640625" style="268" customWidth="1"/>
    <col min="1026" max="1026" width="12.1640625" style="268" customWidth="1"/>
    <col min="1027" max="1027" width="63" style="268" customWidth="1"/>
    <col min="1028" max="1028" width="6.1640625" style="268" customWidth="1"/>
    <col min="1029" max="1029" width="10.33203125" style="268" customWidth="1"/>
    <col min="1030" max="1030" width="12.6640625" style="268" customWidth="1"/>
    <col min="1031" max="1031" width="19.6640625" style="268" customWidth="1"/>
    <col min="1032" max="1032" width="30.1640625" style="268" customWidth="1"/>
    <col min="1033" max="1280" width="9.33203125" style="268"/>
    <col min="1281" max="1281" width="10.6640625" style="268" customWidth="1"/>
    <col min="1282" max="1282" width="12.1640625" style="268" customWidth="1"/>
    <col min="1283" max="1283" width="63" style="268" customWidth="1"/>
    <col min="1284" max="1284" width="6.1640625" style="268" customWidth="1"/>
    <col min="1285" max="1285" width="10.33203125" style="268" customWidth="1"/>
    <col min="1286" max="1286" width="12.6640625" style="268" customWidth="1"/>
    <col min="1287" max="1287" width="19.6640625" style="268" customWidth="1"/>
    <col min="1288" max="1288" width="30.1640625" style="268" customWidth="1"/>
    <col min="1289" max="1536" width="9.33203125" style="268"/>
    <col min="1537" max="1537" width="10.6640625" style="268" customWidth="1"/>
    <col min="1538" max="1538" width="12.1640625" style="268" customWidth="1"/>
    <col min="1539" max="1539" width="63" style="268" customWidth="1"/>
    <col min="1540" max="1540" width="6.1640625" style="268" customWidth="1"/>
    <col min="1541" max="1541" width="10.33203125" style="268" customWidth="1"/>
    <col min="1542" max="1542" width="12.6640625" style="268" customWidth="1"/>
    <col min="1543" max="1543" width="19.6640625" style="268" customWidth="1"/>
    <col min="1544" max="1544" width="30.1640625" style="268" customWidth="1"/>
    <col min="1545" max="1792" width="9.33203125" style="268"/>
    <col min="1793" max="1793" width="10.6640625" style="268" customWidth="1"/>
    <col min="1794" max="1794" width="12.1640625" style="268" customWidth="1"/>
    <col min="1795" max="1795" width="63" style="268" customWidth="1"/>
    <col min="1796" max="1796" width="6.1640625" style="268" customWidth="1"/>
    <col min="1797" max="1797" width="10.33203125" style="268" customWidth="1"/>
    <col min="1798" max="1798" width="12.6640625" style="268" customWidth="1"/>
    <col min="1799" max="1799" width="19.6640625" style="268" customWidth="1"/>
    <col min="1800" max="1800" width="30.1640625" style="268" customWidth="1"/>
    <col min="1801" max="2048" width="9.33203125" style="268"/>
    <col min="2049" max="2049" width="10.6640625" style="268" customWidth="1"/>
    <col min="2050" max="2050" width="12.1640625" style="268" customWidth="1"/>
    <col min="2051" max="2051" width="63" style="268" customWidth="1"/>
    <col min="2052" max="2052" width="6.1640625" style="268" customWidth="1"/>
    <col min="2053" max="2053" width="10.33203125" style="268" customWidth="1"/>
    <col min="2054" max="2054" width="12.6640625" style="268" customWidth="1"/>
    <col min="2055" max="2055" width="19.6640625" style="268" customWidth="1"/>
    <col min="2056" max="2056" width="30.1640625" style="268" customWidth="1"/>
    <col min="2057" max="2304" width="9.33203125" style="268"/>
    <col min="2305" max="2305" width="10.6640625" style="268" customWidth="1"/>
    <col min="2306" max="2306" width="12.1640625" style="268" customWidth="1"/>
    <col min="2307" max="2307" width="63" style="268" customWidth="1"/>
    <col min="2308" max="2308" width="6.1640625" style="268" customWidth="1"/>
    <col min="2309" max="2309" width="10.33203125" style="268" customWidth="1"/>
    <col min="2310" max="2310" width="12.6640625" style="268" customWidth="1"/>
    <col min="2311" max="2311" width="19.6640625" style="268" customWidth="1"/>
    <col min="2312" max="2312" width="30.1640625" style="268" customWidth="1"/>
    <col min="2313" max="2560" width="9.33203125" style="268"/>
    <col min="2561" max="2561" width="10.6640625" style="268" customWidth="1"/>
    <col min="2562" max="2562" width="12.1640625" style="268" customWidth="1"/>
    <col min="2563" max="2563" width="63" style="268" customWidth="1"/>
    <col min="2564" max="2564" width="6.1640625" style="268" customWidth="1"/>
    <col min="2565" max="2565" width="10.33203125" style="268" customWidth="1"/>
    <col min="2566" max="2566" width="12.6640625" style="268" customWidth="1"/>
    <col min="2567" max="2567" width="19.6640625" style="268" customWidth="1"/>
    <col min="2568" max="2568" width="30.1640625" style="268" customWidth="1"/>
    <col min="2569" max="2816" width="9.33203125" style="268"/>
    <col min="2817" max="2817" width="10.6640625" style="268" customWidth="1"/>
    <col min="2818" max="2818" width="12.1640625" style="268" customWidth="1"/>
    <col min="2819" max="2819" width="63" style="268" customWidth="1"/>
    <col min="2820" max="2820" width="6.1640625" style="268" customWidth="1"/>
    <col min="2821" max="2821" width="10.33203125" style="268" customWidth="1"/>
    <col min="2822" max="2822" width="12.6640625" style="268" customWidth="1"/>
    <col min="2823" max="2823" width="19.6640625" style="268" customWidth="1"/>
    <col min="2824" max="2824" width="30.1640625" style="268" customWidth="1"/>
    <col min="2825" max="3072" width="9.33203125" style="268"/>
    <col min="3073" max="3073" width="10.6640625" style="268" customWidth="1"/>
    <col min="3074" max="3074" width="12.1640625" style="268" customWidth="1"/>
    <col min="3075" max="3075" width="63" style="268" customWidth="1"/>
    <col min="3076" max="3076" width="6.1640625" style="268" customWidth="1"/>
    <col min="3077" max="3077" width="10.33203125" style="268" customWidth="1"/>
    <col min="3078" max="3078" width="12.6640625" style="268" customWidth="1"/>
    <col min="3079" max="3079" width="19.6640625" style="268" customWidth="1"/>
    <col min="3080" max="3080" width="30.1640625" style="268" customWidth="1"/>
    <col min="3081" max="3328" width="9.33203125" style="268"/>
    <col min="3329" max="3329" width="10.6640625" style="268" customWidth="1"/>
    <col min="3330" max="3330" width="12.1640625" style="268" customWidth="1"/>
    <col min="3331" max="3331" width="63" style="268" customWidth="1"/>
    <col min="3332" max="3332" width="6.1640625" style="268" customWidth="1"/>
    <col min="3333" max="3333" width="10.33203125" style="268" customWidth="1"/>
    <col min="3334" max="3334" width="12.6640625" style="268" customWidth="1"/>
    <col min="3335" max="3335" width="19.6640625" style="268" customWidth="1"/>
    <col min="3336" max="3336" width="30.1640625" style="268" customWidth="1"/>
    <col min="3337" max="3584" width="9.33203125" style="268"/>
    <col min="3585" max="3585" width="10.6640625" style="268" customWidth="1"/>
    <col min="3586" max="3586" width="12.1640625" style="268" customWidth="1"/>
    <col min="3587" max="3587" width="63" style="268" customWidth="1"/>
    <col min="3588" max="3588" width="6.1640625" style="268" customWidth="1"/>
    <col min="3589" max="3589" width="10.33203125" style="268" customWidth="1"/>
    <col min="3590" max="3590" width="12.6640625" style="268" customWidth="1"/>
    <col min="3591" max="3591" width="19.6640625" style="268" customWidth="1"/>
    <col min="3592" max="3592" width="30.1640625" style="268" customWidth="1"/>
    <col min="3593" max="3840" width="9.33203125" style="268"/>
    <col min="3841" max="3841" width="10.6640625" style="268" customWidth="1"/>
    <col min="3842" max="3842" width="12.1640625" style="268" customWidth="1"/>
    <col min="3843" max="3843" width="63" style="268" customWidth="1"/>
    <col min="3844" max="3844" width="6.1640625" style="268" customWidth="1"/>
    <col min="3845" max="3845" width="10.33203125" style="268" customWidth="1"/>
    <col min="3846" max="3846" width="12.6640625" style="268" customWidth="1"/>
    <col min="3847" max="3847" width="19.6640625" style="268" customWidth="1"/>
    <col min="3848" max="3848" width="30.1640625" style="268" customWidth="1"/>
    <col min="3849" max="4096" width="9.33203125" style="268"/>
    <col min="4097" max="4097" width="10.6640625" style="268" customWidth="1"/>
    <col min="4098" max="4098" width="12.1640625" style="268" customWidth="1"/>
    <col min="4099" max="4099" width="63" style="268" customWidth="1"/>
    <col min="4100" max="4100" width="6.1640625" style="268" customWidth="1"/>
    <col min="4101" max="4101" width="10.33203125" style="268" customWidth="1"/>
    <col min="4102" max="4102" width="12.6640625" style="268" customWidth="1"/>
    <col min="4103" max="4103" width="19.6640625" style="268" customWidth="1"/>
    <col min="4104" max="4104" width="30.1640625" style="268" customWidth="1"/>
    <col min="4105" max="4352" width="9.33203125" style="268"/>
    <col min="4353" max="4353" width="10.6640625" style="268" customWidth="1"/>
    <col min="4354" max="4354" width="12.1640625" style="268" customWidth="1"/>
    <col min="4355" max="4355" width="63" style="268" customWidth="1"/>
    <col min="4356" max="4356" width="6.1640625" style="268" customWidth="1"/>
    <col min="4357" max="4357" width="10.33203125" style="268" customWidth="1"/>
    <col min="4358" max="4358" width="12.6640625" style="268" customWidth="1"/>
    <col min="4359" max="4359" width="19.6640625" style="268" customWidth="1"/>
    <col min="4360" max="4360" width="30.1640625" style="268" customWidth="1"/>
    <col min="4361" max="4608" width="9.33203125" style="268"/>
    <col min="4609" max="4609" width="10.6640625" style="268" customWidth="1"/>
    <col min="4610" max="4610" width="12.1640625" style="268" customWidth="1"/>
    <col min="4611" max="4611" width="63" style="268" customWidth="1"/>
    <col min="4612" max="4612" width="6.1640625" style="268" customWidth="1"/>
    <col min="4613" max="4613" width="10.33203125" style="268" customWidth="1"/>
    <col min="4614" max="4614" width="12.6640625" style="268" customWidth="1"/>
    <col min="4615" max="4615" width="19.6640625" style="268" customWidth="1"/>
    <col min="4616" max="4616" width="30.1640625" style="268" customWidth="1"/>
    <col min="4617" max="4864" width="9.33203125" style="268"/>
    <col min="4865" max="4865" width="10.6640625" style="268" customWidth="1"/>
    <col min="4866" max="4866" width="12.1640625" style="268" customWidth="1"/>
    <col min="4867" max="4867" width="63" style="268" customWidth="1"/>
    <col min="4868" max="4868" width="6.1640625" style="268" customWidth="1"/>
    <col min="4869" max="4869" width="10.33203125" style="268" customWidth="1"/>
    <col min="4870" max="4870" width="12.6640625" style="268" customWidth="1"/>
    <col min="4871" max="4871" width="19.6640625" style="268" customWidth="1"/>
    <col min="4872" max="4872" width="30.1640625" style="268" customWidth="1"/>
    <col min="4873" max="5120" width="9.33203125" style="268"/>
    <col min="5121" max="5121" width="10.6640625" style="268" customWidth="1"/>
    <col min="5122" max="5122" width="12.1640625" style="268" customWidth="1"/>
    <col min="5123" max="5123" width="63" style="268" customWidth="1"/>
    <col min="5124" max="5124" width="6.1640625" style="268" customWidth="1"/>
    <col min="5125" max="5125" width="10.33203125" style="268" customWidth="1"/>
    <col min="5126" max="5126" width="12.6640625" style="268" customWidth="1"/>
    <col min="5127" max="5127" width="19.6640625" style="268" customWidth="1"/>
    <col min="5128" max="5128" width="30.1640625" style="268" customWidth="1"/>
    <col min="5129" max="5376" width="9.33203125" style="268"/>
    <col min="5377" max="5377" width="10.6640625" style="268" customWidth="1"/>
    <col min="5378" max="5378" width="12.1640625" style="268" customWidth="1"/>
    <col min="5379" max="5379" width="63" style="268" customWidth="1"/>
    <col min="5380" max="5380" width="6.1640625" style="268" customWidth="1"/>
    <col min="5381" max="5381" width="10.33203125" style="268" customWidth="1"/>
    <col min="5382" max="5382" width="12.6640625" style="268" customWidth="1"/>
    <col min="5383" max="5383" width="19.6640625" style="268" customWidth="1"/>
    <col min="5384" max="5384" width="30.1640625" style="268" customWidth="1"/>
    <col min="5385" max="5632" width="9.33203125" style="268"/>
    <col min="5633" max="5633" width="10.6640625" style="268" customWidth="1"/>
    <col min="5634" max="5634" width="12.1640625" style="268" customWidth="1"/>
    <col min="5635" max="5635" width="63" style="268" customWidth="1"/>
    <col min="5636" max="5636" width="6.1640625" style="268" customWidth="1"/>
    <col min="5637" max="5637" width="10.33203125" style="268" customWidth="1"/>
    <col min="5638" max="5638" width="12.6640625" style="268" customWidth="1"/>
    <col min="5639" max="5639" width="19.6640625" style="268" customWidth="1"/>
    <col min="5640" max="5640" width="30.1640625" style="268" customWidth="1"/>
    <col min="5641" max="5888" width="9.33203125" style="268"/>
    <col min="5889" max="5889" width="10.6640625" style="268" customWidth="1"/>
    <col min="5890" max="5890" width="12.1640625" style="268" customWidth="1"/>
    <col min="5891" max="5891" width="63" style="268" customWidth="1"/>
    <col min="5892" max="5892" width="6.1640625" style="268" customWidth="1"/>
    <col min="5893" max="5893" width="10.33203125" style="268" customWidth="1"/>
    <col min="5894" max="5894" width="12.6640625" style="268" customWidth="1"/>
    <col min="5895" max="5895" width="19.6640625" style="268" customWidth="1"/>
    <col min="5896" max="5896" width="30.1640625" style="268" customWidth="1"/>
    <col min="5897" max="6144" width="9.33203125" style="268"/>
    <col min="6145" max="6145" width="10.6640625" style="268" customWidth="1"/>
    <col min="6146" max="6146" width="12.1640625" style="268" customWidth="1"/>
    <col min="6147" max="6147" width="63" style="268" customWidth="1"/>
    <col min="6148" max="6148" width="6.1640625" style="268" customWidth="1"/>
    <col min="6149" max="6149" width="10.33203125" style="268" customWidth="1"/>
    <col min="6150" max="6150" width="12.6640625" style="268" customWidth="1"/>
    <col min="6151" max="6151" width="19.6640625" style="268" customWidth="1"/>
    <col min="6152" max="6152" width="30.1640625" style="268" customWidth="1"/>
    <col min="6153" max="6400" width="9.33203125" style="268"/>
    <col min="6401" max="6401" width="10.6640625" style="268" customWidth="1"/>
    <col min="6402" max="6402" width="12.1640625" style="268" customWidth="1"/>
    <col min="6403" max="6403" width="63" style="268" customWidth="1"/>
    <col min="6404" max="6404" width="6.1640625" style="268" customWidth="1"/>
    <col min="6405" max="6405" width="10.33203125" style="268" customWidth="1"/>
    <col min="6406" max="6406" width="12.6640625" style="268" customWidth="1"/>
    <col min="6407" max="6407" width="19.6640625" style="268" customWidth="1"/>
    <col min="6408" max="6408" width="30.1640625" style="268" customWidth="1"/>
    <col min="6409" max="6656" width="9.33203125" style="268"/>
    <col min="6657" max="6657" width="10.6640625" style="268" customWidth="1"/>
    <col min="6658" max="6658" width="12.1640625" style="268" customWidth="1"/>
    <col min="6659" max="6659" width="63" style="268" customWidth="1"/>
    <col min="6660" max="6660" width="6.1640625" style="268" customWidth="1"/>
    <col min="6661" max="6661" width="10.33203125" style="268" customWidth="1"/>
    <col min="6662" max="6662" width="12.6640625" style="268" customWidth="1"/>
    <col min="6663" max="6663" width="19.6640625" style="268" customWidth="1"/>
    <col min="6664" max="6664" width="30.1640625" style="268" customWidth="1"/>
    <col min="6665" max="6912" width="9.33203125" style="268"/>
    <col min="6913" max="6913" width="10.6640625" style="268" customWidth="1"/>
    <col min="6914" max="6914" width="12.1640625" style="268" customWidth="1"/>
    <col min="6915" max="6915" width="63" style="268" customWidth="1"/>
    <col min="6916" max="6916" width="6.1640625" style="268" customWidth="1"/>
    <col min="6917" max="6917" width="10.33203125" style="268" customWidth="1"/>
    <col min="6918" max="6918" width="12.6640625" style="268" customWidth="1"/>
    <col min="6919" max="6919" width="19.6640625" style="268" customWidth="1"/>
    <col min="6920" max="6920" width="30.1640625" style="268" customWidth="1"/>
    <col min="6921" max="7168" width="9.33203125" style="268"/>
    <col min="7169" max="7169" width="10.6640625" style="268" customWidth="1"/>
    <col min="7170" max="7170" width="12.1640625" style="268" customWidth="1"/>
    <col min="7171" max="7171" width="63" style="268" customWidth="1"/>
    <col min="7172" max="7172" width="6.1640625" style="268" customWidth="1"/>
    <col min="7173" max="7173" width="10.33203125" style="268" customWidth="1"/>
    <col min="7174" max="7174" width="12.6640625" style="268" customWidth="1"/>
    <col min="7175" max="7175" width="19.6640625" style="268" customWidth="1"/>
    <col min="7176" max="7176" width="30.1640625" style="268" customWidth="1"/>
    <col min="7177" max="7424" width="9.33203125" style="268"/>
    <col min="7425" max="7425" width="10.6640625" style="268" customWidth="1"/>
    <col min="7426" max="7426" width="12.1640625" style="268" customWidth="1"/>
    <col min="7427" max="7427" width="63" style="268" customWidth="1"/>
    <col min="7428" max="7428" width="6.1640625" style="268" customWidth="1"/>
    <col min="7429" max="7429" width="10.33203125" style="268" customWidth="1"/>
    <col min="7430" max="7430" width="12.6640625" style="268" customWidth="1"/>
    <col min="7431" max="7431" width="19.6640625" style="268" customWidth="1"/>
    <col min="7432" max="7432" width="30.1640625" style="268" customWidth="1"/>
    <col min="7433" max="7680" width="9.33203125" style="268"/>
    <col min="7681" max="7681" width="10.6640625" style="268" customWidth="1"/>
    <col min="7682" max="7682" width="12.1640625" style="268" customWidth="1"/>
    <col min="7683" max="7683" width="63" style="268" customWidth="1"/>
    <col min="7684" max="7684" width="6.1640625" style="268" customWidth="1"/>
    <col min="7685" max="7685" width="10.33203125" style="268" customWidth="1"/>
    <col min="7686" max="7686" width="12.6640625" style="268" customWidth="1"/>
    <col min="7687" max="7687" width="19.6640625" style="268" customWidth="1"/>
    <col min="7688" max="7688" width="30.1640625" style="268" customWidth="1"/>
    <col min="7689" max="7936" width="9.33203125" style="268"/>
    <col min="7937" max="7937" width="10.6640625" style="268" customWidth="1"/>
    <col min="7938" max="7938" width="12.1640625" style="268" customWidth="1"/>
    <col min="7939" max="7939" width="63" style="268" customWidth="1"/>
    <col min="7940" max="7940" width="6.1640625" style="268" customWidth="1"/>
    <col min="7941" max="7941" width="10.33203125" style="268" customWidth="1"/>
    <col min="7942" max="7942" width="12.6640625" style="268" customWidth="1"/>
    <col min="7943" max="7943" width="19.6640625" style="268" customWidth="1"/>
    <col min="7944" max="7944" width="30.1640625" style="268" customWidth="1"/>
    <col min="7945" max="8192" width="9.33203125" style="268"/>
    <col min="8193" max="8193" width="10.6640625" style="268" customWidth="1"/>
    <col min="8194" max="8194" width="12.1640625" style="268" customWidth="1"/>
    <col min="8195" max="8195" width="63" style="268" customWidth="1"/>
    <col min="8196" max="8196" width="6.1640625" style="268" customWidth="1"/>
    <col min="8197" max="8197" width="10.33203125" style="268" customWidth="1"/>
    <col min="8198" max="8198" width="12.6640625" style="268" customWidth="1"/>
    <col min="8199" max="8199" width="19.6640625" style="268" customWidth="1"/>
    <col min="8200" max="8200" width="30.1640625" style="268" customWidth="1"/>
    <col min="8201" max="8448" width="9.33203125" style="268"/>
    <col min="8449" max="8449" width="10.6640625" style="268" customWidth="1"/>
    <col min="8450" max="8450" width="12.1640625" style="268" customWidth="1"/>
    <col min="8451" max="8451" width="63" style="268" customWidth="1"/>
    <col min="8452" max="8452" width="6.1640625" style="268" customWidth="1"/>
    <col min="8453" max="8453" width="10.33203125" style="268" customWidth="1"/>
    <col min="8454" max="8454" width="12.6640625" style="268" customWidth="1"/>
    <col min="8455" max="8455" width="19.6640625" style="268" customWidth="1"/>
    <col min="8456" max="8456" width="30.1640625" style="268" customWidth="1"/>
    <col min="8457" max="8704" width="9.33203125" style="268"/>
    <col min="8705" max="8705" width="10.6640625" style="268" customWidth="1"/>
    <col min="8706" max="8706" width="12.1640625" style="268" customWidth="1"/>
    <col min="8707" max="8707" width="63" style="268" customWidth="1"/>
    <col min="8708" max="8708" width="6.1640625" style="268" customWidth="1"/>
    <col min="8709" max="8709" width="10.33203125" style="268" customWidth="1"/>
    <col min="8710" max="8710" width="12.6640625" style="268" customWidth="1"/>
    <col min="8711" max="8711" width="19.6640625" style="268" customWidth="1"/>
    <col min="8712" max="8712" width="30.1640625" style="268" customWidth="1"/>
    <col min="8713" max="8960" width="9.33203125" style="268"/>
    <col min="8961" max="8961" width="10.6640625" style="268" customWidth="1"/>
    <col min="8962" max="8962" width="12.1640625" style="268" customWidth="1"/>
    <col min="8963" max="8963" width="63" style="268" customWidth="1"/>
    <col min="8964" max="8964" width="6.1640625" style="268" customWidth="1"/>
    <col min="8965" max="8965" width="10.33203125" style="268" customWidth="1"/>
    <col min="8966" max="8966" width="12.6640625" style="268" customWidth="1"/>
    <col min="8967" max="8967" width="19.6640625" style="268" customWidth="1"/>
    <col min="8968" max="8968" width="30.1640625" style="268" customWidth="1"/>
    <col min="8969" max="9216" width="9.33203125" style="268"/>
    <col min="9217" max="9217" width="10.6640625" style="268" customWidth="1"/>
    <col min="9218" max="9218" width="12.1640625" style="268" customWidth="1"/>
    <col min="9219" max="9219" width="63" style="268" customWidth="1"/>
    <col min="9220" max="9220" width="6.1640625" style="268" customWidth="1"/>
    <col min="9221" max="9221" width="10.33203125" style="268" customWidth="1"/>
    <col min="9222" max="9222" width="12.6640625" style="268" customWidth="1"/>
    <col min="9223" max="9223" width="19.6640625" style="268" customWidth="1"/>
    <col min="9224" max="9224" width="30.1640625" style="268" customWidth="1"/>
    <col min="9225" max="9472" width="9.33203125" style="268"/>
    <col min="9473" max="9473" width="10.6640625" style="268" customWidth="1"/>
    <col min="9474" max="9474" width="12.1640625" style="268" customWidth="1"/>
    <col min="9475" max="9475" width="63" style="268" customWidth="1"/>
    <col min="9476" max="9476" width="6.1640625" style="268" customWidth="1"/>
    <col min="9477" max="9477" width="10.33203125" style="268" customWidth="1"/>
    <col min="9478" max="9478" width="12.6640625" style="268" customWidth="1"/>
    <col min="9479" max="9479" width="19.6640625" style="268" customWidth="1"/>
    <col min="9480" max="9480" width="30.1640625" style="268" customWidth="1"/>
    <col min="9481" max="9728" width="9.33203125" style="268"/>
    <col min="9729" max="9729" width="10.6640625" style="268" customWidth="1"/>
    <col min="9730" max="9730" width="12.1640625" style="268" customWidth="1"/>
    <col min="9731" max="9731" width="63" style="268" customWidth="1"/>
    <col min="9732" max="9732" width="6.1640625" style="268" customWidth="1"/>
    <col min="9733" max="9733" width="10.33203125" style="268" customWidth="1"/>
    <col min="9734" max="9734" width="12.6640625" style="268" customWidth="1"/>
    <col min="9735" max="9735" width="19.6640625" style="268" customWidth="1"/>
    <col min="9736" max="9736" width="30.1640625" style="268" customWidth="1"/>
    <col min="9737" max="9984" width="9.33203125" style="268"/>
    <col min="9985" max="9985" width="10.6640625" style="268" customWidth="1"/>
    <col min="9986" max="9986" width="12.1640625" style="268" customWidth="1"/>
    <col min="9987" max="9987" width="63" style="268" customWidth="1"/>
    <col min="9988" max="9988" width="6.1640625" style="268" customWidth="1"/>
    <col min="9989" max="9989" width="10.33203125" style="268" customWidth="1"/>
    <col min="9990" max="9990" width="12.6640625" style="268" customWidth="1"/>
    <col min="9991" max="9991" width="19.6640625" style="268" customWidth="1"/>
    <col min="9992" max="9992" width="30.1640625" style="268" customWidth="1"/>
    <col min="9993" max="10240" width="9.33203125" style="268"/>
    <col min="10241" max="10241" width="10.6640625" style="268" customWidth="1"/>
    <col min="10242" max="10242" width="12.1640625" style="268" customWidth="1"/>
    <col min="10243" max="10243" width="63" style="268" customWidth="1"/>
    <col min="10244" max="10244" width="6.1640625" style="268" customWidth="1"/>
    <col min="10245" max="10245" width="10.33203125" style="268" customWidth="1"/>
    <col min="10246" max="10246" width="12.6640625" style="268" customWidth="1"/>
    <col min="10247" max="10247" width="19.6640625" style="268" customWidth="1"/>
    <col min="10248" max="10248" width="30.1640625" style="268" customWidth="1"/>
    <col min="10249" max="10496" width="9.33203125" style="268"/>
    <col min="10497" max="10497" width="10.6640625" style="268" customWidth="1"/>
    <col min="10498" max="10498" width="12.1640625" style="268" customWidth="1"/>
    <col min="10499" max="10499" width="63" style="268" customWidth="1"/>
    <col min="10500" max="10500" width="6.1640625" style="268" customWidth="1"/>
    <col min="10501" max="10501" width="10.33203125" style="268" customWidth="1"/>
    <col min="10502" max="10502" width="12.6640625" style="268" customWidth="1"/>
    <col min="10503" max="10503" width="19.6640625" style="268" customWidth="1"/>
    <col min="10504" max="10504" width="30.1640625" style="268" customWidth="1"/>
    <col min="10505" max="10752" width="9.33203125" style="268"/>
    <col min="10753" max="10753" width="10.6640625" style="268" customWidth="1"/>
    <col min="10754" max="10754" width="12.1640625" style="268" customWidth="1"/>
    <col min="10755" max="10755" width="63" style="268" customWidth="1"/>
    <col min="10756" max="10756" width="6.1640625" style="268" customWidth="1"/>
    <col min="10757" max="10757" width="10.33203125" style="268" customWidth="1"/>
    <col min="10758" max="10758" width="12.6640625" style="268" customWidth="1"/>
    <col min="10759" max="10759" width="19.6640625" style="268" customWidth="1"/>
    <col min="10760" max="10760" width="30.1640625" style="268" customWidth="1"/>
    <col min="10761" max="11008" width="9.33203125" style="268"/>
    <col min="11009" max="11009" width="10.6640625" style="268" customWidth="1"/>
    <col min="11010" max="11010" width="12.1640625" style="268" customWidth="1"/>
    <col min="11011" max="11011" width="63" style="268" customWidth="1"/>
    <col min="11012" max="11012" width="6.1640625" style="268" customWidth="1"/>
    <col min="11013" max="11013" width="10.33203125" style="268" customWidth="1"/>
    <col min="11014" max="11014" width="12.6640625" style="268" customWidth="1"/>
    <col min="11015" max="11015" width="19.6640625" style="268" customWidth="1"/>
    <col min="11016" max="11016" width="30.1640625" style="268" customWidth="1"/>
    <col min="11017" max="11264" width="9.33203125" style="268"/>
    <col min="11265" max="11265" width="10.6640625" style="268" customWidth="1"/>
    <col min="11266" max="11266" width="12.1640625" style="268" customWidth="1"/>
    <col min="11267" max="11267" width="63" style="268" customWidth="1"/>
    <col min="11268" max="11268" width="6.1640625" style="268" customWidth="1"/>
    <col min="11269" max="11269" width="10.33203125" style="268" customWidth="1"/>
    <col min="11270" max="11270" width="12.6640625" style="268" customWidth="1"/>
    <col min="11271" max="11271" width="19.6640625" style="268" customWidth="1"/>
    <col min="11272" max="11272" width="30.1640625" style="268" customWidth="1"/>
    <col min="11273" max="11520" width="9.33203125" style="268"/>
    <col min="11521" max="11521" width="10.6640625" style="268" customWidth="1"/>
    <col min="11522" max="11522" width="12.1640625" style="268" customWidth="1"/>
    <col min="11523" max="11523" width="63" style="268" customWidth="1"/>
    <col min="11524" max="11524" width="6.1640625" style="268" customWidth="1"/>
    <col min="11525" max="11525" width="10.33203125" style="268" customWidth="1"/>
    <col min="11526" max="11526" width="12.6640625" style="268" customWidth="1"/>
    <col min="11527" max="11527" width="19.6640625" style="268" customWidth="1"/>
    <col min="11528" max="11528" width="30.1640625" style="268" customWidth="1"/>
    <col min="11529" max="11776" width="9.33203125" style="268"/>
    <col min="11777" max="11777" width="10.6640625" style="268" customWidth="1"/>
    <col min="11778" max="11778" width="12.1640625" style="268" customWidth="1"/>
    <col min="11779" max="11779" width="63" style="268" customWidth="1"/>
    <col min="11780" max="11780" width="6.1640625" style="268" customWidth="1"/>
    <col min="11781" max="11781" width="10.33203125" style="268" customWidth="1"/>
    <col min="11782" max="11782" width="12.6640625" style="268" customWidth="1"/>
    <col min="11783" max="11783" width="19.6640625" style="268" customWidth="1"/>
    <col min="11784" max="11784" width="30.1640625" style="268" customWidth="1"/>
    <col min="11785" max="12032" width="9.33203125" style="268"/>
    <col min="12033" max="12033" width="10.6640625" style="268" customWidth="1"/>
    <col min="12034" max="12034" width="12.1640625" style="268" customWidth="1"/>
    <col min="12035" max="12035" width="63" style="268" customWidth="1"/>
    <col min="12036" max="12036" width="6.1640625" style="268" customWidth="1"/>
    <col min="12037" max="12037" width="10.33203125" style="268" customWidth="1"/>
    <col min="12038" max="12038" width="12.6640625" style="268" customWidth="1"/>
    <col min="12039" max="12039" width="19.6640625" style="268" customWidth="1"/>
    <col min="12040" max="12040" width="30.1640625" style="268" customWidth="1"/>
    <col min="12041" max="12288" width="9.33203125" style="268"/>
    <col min="12289" max="12289" width="10.6640625" style="268" customWidth="1"/>
    <col min="12290" max="12290" width="12.1640625" style="268" customWidth="1"/>
    <col min="12291" max="12291" width="63" style="268" customWidth="1"/>
    <col min="12292" max="12292" width="6.1640625" style="268" customWidth="1"/>
    <col min="12293" max="12293" width="10.33203125" style="268" customWidth="1"/>
    <col min="12294" max="12294" width="12.6640625" style="268" customWidth="1"/>
    <col min="12295" max="12295" width="19.6640625" style="268" customWidth="1"/>
    <col min="12296" max="12296" width="30.1640625" style="268" customWidth="1"/>
    <col min="12297" max="12544" width="9.33203125" style="268"/>
    <col min="12545" max="12545" width="10.6640625" style="268" customWidth="1"/>
    <col min="12546" max="12546" width="12.1640625" style="268" customWidth="1"/>
    <col min="12547" max="12547" width="63" style="268" customWidth="1"/>
    <col min="12548" max="12548" width="6.1640625" style="268" customWidth="1"/>
    <col min="12549" max="12549" width="10.33203125" style="268" customWidth="1"/>
    <col min="12550" max="12550" width="12.6640625" style="268" customWidth="1"/>
    <col min="12551" max="12551" width="19.6640625" style="268" customWidth="1"/>
    <col min="12552" max="12552" width="30.1640625" style="268" customWidth="1"/>
    <col min="12553" max="12800" width="9.33203125" style="268"/>
    <col min="12801" max="12801" width="10.6640625" style="268" customWidth="1"/>
    <col min="12802" max="12802" width="12.1640625" style="268" customWidth="1"/>
    <col min="12803" max="12803" width="63" style="268" customWidth="1"/>
    <col min="12804" max="12804" width="6.1640625" style="268" customWidth="1"/>
    <col min="12805" max="12805" width="10.33203125" style="268" customWidth="1"/>
    <col min="12806" max="12806" width="12.6640625" style="268" customWidth="1"/>
    <col min="12807" max="12807" width="19.6640625" style="268" customWidth="1"/>
    <col min="12808" max="12808" width="30.1640625" style="268" customWidth="1"/>
    <col min="12809" max="13056" width="9.33203125" style="268"/>
    <col min="13057" max="13057" width="10.6640625" style="268" customWidth="1"/>
    <col min="13058" max="13058" width="12.1640625" style="268" customWidth="1"/>
    <col min="13059" max="13059" width="63" style="268" customWidth="1"/>
    <col min="13060" max="13060" width="6.1640625" style="268" customWidth="1"/>
    <col min="13061" max="13061" width="10.33203125" style="268" customWidth="1"/>
    <col min="13062" max="13062" width="12.6640625" style="268" customWidth="1"/>
    <col min="13063" max="13063" width="19.6640625" style="268" customWidth="1"/>
    <col min="13064" max="13064" width="30.1640625" style="268" customWidth="1"/>
    <col min="13065" max="13312" width="9.33203125" style="268"/>
    <col min="13313" max="13313" width="10.6640625" style="268" customWidth="1"/>
    <col min="13314" max="13314" width="12.1640625" style="268" customWidth="1"/>
    <col min="13315" max="13315" width="63" style="268" customWidth="1"/>
    <col min="13316" max="13316" width="6.1640625" style="268" customWidth="1"/>
    <col min="13317" max="13317" width="10.33203125" style="268" customWidth="1"/>
    <col min="13318" max="13318" width="12.6640625" style="268" customWidth="1"/>
    <col min="13319" max="13319" width="19.6640625" style="268" customWidth="1"/>
    <col min="13320" max="13320" width="30.1640625" style="268" customWidth="1"/>
    <col min="13321" max="13568" width="9.33203125" style="268"/>
    <col min="13569" max="13569" width="10.6640625" style="268" customWidth="1"/>
    <col min="13570" max="13570" width="12.1640625" style="268" customWidth="1"/>
    <col min="13571" max="13571" width="63" style="268" customWidth="1"/>
    <col min="13572" max="13572" width="6.1640625" style="268" customWidth="1"/>
    <col min="13573" max="13573" width="10.33203125" style="268" customWidth="1"/>
    <col min="13574" max="13574" width="12.6640625" style="268" customWidth="1"/>
    <col min="13575" max="13575" width="19.6640625" style="268" customWidth="1"/>
    <col min="13576" max="13576" width="30.1640625" style="268" customWidth="1"/>
    <col min="13577" max="13824" width="9.33203125" style="268"/>
    <col min="13825" max="13825" width="10.6640625" style="268" customWidth="1"/>
    <col min="13826" max="13826" width="12.1640625" style="268" customWidth="1"/>
    <col min="13827" max="13827" width="63" style="268" customWidth="1"/>
    <col min="13828" max="13828" width="6.1640625" style="268" customWidth="1"/>
    <col min="13829" max="13829" width="10.33203125" style="268" customWidth="1"/>
    <col min="13830" max="13830" width="12.6640625" style="268" customWidth="1"/>
    <col min="13831" max="13831" width="19.6640625" style="268" customWidth="1"/>
    <col min="13832" max="13832" width="30.1640625" style="268" customWidth="1"/>
    <col min="13833" max="14080" width="9.33203125" style="268"/>
    <col min="14081" max="14081" width="10.6640625" style="268" customWidth="1"/>
    <col min="14082" max="14082" width="12.1640625" style="268" customWidth="1"/>
    <col min="14083" max="14083" width="63" style="268" customWidth="1"/>
    <col min="14084" max="14084" width="6.1640625" style="268" customWidth="1"/>
    <col min="14085" max="14085" width="10.33203125" style="268" customWidth="1"/>
    <col min="14086" max="14086" width="12.6640625" style="268" customWidth="1"/>
    <col min="14087" max="14087" width="19.6640625" style="268" customWidth="1"/>
    <col min="14088" max="14088" width="30.1640625" style="268" customWidth="1"/>
    <col min="14089" max="14336" width="9.33203125" style="268"/>
    <col min="14337" max="14337" width="10.6640625" style="268" customWidth="1"/>
    <col min="14338" max="14338" width="12.1640625" style="268" customWidth="1"/>
    <col min="14339" max="14339" width="63" style="268" customWidth="1"/>
    <col min="14340" max="14340" width="6.1640625" style="268" customWidth="1"/>
    <col min="14341" max="14341" width="10.33203125" style="268" customWidth="1"/>
    <col min="14342" max="14342" width="12.6640625" style="268" customWidth="1"/>
    <col min="14343" max="14343" width="19.6640625" style="268" customWidth="1"/>
    <col min="14344" max="14344" width="30.1640625" style="268" customWidth="1"/>
    <col min="14345" max="14592" width="9.33203125" style="268"/>
    <col min="14593" max="14593" width="10.6640625" style="268" customWidth="1"/>
    <col min="14594" max="14594" width="12.1640625" style="268" customWidth="1"/>
    <col min="14595" max="14595" width="63" style="268" customWidth="1"/>
    <col min="14596" max="14596" width="6.1640625" style="268" customWidth="1"/>
    <col min="14597" max="14597" width="10.33203125" style="268" customWidth="1"/>
    <col min="14598" max="14598" width="12.6640625" style="268" customWidth="1"/>
    <col min="14599" max="14599" width="19.6640625" style="268" customWidth="1"/>
    <col min="14600" max="14600" width="30.1640625" style="268" customWidth="1"/>
    <col min="14601" max="14848" width="9.33203125" style="268"/>
    <col min="14849" max="14849" width="10.6640625" style="268" customWidth="1"/>
    <col min="14850" max="14850" width="12.1640625" style="268" customWidth="1"/>
    <col min="14851" max="14851" width="63" style="268" customWidth="1"/>
    <col min="14852" max="14852" width="6.1640625" style="268" customWidth="1"/>
    <col min="14853" max="14853" width="10.33203125" style="268" customWidth="1"/>
    <col min="14854" max="14854" width="12.6640625" style="268" customWidth="1"/>
    <col min="14855" max="14855" width="19.6640625" style="268" customWidth="1"/>
    <col min="14856" max="14856" width="30.1640625" style="268" customWidth="1"/>
    <col min="14857" max="15104" width="9.33203125" style="268"/>
    <col min="15105" max="15105" width="10.6640625" style="268" customWidth="1"/>
    <col min="15106" max="15106" width="12.1640625" style="268" customWidth="1"/>
    <col min="15107" max="15107" width="63" style="268" customWidth="1"/>
    <col min="15108" max="15108" width="6.1640625" style="268" customWidth="1"/>
    <col min="15109" max="15109" width="10.33203125" style="268" customWidth="1"/>
    <col min="15110" max="15110" width="12.6640625" style="268" customWidth="1"/>
    <col min="15111" max="15111" width="19.6640625" style="268" customWidth="1"/>
    <col min="15112" max="15112" width="30.1640625" style="268" customWidth="1"/>
    <col min="15113" max="15360" width="9.33203125" style="268"/>
    <col min="15361" max="15361" width="10.6640625" style="268" customWidth="1"/>
    <col min="15362" max="15362" width="12.1640625" style="268" customWidth="1"/>
    <col min="15363" max="15363" width="63" style="268" customWidth="1"/>
    <col min="15364" max="15364" width="6.1640625" style="268" customWidth="1"/>
    <col min="15365" max="15365" width="10.33203125" style="268" customWidth="1"/>
    <col min="15366" max="15366" width="12.6640625" style="268" customWidth="1"/>
    <col min="15367" max="15367" width="19.6640625" style="268" customWidth="1"/>
    <col min="15368" max="15368" width="30.1640625" style="268" customWidth="1"/>
    <col min="15369" max="15616" width="9.33203125" style="268"/>
    <col min="15617" max="15617" width="10.6640625" style="268" customWidth="1"/>
    <col min="15618" max="15618" width="12.1640625" style="268" customWidth="1"/>
    <col min="15619" max="15619" width="63" style="268" customWidth="1"/>
    <col min="15620" max="15620" width="6.1640625" style="268" customWidth="1"/>
    <col min="15621" max="15621" width="10.33203125" style="268" customWidth="1"/>
    <col min="15622" max="15622" width="12.6640625" style="268" customWidth="1"/>
    <col min="15623" max="15623" width="19.6640625" style="268" customWidth="1"/>
    <col min="15624" max="15624" width="30.1640625" style="268" customWidth="1"/>
    <col min="15625" max="15872" width="9.33203125" style="268"/>
    <col min="15873" max="15873" width="10.6640625" style="268" customWidth="1"/>
    <col min="15874" max="15874" width="12.1640625" style="268" customWidth="1"/>
    <col min="15875" max="15875" width="63" style="268" customWidth="1"/>
    <col min="15876" max="15876" width="6.1640625" style="268" customWidth="1"/>
    <col min="15877" max="15877" width="10.33203125" style="268" customWidth="1"/>
    <col min="15878" max="15878" width="12.6640625" style="268" customWidth="1"/>
    <col min="15879" max="15879" width="19.6640625" style="268" customWidth="1"/>
    <col min="15880" max="15880" width="30.1640625" style="268" customWidth="1"/>
    <col min="15881" max="16128" width="9.33203125" style="268"/>
    <col min="16129" max="16129" width="10.6640625" style="268" customWidth="1"/>
    <col min="16130" max="16130" width="12.1640625" style="268" customWidth="1"/>
    <col min="16131" max="16131" width="63" style="268" customWidth="1"/>
    <col min="16132" max="16132" width="6.1640625" style="268" customWidth="1"/>
    <col min="16133" max="16133" width="10.33203125" style="268" customWidth="1"/>
    <col min="16134" max="16134" width="12.6640625" style="268" customWidth="1"/>
    <col min="16135" max="16135" width="19.6640625" style="268" customWidth="1"/>
    <col min="16136" max="16136" width="30.1640625" style="268" customWidth="1"/>
    <col min="16137" max="16384" width="9.33203125" style="268"/>
  </cols>
  <sheetData>
    <row r="1" spans="1:7" x14ac:dyDescent="0.2">
      <c r="A1" s="265"/>
      <c r="B1" s="266"/>
      <c r="C1" s="266"/>
      <c r="D1" s="266"/>
      <c r="E1" s="266"/>
      <c r="F1" s="266"/>
      <c r="G1" s="267"/>
    </row>
    <row r="2" spans="1:7" ht="19.5" x14ac:dyDescent="0.3">
      <c r="A2" s="312" t="s">
        <v>598</v>
      </c>
      <c r="B2" s="313"/>
      <c r="C2" s="313"/>
      <c r="D2" s="313"/>
      <c r="E2" s="313"/>
      <c r="F2" s="313"/>
      <c r="G2" s="314"/>
    </row>
    <row r="3" spans="1:7" x14ac:dyDescent="0.2">
      <c r="A3" s="315"/>
      <c r="B3" s="313"/>
      <c r="C3" s="316"/>
      <c r="D3" s="316"/>
      <c r="E3" s="313"/>
      <c r="F3" s="313"/>
      <c r="G3" s="314"/>
    </row>
    <row r="4" spans="1:7" ht="14.1" customHeight="1" x14ac:dyDescent="0.25">
      <c r="A4" s="274" t="s">
        <v>576</v>
      </c>
      <c r="B4" s="317" t="s">
        <v>599</v>
      </c>
      <c r="C4" s="275"/>
      <c r="D4" s="318"/>
      <c r="E4" s="318"/>
      <c r="F4" s="318"/>
      <c r="G4" s="277"/>
    </row>
    <row r="5" spans="1:7" ht="15" x14ac:dyDescent="0.25">
      <c r="A5" s="274"/>
      <c r="B5" s="275"/>
      <c r="C5" s="275"/>
      <c r="D5" s="319" t="s">
        <v>578</v>
      </c>
      <c r="E5" s="276"/>
      <c r="F5" s="276"/>
      <c r="G5" s="277"/>
    </row>
    <row r="6" spans="1:7" ht="15" x14ac:dyDescent="0.25">
      <c r="A6" s="274" t="s">
        <v>579</v>
      </c>
      <c r="B6" s="275" t="s">
        <v>580</v>
      </c>
      <c r="C6" s="275"/>
      <c r="D6" s="319" t="s">
        <v>581</v>
      </c>
      <c r="E6" s="276"/>
      <c r="F6" s="276"/>
      <c r="G6" s="277"/>
    </row>
    <row r="7" spans="1:7" ht="15" x14ac:dyDescent="0.25">
      <c r="A7" s="274" t="s">
        <v>600</v>
      </c>
      <c r="B7" s="275" t="s">
        <v>601</v>
      </c>
      <c r="C7" s="275"/>
      <c r="D7" s="319" t="s">
        <v>582</v>
      </c>
      <c r="E7" s="276"/>
      <c r="F7" s="276"/>
      <c r="G7" s="277"/>
    </row>
    <row r="8" spans="1:7" ht="13.5" thickBot="1" x14ac:dyDescent="0.25">
      <c r="A8" s="320"/>
      <c r="B8" s="276"/>
      <c r="C8" s="276"/>
      <c r="D8" s="276"/>
      <c r="E8" s="276"/>
      <c r="F8" s="276"/>
      <c r="G8" s="277"/>
    </row>
    <row r="9" spans="1:7" s="284" customFormat="1" ht="34.5" customHeight="1" thickBot="1" x14ac:dyDescent="0.3">
      <c r="A9" s="278" t="s">
        <v>602</v>
      </c>
      <c r="B9" s="279" t="s">
        <v>603</v>
      </c>
      <c r="C9" s="321" t="s">
        <v>583</v>
      </c>
      <c r="D9" s="322" t="s">
        <v>121</v>
      </c>
      <c r="E9" s="323" t="s">
        <v>584</v>
      </c>
      <c r="F9" s="324" t="s">
        <v>604</v>
      </c>
      <c r="G9" s="325" t="s">
        <v>585</v>
      </c>
    </row>
    <row r="10" spans="1:7" s="284" customFormat="1" ht="15.75" x14ac:dyDescent="0.25">
      <c r="A10" s="285"/>
      <c r="B10" s="286"/>
      <c r="C10" s="285"/>
      <c r="D10" s="285"/>
      <c r="E10" s="285"/>
      <c r="F10" s="287"/>
      <c r="G10" s="287"/>
    </row>
    <row r="11" spans="1:7" s="284" customFormat="1" ht="15.75" x14ac:dyDescent="0.25">
      <c r="A11" s="285"/>
      <c r="B11" s="286"/>
      <c r="C11" s="291" t="s">
        <v>605</v>
      </c>
      <c r="D11" s="291"/>
      <c r="E11" s="288"/>
      <c r="F11" s="292"/>
      <c r="G11" s="292"/>
    </row>
    <row r="12" spans="1:7" s="284" customFormat="1" ht="15.75" x14ac:dyDescent="0.25">
      <c r="A12" s="285"/>
      <c r="B12" s="286"/>
      <c r="C12" s="294"/>
      <c r="D12" s="294"/>
      <c r="E12" s="288"/>
      <c r="F12" s="292"/>
      <c r="G12" s="292"/>
    </row>
    <row r="13" spans="1:7" s="284" customFormat="1" ht="30" customHeight="1" x14ac:dyDescent="0.25">
      <c r="A13" s="326">
        <v>1</v>
      </c>
      <c r="B13" s="286"/>
      <c r="C13" s="327" t="s">
        <v>606</v>
      </c>
      <c r="D13" s="326" t="s">
        <v>607</v>
      </c>
      <c r="E13" s="326">
        <v>1</v>
      </c>
      <c r="F13" s="328"/>
      <c r="G13" s="328">
        <f t="shared" ref="G13:G26" si="0">F13*E13</f>
        <v>0</v>
      </c>
    </row>
    <row r="14" spans="1:7" s="284" customFormat="1" ht="38.25" x14ac:dyDescent="0.25">
      <c r="A14" s="326">
        <v>2</v>
      </c>
      <c r="B14" s="329"/>
      <c r="C14" s="327" t="s">
        <v>608</v>
      </c>
      <c r="D14" s="326" t="s">
        <v>607</v>
      </c>
      <c r="E14" s="326">
        <v>1</v>
      </c>
      <c r="F14" s="328"/>
      <c r="G14" s="328">
        <f t="shared" si="0"/>
        <v>0</v>
      </c>
    </row>
    <row r="15" spans="1:7" s="284" customFormat="1" ht="38.25" x14ac:dyDescent="0.25">
      <c r="A15" s="326">
        <v>3</v>
      </c>
      <c r="B15" s="329"/>
      <c r="C15" s="327" t="s">
        <v>609</v>
      </c>
      <c r="D15" s="326" t="s">
        <v>607</v>
      </c>
      <c r="E15" s="326">
        <v>1</v>
      </c>
      <c r="F15" s="328"/>
      <c r="G15" s="328">
        <f t="shared" si="0"/>
        <v>0</v>
      </c>
    </row>
    <row r="16" spans="1:7" s="284" customFormat="1" ht="27.75" customHeight="1" x14ac:dyDescent="0.25">
      <c r="A16" s="326">
        <v>4</v>
      </c>
      <c r="B16" s="329"/>
      <c r="C16" s="327" t="s">
        <v>610</v>
      </c>
      <c r="D16" s="326" t="s">
        <v>607</v>
      </c>
      <c r="E16" s="326">
        <v>1</v>
      </c>
      <c r="F16" s="328"/>
      <c r="G16" s="328">
        <f t="shared" si="0"/>
        <v>0</v>
      </c>
    </row>
    <row r="17" spans="1:10" s="284" customFormat="1" ht="78.75" customHeight="1" x14ac:dyDescent="0.25">
      <c r="A17" s="326">
        <v>5</v>
      </c>
      <c r="B17" s="329"/>
      <c r="C17" s="327" t="s">
        <v>611</v>
      </c>
      <c r="D17" s="326" t="s">
        <v>607</v>
      </c>
      <c r="E17" s="326">
        <v>1</v>
      </c>
      <c r="F17" s="328"/>
      <c r="G17" s="328">
        <f t="shared" si="0"/>
        <v>0</v>
      </c>
    </row>
    <row r="18" spans="1:10" s="284" customFormat="1" ht="25.5" x14ac:dyDescent="0.25">
      <c r="A18" s="326">
        <v>6</v>
      </c>
      <c r="B18" s="329"/>
      <c r="C18" s="327" t="s">
        <v>612</v>
      </c>
      <c r="D18" s="326" t="s">
        <v>607</v>
      </c>
      <c r="E18" s="326">
        <v>1</v>
      </c>
      <c r="F18" s="328"/>
      <c r="G18" s="328">
        <f t="shared" si="0"/>
        <v>0</v>
      </c>
    </row>
    <row r="19" spans="1:10" s="284" customFormat="1" ht="76.5" x14ac:dyDescent="0.25">
      <c r="A19" s="326">
        <v>7</v>
      </c>
      <c r="B19" s="329"/>
      <c r="C19" s="327" t="s">
        <v>613</v>
      </c>
      <c r="D19" s="326" t="s">
        <v>607</v>
      </c>
      <c r="E19" s="326">
        <v>1</v>
      </c>
      <c r="F19" s="328"/>
      <c r="G19" s="328">
        <f t="shared" si="0"/>
        <v>0</v>
      </c>
    </row>
    <row r="20" spans="1:10" s="284" customFormat="1" ht="70.5" customHeight="1" x14ac:dyDescent="0.25">
      <c r="A20" s="326">
        <v>8</v>
      </c>
      <c r="B20" s="329"/>
      <c r="C20" s="327" t="s">
        <v>614</v>
      </c>
      <c r="D20" s="326" t="s">
        <v>607</v>
      </c>
      <c r="E20" s="326">
        <v>1</v>
      </c>
      <c r="F20" s="328"/>
      <c r="G20" s="328">
        <f t="shared" si="0"/>
        <v>0</v>
      </c>
    </row>
    <row r="21" spans="1:10" s="284" customFormat="1" ht="15.75" customHeight="1" x14ac:dyDescent="0.25">
      <c r="A21" s="326">
        <v>9</v>
      </c>
      <c r="B21" s="329"/>
      <c r="C21" s="327" t="s">
        <v>615</v>
      </c>
      <c r="D21" s="326" t="s">
        <v>607</v>
      </c>
      <c r="E21" s="326">
        <v>1</v>
      </c>
      <c r="F21" s="328"/>
      <c r="G21" s="328">
        <f t="shared" si="0"/>
        <v>0</v>
      </c>
    </row>
    <row r="22" spans="1:10" s="284" customFormat="1" ht="40.5" customHeight="1" x14ac:dyDescent="0.25">
      <c r="A22" s="326">
        <v>10</v>
      </c>
      <c r="B22" s="329"/>
      <c r="C22" s="327" t="s">
        <v>616</v>
      </c>
      <c r="D22" s="326" t="s">
        <v>607</v>
      </c>
      <c r="E22" s="326">
        <v>1</v>
      </c>
      <c r="F22" s="328"/>
      <c r="G22" s="328">
        <f t="shared" si="0"/>
        <v>0</v>
      </c>
    </row>
    <row r="23" spans="1:10" s="284" customFormat="1" ht="27.75" customHeight="1" x14ac:dyDescent="0.25">
      <c r="A23" s="326">
        <v>11</v>
      </c>
      <c r="B23" s="329"/>
      <c r="C23" s="327" t="s">
        <v>617</v>
      </c>
      <c r="D23" s="326" t="s">
        <v>607</v>
      </c>
      <c r="E23" s="326">
        <v>1</v>
      </c>
      <c r="F23" s="328"/>
      <c r="G23" s="328">
        <f t="shared" si="0"/>
        <v>0</v>
      </c>
    </row>
    <row r="24" spans="1:10" s="284" customFormat="1" ht="98.25" customHeight="1" x14ac:dyDescent="0.25">
      <c r="A24" s="326">
        <v>12</v>
      </c>
      <c r="B24" s="329"/>
      <c r="C24" s="327" t="s">
        <v>618</v>
      </c>
      <c r="D24" s="326" t="s">
        <v>607</v>
      </c>
      <c r="E24" s="326">
        <v>1</v>
      </c>
      <c r="F24" s="328"/>
      <c r="G24" s="328">
        <f t="shared" si="0"/>
        <v>0</v>
      </c>
      <c r="I24" s="330"/>
    </row>
    <row r="25" spans="1:10" s="335" customFormat="1" ht="18.75" customHeight="1" x14ac:dyDescent="0.25">
      <c r="A25" s="326">
        <v>13</v>
      </c>
      <c r="B25" s="331"/>
      <c r="C25" s="332" t="s">
        <v>619</v>
      </c>
      <c r="D25" s="333" t="s">
        <v>607</v>
      </c>
      <c r="E25" s="333">
        <v>1</v>
      </c>
      <c r="F25" s="334"/>
      <c r="G25" s="328">
        <f t="shared" si="0"/>
        <v>0</v>
      </c>
    </row>
    <row r="26" spans="1:10" s="335" customFormat="1" ht="15.75" x14ac:dyDescent="0.25">
      <c r="A26" s="336">
        <v>14</v>
      </c>
      <c r="B26" s="337"/>
      <c r="C26" s="338" t="s">
        <v>620</v>
      </c>
      <c r="D26" s="339" t="s">
        <v>607</v>
      </c>
      <c r="E26" s="339">
        <v>4</v>
      </c>
      <c r="F26" s="340"/>
      <c r="G26" s="341">
        <f t="shared" si="0"/>
        <v>0</v>
      </c>
    </row>
    <row r="27" spans="1:10" s="284" customFormat="1" ht="15.75" x14ac:dyDescent="0.25">
      <c r="A27" s="326"/>
      <c r="B27" s="286"/>
      <c r="C27" s="293"/>
      <c r="D27" s="295"/>
      <c r="E27" s="295"/>
      <c r="F27" s="303"/>
      <c r="G27" s="303"/>
      <c r="I27" s="330"/>
    </row>
    <row r="28" spans="1:10" s="284" customFormat="1" ht="15.75" x14ac:dyDescent="0.25">
      <c r="A28" s="326"/>
      <c r="B28" s="286"/>
      <c r="C28" s="306" t="s">
        <v>621</v>
      </c>
      <c r="D28" s="306"/>
      <c r="E28" s="295"/>
      <c r="F28" s="295"/>
      <c r="G28" s="342">
        <f>SUM(G13:G25)</f>
        <v>0</v>
      </c>
      <c r="I28" s="330"/>
      <c r="J28" s="343"/>
    </row>
    <row r="29" spans="1:10" s="284" customFormat="1" ht="15.75" x14ac:dyDescent="0.25">
      <c r="A29" s="344"/>
      <c r="B29" s="286"/>
      <c r="C29" s="286"/>
      <c r="D29" s="344"/>
      <c r="E29" s="344"/>
      <c r="F29" s="345"/>
      <c r="G29" s="345"/>
      <c r="I29" s="330"/>
    </row>
    <row r="30" spans="1:10" s="284" customFormat="1" ht="15.75" x14ac:dyDescent="0.25">
      <c r="A30" s="295"/>
      <c r="B30" s="293"/>
      <c r="C30" s="291" t="s">
        <v>622</v>
      </c>
      <c r="D30" s="295"/>
      <c r="E30" s="295"/>
      <c r="F30" s="303"/>
      <c r="G30" s="303"/>
      <c r="I30" s="330"/>
    </row>
    <row r="31" spans="1:10" s="284" customFormat="1" ht="15.75" x14ac:dyDescent="0.25">
      <c r="A31" s="295"/>
      <c r="B31" s="293"/>
      <c r="C31" s="291"/>
      <c r="D31" s="295"/>
      <c r="E31" s="295"/>
      <c r="F31" s="303"/>
      <c r="G31" s="303"/>
      <c r="I31" s="330"/>
    </row>
    <row r="32" spans="1:10" s="284" customFormat="1" ht="15.75" x14ac:dyDescent="0.25">
      <c r="A32" s="295">
        <v>15</v>
      </c>
      <c r="B32" s="293"/>
      <c r="C32" s="293" t="s">
        <v>623</v>
      </c>
      <c r="D32" s="295" t="s">
        <v>607</v>
      </c>
      <c r="E32" s="295">
        <v>1</v>
      </c>
      <c r="F32" s="303"/>
      <c r="G32" s="303">
        <f t="shared" ref="G32:G45" si="1">F32*E32</f>
        <v>0</v>
      </c>
      <c r="I32" s="330"/>
    </row>
    <row r="33" spans="1:9" s="284" customFormat="1" ht="15.75" x14ac:dyDescent="0.25">
      <c r="A33" s="295">
        <v>16</v>
      </c>
      <c r="B33" s="293"/>
      <c r="C33" s="293" t="s">
        <v>624</v>
      </c>
      <c r="D33" s="295" t="s">
        <v>607</v>
      </c>
      <c r="E33" s="295">
        <v>1</v>
      </c>
      <c r="F33" s="303"/>
      <c r="G33" s="303">
        <f t="shared" si="1"/>
        <v>0</v>
      </c>
      <c r="I33" s="330"/>
    </row>
    <row r="34" spans="1:9" s="284" customFormat="1" ht="15.75" x14ac:dyDescent="0.25">
      <c r="A34" s="295">
        <v>17</v>
      </c>
      <c r="B34" s="293"/>
      <c r="C34" s="293" t="s">
        <v>625</v>
      </c>
      <c r="D34" s="295" t="s">
        <v>607</v>
      </c>
      <c r="E34" s="295">
        <v>3</v>
      </c>
      <c r="F34" s="303"/>
      <c r="G34" s="303">
        <f t="shared" si="1"/>
        <v>0</v>
      </c>
      <c r="I34" s="330"/>
    </row>
    <row r="35" spans="1:9" s="284" customFormat="1" ht="15.75" x14ac:dyDescent="0.25">
      <c r="A35" s="295">
        <v>18</v>
      </c>
      <c r="B35" s="293"/>
      <c r="C35" s="293" t="s">
        <v>626</v>
      </c>
      <c r="D35" s="295" t="s">
        <v>607</v>
      </c>
      <c r="E35" s="295">
        <v>3</v>
      </c>
      <c r="F35" s="303"/>
      <c r="G35" s="303">
        <f t="shared" si="1"/>
        <v>0</v>
      </c>
      <c r="I35" s="330"/>
    </row>
    <row r="36" spans="1:9" s="284" customFormat="1" ht="15.75" x14ac:dyDescent="0.25">
      <c r="A36" s="295">
        <v>19</v>
      </c>
      <c r="B36" s="293"/>
      <c r="C36" s="293" t="s">
        <v>627</v>
      </c>
      <c r="D36" s="295" t="s">
        <v>607</v>
      </c>
      <c r="E36" s="295">
        <v>1</v>
      </c>
      <c r="F36" s="303"/>
      <c r="G36" s="303">
        <f t="shared" si="1"/>
        <v>0</v>
      </c>
      <c r="I36" s="330"/>
    </row>
    <row r="37" spans="1:9" s="284" customFormat="1" ht="15.75" x14ac:dyDescent="0.25">
      <c r="A37" s="295">
        <v>20</v>
      </c>
      <c r="B37" s="293"/>
      <c r="C37" s="293" t="s">
        <v>628</v>
      </c>
      <c r="D37" s="295" t="s">
        <v>607</v>
      </c>
      <c r="E37" s="295">
        <v>1</v>
      </c>
      <c r="F37" s="303"/>
      <c r="G37" s="303">
        <f t="shared" si="1"/>
        <v>0</v>
      </c>
      <c r="I37" s="330"/>
    </row>
    <row r="38" spans="1:9" s="284" customFormat="1" ht="15.75" x14ac:dyDescent="0.25">
      <c r="A38" s="295">
        <v>21</v>
      </c>
      <c r="B38" s="293"/>
      <c r="C38" s="293" t="s">
        <v>629</v>
      </c>
      <c r="D38" s="295" t="s">
        <v>607</v>
      </c>
      <c r="E38" s="295">
        <v>1</v>
      </c>
      <c r="F38" s="303"/>
      <c r="G38" s="303">
        <f t="shared" si="1"/>
        <v>0</v>
      </c>
      <c r="I38" s="330"/>
    </row>
    <row r="39" spans="1:9" s="284" customFormat="1" ht="15.75" x14ac:dyDescent="0.25">
      <c r="A39" s="295">
        <v>22</v>
      </c>
      <c r="B39" s="293"/>
      <c r="C39" s="293" t="s">
        <v>630</v>
      </c>
      <c r="D39" s="295" t="s">
        <v>607</v>
      </c>
      <c r="E39" s="295">
        <v>3</v>
      </c>
      <c r="F39" s="303"/>
      <c r="G39" s="303">
        <f t="shared" si="1"/>
        <v>0</v>
      </c>
      <c r="I39" s="330"/>
    </row>
    <row r="40" spans="1:9" s="284" customFormat="1" ht="15.75" x14ac:dyDescent="0.25">
      <c r="A40" s="295">
        <v>23</v>
      </c>
      <c r="B40" s="293"/>
      <c r="C40" s="293" t="s">
        <v>631</v>
      </c>
      <c r="D40" s="295" t="s">
        <v>607</v>
      </c>
      <c r="E40" s="295">
        <v>3</v>
      </c>
      <c r="F40" s="303"/>
      <c r="G40" s="303">
        <f t="shared" si="1"/>
        <v>0</v>
      </c>
      <c r="I40" s="330"/>
    </row>
    <row r="41" spans="1:9" s="284" customFormat="1" ht="15.75" x14ac:dyDescent="0.25">
      <c r="A41" s="295">
        <v>24</v>
      </c>
      <c r="B41" s="293"/>
      <c r="C41" s="293" t="s">
        <v>632</v>
      </c>
      <c r="D41" s="295" t="s">
        <v>607</v>
      </c>
      <c r="E41" s="295">
        <v>1</v>
      </c>
      <c r="F41" s="346"/>
      <c r="G41" s="303">
        <f t="shared" si="1"/>
        <v>0</v>
      </c>
      <c r="I41" s="330"/>
    </row>
    <row r="42" spans="1:9" s="284" customFormat="1" ht="15.75" x14ac:dyDescent="0.25">
      <c r="A42" s="295">
        <v>25</v>
      </c>
      <c r="B42" s="293"/>
      <c r="C42" s="293" t="s">
        <v>633</v>
      </c>
      <c r="D42" s="295" t="s">
        <v>607</v>
      </c>
      <c r="E42" s="295">
        <v>1</v>
      </c>
      <c r="F42" s="346"/>
      <c r="G42" s="303">
        <f t="shared" si="1"/>
        <v>0</v>
      </c>
      <c r="I42" s="330"/>
    </row>
    <row r="43" spans="1:9" s="284" customFormat="1" ht="15.75" x14ac:dyDescent="0.25">
      <c r="A43" s="295">
        <v>26</v>
      </c>
      <c r="B43" s="293"/>
      <c r="C43" s="293" t="s">
        <v>634</v>
      </c>
      <c r="D43" s="295" t="s">
        <v>607</v>
      </c>
      <c r="E43" s="295">
        <v>1</v>
      </c>
      <c r="F43" s="346"/>
      <c r="G43" s="303">
        <f t="shared" si="1"/>
        <v>0</v>
      </c>
      <c r="I43" s="330"/>
    </row>
    <row r="44" spans="1:9" s="284" customFormat="1" ht="15.75" x14ac:dyDescent="0.25">
      <c r="A44" s="295">
        <v>27</v>
      </c>
      <c r="B44" s="293"/>
      <c r="C44" s="293" t="s">
        <v>635</v>
      </c>
      <c r="D44" s="295" t="s">
        <v>607</v>
      </c>
      <c r="E44" s="295">
        <v>1</v>
      </c>
      <c r="F44" s="346"/>
      <c r="G44" s="303">
        <f t="shared" si="1"/>
        <v>0</v>
      </c>
      <c r="I44" s="330"/>
    </row>
    <row r="45" spans="1:9" s="335" customFormat="1" ht="25.5" x14ac:dyDescent="0.25">
      <c r="A45" s="336">
        <v>28</v>
      </c>
      <c r="B45" s="347"/>
      <c r="C45" s="348" t="s">
        <v>636</v>
      </c>
      <c r="D45" s="339" t="s">
        <v>607</v>
      </c>
      <c r="E45" s="339">
        <v>2</v>
      </c>
      <c r="F45" s="349"/>
      <c r="G45" s="341">
        <f t="shared" si="1"/>
        <v>0</v>
      </c>
    </row>
    <row r="46" spans="1:9" s="284" customFormat="1" ht="15.75" x14ac:dyDescent="0.25">
      <c r="A46" s="295"/>
      <c r="B46" s="293"/>
      <c r="C46" s="293"/>
      <c r="D46" s="295"/>
      <c r="E46" s="295"/>
      <c r="F46" s="346"/>
      <c r="G46" s="303"/>
      <c r="I46" s="330"/>
    </row>
    <row r="47" spans="1:9" s="284" customFormat="1" ht="15.75" x14ac:dyDescent="0.25">
      <c r="A47" s="295"/>
      <c r="B47" s="293"/>
      <c r="C47" s="306" t="s">
        <v>637</v>
      </c>
      <c r="D47" s="306"/>
      <c r="E47" s="295"/>
      <c r="F47" s="295"/>
      <c r="G47" s="342">
        <f>SUM(G32:G46)</f>
        <v>0</v>
      </c>
    </row>
    <row r="48" spans="1:9" s="284" customFormat="1" ht="15.75" x14ac:dyDescent="0.25">
      <c r="A48" s="344"/>
      <c r="B48" s="286"/>
      <c r="C48" s="350"/>
      <c r="D48" s="350"/>
      <c r="E48" s="350"/>
      <c r="F48" s="350"/>
      <c r="G48" s="286"/>
    </row>
    <row r="49" spans="1:7" s="284" customFormat="1" ht="15.75" x14ac:dyDescent="0.25">
      <c r="A49" s="344"/>
      <c r="B49" s="286"/>
      <c r="C49" s="351" t="s">
        <v>638</v>
      </c>
      <c r="D49" s="351"/>
      <c r="E49" s="344"/>
      <c r="F49" s="344"/>
      <c r="G49" s="286"/>
    </row>
    <row r="50" spans="1:7" s="284" customFormat="1" ht="15.75" x14ac:dyDescent="0.25">
      <c r="A50" s="344"/>
      <c r="B50" s="286"/>
      <c r="C50" s="351"/>
      <c r="D50" s="351"/>
      <c r="E50" s="344"/>
      <c r="F50" s="344"/>
      <c r="G50" s="286"/>
    </row>
    <row r="51" spans="1:7" s="335" customFormat="1" ht="15.75" x14ac:dyDescent="0.25">
      <c r="A51" s="295">
        <v>29</v>
      </c>
      <c r="B51" s="293"/>
      <c r="C51" s="352" t="s">
        <v>639</v>
      </c>
      <c r="D51" s="295" t="s">
        <v>154</v>
      </c>
      <c r="E51" s="295">
        <v>1</v>
      </c>
      <c r="F51" s="303"/>
      <c r="G51" s="303">
        <f t="shared" ref="G51:G75" si="2">F51*E51</f>
        <v>0</v>
      </c>
    </row>
    <row r="52" spans="1:7" s="335" customFormat="1" ht="15.75" x14ac:dyDescent="0.25">
      <c r="A52" s="295">
        <v>30</v>
      </c>
      <c r="B52" s="293"/>
      <c r="C52" s="352" t="s">
        <v>640</v>
      </c>
      <c r="D52" s="295" t="s">
        <v>154</v>
      </c>
      <c r="E52" s="295">
        <v>14</v>
      </c>
      <c r="F52" s="303"/>
      <c r="G52" s="303">
        <f>F52*E52</f>
        <v>0</v>
      </c>
    </row>
    <row r="53" spans="1:7" s="335" customFormat="1" ht="15.75" x14ac:dyDescent="0.25">
      <c r="A53" s="295">
        <v>31</v>
      </c>
      <c r="B53" s="293"/>
      <c r="C53" s="352" t="s">
        <v>641</v>
      </c>
      <c r="D53" s="295" t="s">
        <v>154</v>
      </c>
      <c r="E53" s="295">
        <v>17</v>
      </c>
      <c r="F53" s="303"/>
      <c r="G53" s="303">
        <f t="shared" si="2"/>
        <v>0</v>
      </c>
    </row>
    <row r="54" spans="1:7" s="335" customFormat="1" ht="15.75" x14ac:dyDescent="0.25">
      <c r="A54" s="295">
        <v>32</v>
      </c>
      <c r="B54" s="293"/>
      <c r="C54" s="352" t="s">
        <v>642</v>
      </c>
      <c r="D54" s="295" t="s">
        <v>154</v>
      </c>
      <c r="E54" s="295">
        <v>41</v>
      </c>
      <c r="F54" s="303"/>
      <c r="G54" s="303">
        <f t="shared" si="2"/>
        <v>0</v>
      </c>
    </row>
    <row r="55" spans="1:7" s="335" customFormat="1" ht="15.75" x14ac:dyDescent="0.25">
      <c r="A55" s="295">
        <v>33</v>
      </c>
      <c r="B55" s="293"/>
      <c r="C55" s="352" t="s">
        <v>643</v>
      </c>
      <c r="D55" s="295" t="s">
        <v>154</v>
      </c>
      <c r="E55" s="295">
        <v>10</v>
      </c>
      <c r="F55" s="303"/>
      <c r="G55" s="303">
        <f t="shared" si="2"/>
        <v>0</v>
      </c>
    </row>
    <row r="56" spans="1:7" s="335" customFormat="1" ht="15.75" x14ac:dyDescent="0.25">
      <c r="A56" s="295">
        <v>34</v>
      </c>
      <c r="B56" s="293"/>
      <c r="C56" s="352" t="s">
        <v>644</v>
      </c>
      <c r="D56" s="295" t="s">
        <v>154</v>
      </c>
      <c r="E56" s="295">
        <v>15</v>
      </c>
      <c r="F56" s="303"/>
      <c r="G56" s="303">
        <f t="shared" si="2"/>
        <v>0</v>
      </c>
    </row>
    <row r="57" spans="1:7" s="335" customFormat="1" ht="15.75" x14ac:dyDescent="0.25">
      <c r="A57" s="295">
        <v>35</v>
      </c>
      <c r="B57" s="293"/>
      <c r="C57" s="352" t="s">
        <v>645</v>
      </c>
      <c r="D57" s="295" t="s">
        <v>154</v>
      </c>
      <c r="E57" s="295">
        <v>5</v>
      </c>
      <c r="F57" s="303"/>
      <c r="G57" s="303">
        <f t="shared" si="2"/>
        <v>0</v>
      </c>
    </row>
    <row r="58" spans="1:7" s="335" customFormat="1" ht="25.5" x14ac:dyDescent="0.25">
      <c r="A58" s="326">
        <v>36</v>
      </c>
      <c r="B58" s="353"/>
      <c r="C58" s="354" t="s">
        <v>646</v>
      </c>
      <c r="D58" s="326" t="s">
        <v>607</v>
      </c>
      <c r="E58" s="326">
        <v>1</v>
      </c>
      <c r="F58" s="328"/>
      <c r="G58" s="328">
        <f t="shared" si="2"/>
        <v>0</v>
      </c>
    </row>
    <row r="59" spans="1:7" s="335" customFormat="1" ht="15.75" x14ac:dyDescent="0.25">
      <c r="A59" s="326">
        <v>37</v>
      </c>
      <c r="B59" s="353"/>
      <c r="C59" s="354" t="s">
        <v>647</v>
      </c>
      <c r="D59" s="326" t="s">
        <v>607</v>
      </c>
      <c r="E59" s="326">
        <v>1</v>
      </c>
      <c r="F59" s="328"/>
      <c r="G59" s="328">
        <f t="shared" si="2"/>
        <v>0</v>
      </c>
    </row>
    <row r="60" spans="1:7" s="335" customFormat="1" ht="15.75" x14ac:dyDescent="0.25">
      <c r="A60" s="295">
        <v>38</v>
      </c>
      <c r="B60" s="293"/>
      <c r="C60" s="352" t="s">
        <v>648</v>
      </c>
      <c r="D60" s="295" t="s">
        <v>607</v>
      </c>
      <c r="E60" s="295">
        <v>5</v>
      </c>
      <c r="F60" s="303"/>
      <c r="G60" s="303">
        <f t="shared" si="2"/>
        <v>0</v>
      </c>
    </row>
    <row r="61" spans="1:7" s="335" customFormat="1" ht="15.75" x14ac:dyDescent="0.25">
      <c r="A61" s="295">
        <v>39</v>
      </c>
      <c r="B61" s="293"/>
      <c r="C61" s="352" t="s">
        <v>649</v>
      </c>
      <c r="D61" s="295" t="s">
        <v>607</v>
      </c>
      <c r="E61" s="295">
        <v>1</v>
      </c>
      <c r="F61" s="303"/>
      <c r="G61" s="303">
        <f t="shared" si="2"/>
        <v>0</v>
      </c>
    </row>
    <row r="62" spans="1:7" s="335" customFormat="1" ht="15.75" x14ac:dyDescent="0.25">
      <c r="A62" s="295">
        <v>40</v>
      </c>
      <c r="B62" s="293"/>
      <c r="C62" s="352" t="s">
        <v>650</v>
      </c>
      <c r="D62" s="295" t="s">
        <v>607</v>
      </c>
      <c r="E62" s="295">
        <v>8</v>
      </c>
      <c r="F62" s="303"/>
      <c r="G62" s="303">
        <f t="shared" si="2"/>
        <v>0</v>
      </c>
    </row>
    <row r="63" spans="1:7" s="335" customFormat="1" ht="15.75" x14ac:dyDescent="0.25">
      <c r="A63" s="295">
        <v>41</v>
      </c>
      <c r="B63" s="293"/>
      <c r="C63" s="352" t="s">
        <v>651</v>
      </c>
      <c r="D63" s="295" t="s">
        <v>607</v>
      </c>
      <c r="E63" s="295">
        <v>1</v>
      </c>
      <c r="F63" s="303"/>
      <c r="G63" s="303">
        <f t="shared" si="2"/>
        <v>0</v>
      </c>
    </row>
    <row r="64" spans="1:7" s="335" customFormat="1" ht="15.75" x14ac:dyDescent="0.25">
      <c r="A64" s="295">
        <v>42</v>
      </c>
      <c r="B64" s="293"/>
      <c r="C64" s="352" t="s">
        <v>652</v>
      </c>
      <c r="D64" s="295" t="s">
        <v>607</v>
      </c>
      <c r="E64" s="295">
        <v>7</v>
      </c>
      <c r="F64" s="303"/>
      <c r="G64" s="303">
        <f t="shared" si="2"/>
        <v>0</v>
      </c>
    </row>
    <row r="65" spans="1:9" s="335" customFormat="1" ht="15.75" x14ac:dyDescent="0.25">
      <c r="A65" s="295">
        <v>43</v>
      </c>
      <c r="B65" s="293"/>
      <c r="C65" s="352" t="s">
        <v>653</v>
      </c>
      <c r="D65" s="295" t="s">
        <v>607</v>
      </c>
      <c r="E65" s="295">
        <v>1</v>
      </c>
      <c r="F65" s="303"/>
      <c r="G65" s="303">
        <f t="shared" si="2"/>
        <v>0</v>
      </c>
    </row>
    <row r="66" spans="1:9" s="335" customFormat="1" ht="15.75" x14ac:dyDescent="0.25">
      <c r="A66" s="295">
        <v>44</v>
      </c>
      <c r="B66" s="293"/>
      <c r="C66" s="352" t="s">
        <v>654</v>
      </c>
      <c r="D66" s="295" t="s">
        <v>607</v>
      </c>
      <c r="E66" s="295">
        <v>1</v>
      </c>
      <c r="F66" s="303"/>
      <c r="G66" s="303">
        <f t="shared" si="2"/>
        <v>0</v>
      </c>
    </row>
    <row r="67" spans="1:9" s="335" customFormat="1" ht="15.75" x14ac:dyDescent="0.25">
      <c r="A67" s="295">
        <v>45</v>
      </c>
      <c r="B67" s="293"/>
      <c r="C67" s="352" t="s">
        <v>655</v>
      </c>
      <c r="D67" s="295" t="s">
        <v>607</v>
      </c>
      <c r="E67" s="295">
        <v>1</v>
      </c>
      <c r="F67" s="303"/>
      <c r="G67" s="303">
        <f t="shared" si="2"/>
        <v>0</v>
      </c>
    </row>
    <row r="68" spans="1:9" s="335" customFormat="1" ht="15.75" x14ac:dyDescent="0.25">
      <c r="A68" s="295">
        <v>46</v>
      </c>
      <c r="B68" s="293"/>
      <c r="C68" s="352" t="s">
        <v>656</v>
      </c>
      <c r="D68" s="295" t="s">
        <v>607</v>
      </c>
      <c r="E68" s="295">
        <v>1</v>
      </c>
      <c r="F68" s="303"/>
      <c r="G68" s="303">
        <f t="shared" si="2"/>
        <v>0</v>
      </c>
      <c r="I68" s="355"/>
    </row>
    <row r="69" spans="1:9" s="335" customFormat="1" ht="15.75" x14ac:dyDescent="0.25">
      <c r="A69" s="295">
        <v>47</v>
      </c>
      <c r="B69" s="293"/>
      <c r="C69" s="352" t="s">
        <v>657</v>
      </c>
      <c r="D69" s="295" t="s">
        <v>607</v>
      </c>
      <c r="E69" s="295">
        <v>1</v>
      </c>
      <c r="F69" s="303"/>
      <c r="G69" s="303">
        <f t="shared" si="2"/>
        <v>0</v>
      </c>
    </row>
    <row r="70" spans="1:9" s="335" customFormat="1" ht="15.75" x14ac:dyDescent="0.25">
      <c r="A70" s="295">
        <v>48</v>
      </c>
      <c r="B70" s="293"/>
      <c r="C70" s="352" t="s">
        <v>658</v>
      </c>
      <c r="D70" s="295" t="s">
        <v>388</v>
      </c>
      <c r="E70" s="295">
        <v>1</v>
      </c>
      <c r="F70" s="303"/>
      <c r="G70" s="303">
        <f t="shared" si="2"/>
        <v>0</v>
      </c>
    </row>
    <row r="71" spans="1:9" s="335" customFormat="1" ht="15.75" x14ac:dyDescent="0.25">
      <c r="A71" s="295">
        <v>49</v>
      </c>
      <c r="B71" s="293"/>
      <c r="C71" s="352" t="s">
        <v>659</v>
      </c>
      <c r="D71" s="295" t="s">
        <v>236</v>
      </c>
      <c r="E71" s="295">
        <v>3</v>
      </c>
      <c r="F71" s="303"/>
      <c r="G71" s="303">
        <f t="shared" si="2"/>
        <v>0</v>
      </c>
    </row>
    <row r="72" spans="1:9" s="335" customFormat="1" ht="15.75" x14ac:dyDescent="0.25">
      <c r="A72" s="295">
        <v>50</v>
      </c>
      <c r="B72" s="293"/>
      <c r="C72" s="352" t="s">
        <v>660</v>
      </c>
      <c r="D72" s="295" t="s">
        <v>661</v>
      </c>
      <c r="E72" s="295">
        <v>3</v>
      </c>
      <c r="F72" s="303"/>
      <c r="G72" s="303">
        <f t="shared" si="2"/>
        <v>0</v>
      </c>
    </row>
    <row r="73" spans="1:9" s="335" customFormat="1" ht="15.75" x14ac:dyDescent="0.25">
      <c r="A73" s="295">
        <v>51</v>
      </c>
      <c r="B73" s="293"/>
      <c r="C73" s="352" t="s">
        <v>662</v>
      </c>
      <c r="D73" s="295" t="s">
        <v>154</v>
      </c>
      <c r="E73" s="295">
        <v>55</v>
      </c>
      <c r="F73" s="303"/>
      <c r="G73" s="303">
        <f t="shared" si="2"/>
        <v>0</v>
      </c>
    </row>
    <row r="74" spans="1:9" s="335" customFormat="1" ht="15.75" x14ac:dyDescent="0.25">
      <c r="A74" s="295">
        <v>52</v>
      </c>
      <c r="B74" s="293"/>
      <c r="C74" s="352" t="s">
        <v>663</v>
      </c>
      <c r="D74" s="295" t="s">
        <v>154</v>
      </c>
      <c r="E74" s="295">
        <v>35</v>
      </c>
      <c r="F74" s="303"/>
      <c r="G74" s="303">
        <f t="shared" si="2"/>
        <v>0</v>
      </c>
    </row>
    <row r="75" spans="1:9" s="335" customFormat="1" ht="26.25" x14ac:dyDescent="0.25">
      <c r="A75" s="326">
        <v>53</v>
      </c>
      <c r="B75" s="293"/>
      <c r="C75" s="356" t="s">
        <v>664</v>
      </c>
      <c r="D75" s="326" t="s">
        <v>154</v>
      </c>
      <c r="E75" s="326">
        <v>16</v>
      </c>
      <c r="F75" s="328"/>
      <c r="G75" s="328">
        <f t="shared" si="2"/>
        <v>0</v>
      </c>
    </row>
    <row r="76" spans="1:9" s="284" customFormat="1" ht="15.75" x14ac:dyDescent="0.25">
      <c r="A76" s="336">
        <v>54</v>
      </c>
      <c r="B76" s="357"/>
      <c r="C76" s="358" t="s">
        <v>665</v>
      </c>
      <c r="D76" s="336" t="s">
        <v>154</v>
      </c>
      <c r="E76" s="336">
        <v>0.2</v>
      </c>
      <c r="F76" s="341"/>
      <c r="G76" s="341">
        <f>F76*E76</f>
        <v>0</v>
      </c>
    </row>
    <row r="77" spans="1:9" s="284" customFormat="1" ht="15.75" x14ac:dyDescent="0.25">
      <c r="A77" s="295"/>
      <c r="B77" s="290"/>
      <c r="C77" s="290"/>
      <c r="D77" s="290"/>
      <c r="E77" s="290"/>
      <c r="F77" s="290"/>
      <c r="G77" s="290"/>
    </row>
    <row r="78" spans="1:9" s="284" customFormat="1" ht="15.75" x14ac:dyDescent="0.25">
      <c r="A78" s="293"/>
      <c r="B78" s="293"/>
      <c r="C78" s="306" t="s">
        <v>666</v>
      </c>
      <c r="D78" s="306"/>
      <c r="E78" s="295"/>
      <c r="F78" s="295"/>
      <c r="G78" s="342">
        <f>SUM(G51:G76)</f>
        <v>0</v>
      </c>
    </row>
    <row r="79" spans="1:9" s="284" customFormat="1" ht="15.75" x14ac:dyDescent="0.25">
      <c r="A79" s="293"/>
      <c r="B79" s="293"/>
      <c r="C79" s="306"/>
      <c r="D79" s="306"/>
      <c r="E79" s="295"/>
      <c r="F79" s="295"/>
      <c r="G79" s="342"/>
    </row>
    <row r="80" spans="1:9" s="284" customFormat="1" ht="15.75" x14ac:dyDescent="0.25">
      <c r="A80" s="344"/>
      <c r="B80" s="286"/>
      <c r="C80" s="351" t="s">
        <v>667</v>
      </c>
      <c r="D80" s="351"/>
      <c r="E80" s="344"/>
      <c r="F80" s="344"/>
      <c r="G80" s="359"/>
    </row>
    <row r="81" spans="1:8" s="284" customFormat="1" ht="15.75" x14ac:dyDescent="0.25">
      <c r="A81" s="344"/>
      <c r="B81" s="286"/>
      <c r="C81" s="360"/>
      <c r="D81" s="360"/>
      <c r="E81" s="344"/>
      <c r="F81" s="344"/>
      <c r="G81" s="359"/>
    </row>
    <row r="82" spans="1:8" s="284" customFormat="1" ht="15.75" x14ac:dyDescent="0.25">
      <c r="A82" s="295">
        <v>55</v>
      </c>
      <c r="B82" s="286"/>
      <c r="C82" s="327" t="s">
        <v>668</v>
      </c>
      <c r="D82" s="295" t="s">
        <v>388</v>
      </c>
      <c r="E82" s="295">
        <v>1</v>
      </c>
      <c r="F82" s="303"/>
      <c r="G82" s="303">
        <f t="shared" ref="G82:G89" si="3">F82*E82</f>
        <v>0</v>
      </c>
    </row>
    <row r="83" spans="1:8" s="284" customFormat="1" ht="15.75" x14ac:dyDescent="0.25">
      <c r="A83" s="295">
        <v>56</v>
      </c>
      <c r="B83" s="286"/>
      <c r="C83" s="327" t="s">
        <v>669</v>
      </c>
      <c r="D83" s="295" t="s">
        <v>670</v>
      </c>
      <c r="E83" s="295">
        <v>120</v>
      </c>
      <c r="F83" s="303"/>
      <c r="G83" s="303">
        <f t="shared" si="3"/>
        <v>0</v>
      </c>
    </row>
    <row r="84" spans="1:8" s="284" customFormat="1" ht="15.75" x14ac:dyDescent="0.25">
      <c r="A84" s="295">
        <v>57</v>
      </c>
      <c r="B84" s="286"/>
      <c r="C84" s="327" t="s">
        <v>671</v>
      </c>
      <c r="D84" s="295" t="s">
        <v>670</v>
      </c>
      <c r="E84" s="295">
        <v>8</v>
      </c>
      <c r="F84" s="303"/>
      <c r="G84" s="303">
        <f t="shared" si="3"/>
        <v>0</v>
      </c>
    </row>
    <row r="85" spans="1:8" s="284" customFormat="1" ht="15.75" x14ac:dyDescent="0.25">
      <c r="A85" s="295">
        <v>58</v>
      </c>
      <c r="B85" s="286"/>
      <c r="C85" s="327" t="s">
        <v>672</v>
      </c>
      <c r="D85" s="295" t="s">
        <v>388</v>
      </c>
      <c r="E85" s="295">
        <v>1</v>
      </c>
      <c r="F85" s="303"/>
      <c r="G85" s="303">
        <f t="shared" si="3"/>
        <v>0</v>
      </c>
    </row>
    <row r="86" spans="1:8" s="284" customFormat="1" ht="15.75" x14ac:dyDescent="0.25">
      <c r="A86" s="295">
        <v>59</v>
      </c>
      <c r="B86" s="286"/>
      <c r="C86" s="327" t="s">
        <v>673</v>
      </c>
      <c r="D86" s="295" t="s">
        <v>607</v>
      </c>
      <c r="E86" s="295">
        <v>1</v>
      </c>
      <c r="F86" s="303"/>
      <c r="G86" s="303">
        <f t="shared" si="3"/>
        <v>0</v>
      </c>
    </row>
    <row r="87" spans="1:8" s="284" customFormat="1" ht="14.25" customHeight="1" x14ac:dyDescent="0.25">
      <c r="A87" s="295">
        <v>60</v>
      </c>
      <c r="B87" s="286"/>
      <c r="C87" s="327" t="s">
        <v>674</v>
      </c>
      <c r="D87" s="295" t="s">
        <v>670</v>
      </c>
      <c r="E87" s="295">
        <v>8</v>
      </c>
      <c r="F87" s="303"/>
      <c r="G87" s="303">
        <f t="shared" si="3"/>
        <v>0</v>
      </c>
    </row>
    <row r="88" spans="1:8" s="284" customFormat="1" ht="15.75" x14ac:dyDescent="0.25">
      <c r="A88" s="295">
        <v>61</v>
      </c>
      <c r="B88" s="286"/>
      <c r="C88" s="327" t="s">
        <v>675</v>
      </c>
      <c r="D88" s="295" t="s">
        <v>607</v>
      </c>
      <c r="E88" s="295">
        <v>1</v>
      </c>
      <c r="F88" s="303"/>
      <c r="G88" s="303">
        <f t="shared" si="3"/>
        <v>0</v>
      </c>
      <c r="H88" s="361"/>
    </row>
    <row r="89" spans="1:8" s="284" customFormat="1" ht="15.75" customHeight="1" x14ac:dyDescent="0.25">
      <c r="A89" s="362">
        <v>62</v>
      </c>
      <c r="B89" s="363"/>
      <c r="C89" s="364" t="s">
        <v>676</v>
      </c>
      <c r="D89" s="365" t="s">
        <v>388</v>
      </c>
      <c r="E89" s="365">
        <v>1</v>
      </c>
      <c r="F89" s="366"/>
      <c r="G89" s="366">
        <f t="shared" si="3"/>
        <v>0</v>
      </c>
      <c r="H89" s="361"/>
    </row>
    <row r="90" spans="1:8" s="284" customFormat="1" ht="15.75" x14ac:dyDescent="0.25">
      <c r="A90" s="295"/>
      <c r="B90" s="286"/>
      <c r="C90" s="286"/>
      <c r="D90" s="286"/>
      <c r="E90" s="286"/>
      <c r="F90" s="285"/>
      <c r="G90" s="286"/>
    </row>
    <row r="91" spans="1:8" s="284" customFormat="1" ht="15.75" x14ac:dyDescent="0.25">
      <c r="A91" s="286"/>
      <c r="B91" s="286"/>
      <c r="C91" s="306" t="s">
        <v>677</v>
      </c>
      <c r="D91" s="306"/>
      <c r="E91" s="293"/>
      <c r="F91" s="295"/>
      <c r="G91" s="342">
        <f>SUM(G82:G90)</f>
        <v>0</v>
      </c>
    </row>
    <row r="92" spans="1:8" s="284" customFormat="1" ht="15.75" x14ac:dyDescent="0.25">
      <c r="A92" s="286"/>
      <c r="B92" s="286"/>
      <c r="C92" s="350"/>
      <c r="D92" s="350"/>
      <c r="E92" s="285"/>
      <c r="F92" s="285"/>
      <c r="G92" s="287"/>
    </row>
    <row r="93" spans="1:8" s="284" customFormat="1" ht="15.75" x14ac:dyDescent="0.25">
      <c r="A93" s="286"/>
      <c r="B93" s="286"/>
      <c r="C93" s="350" t="s">
        <v>678</v>
      </c>
      <c r="D93" s="286"/>
      <c r="E93" s="286"/>
      <c r="F93" s="286"/>
      <c r="G93" s="343">
        <f>SUM(G91,G78,G47,G28)</f>
        <v>0</v>
      </c>
    </row>
    <row r="196" ht="13.5" customHeight="1" x14ac:dyDescent="0.2"/>
    <row r="205" ht="14.25" customHeight="1" x14ac:dyDescent="0.2"/>
    <row r="206" ht="14.25" customHeight="1" x14ac:dyDescent="0.2"/>
    <row r="207" ht="18.75" customHeight="1" x14ac:dyDescent="0.2"/>
    <row r="208" ht="18" customHeight="1" x14ac:dyDescent="0.2"/>
    <row r="209" ht="19.5" customHeight="1" x14ac:dyDescent="0.2"/>
  </sheetData>
  <sheetProtection selectLockedCells="1" selectUnlockedCells="1"/>
  <printOptions gridLines="1"/>
  <pageMargins left="0.39370078740157483" right="0.27559055118110237" top="0.59055118110236227" bottom="0.59055118110236227" header="0.51181102362204722" footer="0.27559055118110237"/>
  <pageSetup paperSize="9" scale="93" firstPageNumber="0" fitToHeight="0" orientation="portrait" horizontalDpi="300" verticalDpi="300" r:id="rId1"/>
  <headerFooter alignWithMargins="0"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EE7D-AD6F-4839-9E8F-A3643A86AE1B}">
  <sheetPr>
    <pageSetUpPr fitToPage="1"/>
  </sheetPr>
  <dimension ref="A1:I194"/>
  <sheetViews>
    <sheetView view="pageBreakPreview" zoomScaleSheetLayoutView="100" workbookViewId="0">
      <pane ySplit="8" topLeftCell="A66" activePane="bottomLeft" state="frozen"/>
      <selection activeCell="C35" sqref="C35"/>
      <selection pane="bottomLeft" activeCell="C35" sqref="C35"/>
    </sheetView>
  </sheetViews>
  <sheetFormatPr defaultRowHeight="12.75" x14ac:dyDescent="0.2"/>
  <cols>
    <col min="1" max="1" width="11.33203125" style="268" customWidth="1"/>
    <col min="2" max="2" width="60.5" style="268" customWidth="1"/>
    <col min="3" max="3" width="6.1640625" style="268" customWidth="1"/>
    <col min="4" max="4" width="7.1640625" style="268" customWidth="1"/>
    <col min="5" max="5" width="15.6640625" style="268" customWidth="1"/>
    <col min="6" max="6" width="16.83203125" style="268" customWidth="1"/>
    <col min="7" max="7" width="17.1640625" style="268" customWidth="1"/>
    <col min="8" max="8" width="30.1640625" style="268" customWidth="1"/>
    <col min="9" max="256" width="9.33203125" style="268"/>
    <col min="257" max="257" width="11.33203125" style="268" customWidth="1"/>
    <col min="258" max="258" width="60.5" style="268" customWidth="1"/>
    <col min="259" max="259" width="6.1640625" style="268" customWidth="1"/>
    <col min="260" max="260" width="7.1640625" style="268" customWidth="1"/>
    <col min="261" max="261" width="15.6640625" style="268" customWidth="1"/>
    <col min="262" max="262" width="16.83203125" style="268" customWidth="1"/>
    <col min="263" max="263" width="17.1640625" style="268" customWidth="1"/>
    <col min="264" max="264" width="30.1640625" style="268" customWidth="1"/>
    <col min="265" max="512" width="9.33203125" style="268"/>
    <col min="513" max="513" width="11.33203125" style="268" customWidth="1"/>
    <col min="514" max="514" width="60.5" style="268" customWidth="1"/>
    <col min="515" max="515" width="6.1640625" style="268" customWidth="1"/>
    <col min="516" max="516" width="7.1640625" style="268" customWidth="1"/>
    <col min="517" max="517" width="15.6640625" style="268" customWidth="1"/>
    <col min="518" max="518" width="16.83203125" style="268" customWidth="1"/>
    <col min="519" max="519" width="17.1640625" style="268" customWidth="1"/>
    <col min="520" max="520" width="30.1640625" style="268" customWidth="1"/>
    <col min="521" max="768" width="9.33203125" style="268"/>
    <col min="769" max="769" width="11.33203125" style="268" customWidth="1"/>
    <col min="770" max="770" width="60.5" style="268" customWidth="1"/>
    <col min="771" max="771" width="6.1640625" style="268" customWidth="1"/>
    <col min="772" max="772" width="7.1640625" style="268" customWidth="1"/>
    <col min="773" max="773" width="15.6640625" style="268" customWidth="1"/>
    <col min="774" max="774" width="16.83203125" style="268" customWidth="1"/>
    <col min="775" max="775" width="17.1640625" style="268" customWidth="1"/>
    <col min="776" max="776" width="30.1640625" style="268" customWidth="1"/>
    <col min="777" max="1024" width="9.33203125" style="268"/>
    <col min="1025" max="1025" width="11.33203125" style="268" customWidth="1"/>
    <col min="1026" max="1026" width="60.5" style="268" customWidth="1"/>
    <col min="1027" max="1027" width="6.1640625" style="268" customWidth="1"/>
    <col min="1028" max="1028" width="7.1640625" style="268" customWidth="1"/>
    <col min="1029" max="1029" width="15.6640625" style="268" customWidth="1"/>
    <col min="1030" max="1030" width="16.83203125" style="268" customWidth="1"/>
    <col min="1031" max="1031" width="17.1640625" style="268" customWidth="1"/>
    <col min="1032" max="1032" width="30.1640625" style="268" customWidth="1"/>
    <col min="1033" max="1280" width="9.33203125" style="268"/>
    <col min="1281" max="1281" width="11.33203125" style="268" customWidth="1"/>
    <col min="1282" max="1282" width="60.5" style="268" customWidth="1"/>
    <col min="1283" max="1283" width="6.1640625" style="268" customWidth="1"/>
    <col min="1284" max="1284" width="7.1640625" style="268" customWidth="1"/>
    <col min="1285" max="1285" width="15.6640625" style="268" customWidth="1"/>
    <col min="1286" max="1286" width="16.83203125" style="268" customWidth="1"/>
    <col min="1287" max="1287" width="17.1640625" style="268" customWidth="1"/>
    <col min="1288" max="1288" width="30.1640625" style="268" customWidth="1"/>
    <col min="1289" max="1536" width="9.33203125" style="268"/>
    <col min="1537" max="1537" width="11.33203125" style="268" customWidth="1"/>
    <col min="1538" max="1538" width="60.5" style="268" customWidth="1"/>
    <col min="1539" max="1539" width="6.1640625" style="268" customWidth="1"/>
    <col min="1540" max="1540" width="7.1640625" style="268" customWidth="1"/>
    <col min="1541" max="1541" width="15.6640625" style="268" customWidth="1"/>
    <col min="1542" max="1542" width="16.83203125" style="268" customWidth="1"/>
    <col min="1543" max="1543" width="17.1640625" style="268" customWidth="1"/>
    <col min="1544" max="1544" width="30.1640625" style="268" customWidth="1"/>
    <col min="1545" max="1792" width="9.33203125" style="268"/>
    <col min="1793" max="1793" width="11.33203125" style="268" customWidth="1"/>
    <col min="1794" max="1794" width="60.5" style="268" customWidth="1"/>
    <col min="1795" max="1795" width="6.1640625" style="268" customWidth="1"/>
    <col min="1796" max="1796" width="7.1640625" style="268" customWidth="1"/>
    <col min="1797" max="1797" width="15.6640625" style="268" customWidth="1"/>
    <col min="1798" max="1798" width="16.83203125" style="268" customWidth="1"/>
    <col min="1799" max="1799" width="17.1640625" style="268" customWidth="1"/>
    <col min="1800" max="1800" width="30.1640625" style="268" customWidth="1"/>
    <col min="1801" max="2048" width="9.33203125" style="268"/>
    <col min="2049" max="2049" width="11.33203125" style="268" customWidth="1"/>
    <col min="2050" max="2050" width="60.5" style="268" customWidth="1"/>
    <col min="2051" max="2051" width="6.1640625" style="268" customWidth="1"/>
    <col min="2052" max="2052" width="7.1640625" style="268" customWidth="1"/>
    <col min="2053" max="2053" width="15.6640625" style="268" customWidth="1"/>
    <col min="2054" max="2054" width="16.83203125" style="268" customWidth="1"/>
    <col min="2055" max="2055" width="17.1640625" style="268" customWidth="1"/>
    <col min="2056" max="2056" width="30.1640625" style="268" customWidth="1"/>
    <col min="2057" max="2304" width="9.33203125" style="268"/>
    <col min="2305" max="2305" width="11.33203125" style="268" customWidth="1"/>
    <col min="2306" max="2306" width="60.5" style="268" customWidth="1"/>
    <col min="2307" max="2307" width="6.1640625" style="268" customWidth="1"/>
    <col min="2308" max="2308" width="7.1640625" style="268" customWidth="1"/>
    <col min="2309" max="2309" width="15.6640625" style="268" customWidth="1"/>
    <col min="2310" max="2310" width="16.83203125" style="268" customWidth="1"/>
    <col min="2311" max="2311" width="17.1640625" style="268" customWidth="1"/>
    <col min="2312" max="2312" width="30.1640625" style="268" customWidth="1"/>
    <col min="2313" max="2560" width="9.33203125" style="268"/>
    <col min="2561" max="2561" width="11.33203125" style="268" customWidth="1"/>
    <col min="2562" max="2562" width="60.5" style="268" customWidth="1"/>
    <col min="2563" max="2563" width="6.1640625" style="268" customWidth="1"/>
    <col min="2564" max="2564" width="7.1640625" style="268" customWidth="1"/>
    <col min="2565" max="2565" width="15.6640625" style="268" customWidth="1"/>
    <col min="2566" max="2566" width="16.83203125" style="268" customWidth="1"/>
    <col min="2567" max="2567" width="17.1640625" style="268" customWidth="1"/>
    <col min="2568" max="2568" width="30.1640625" style="268" customWidth="1"/>
    <col min="2569" max="2816" width="9.33203125" style="268"/>
    <col min="2817" max="2817" width="11.33203125" style="268" customWidth="1"/>
    <col min="2818" max="2818" width="60.5" style="268" customWidth="1"/>
    <col min="2819" max="2819" width="6.1640625" style="268" customWidth="1"/>
    <col min="2820" max="2820" width="7.1640625" style="268" customWidth="1"/>
    <col min="2821" max="2821" width="15.6640625" style="268" customWidth="1"/>
    <col min="2822" max="2822" width="16.83203125" style="268" customWidth="1"/>
    <col min="2823" max="2823" width="17.1640625" style="268" customWidth="1"/>
    <col min="2824" max="2824" width="30.1640625" style="268" customWidth="1"/>
    <col min="2825" max="3072" width="9.33203125" style="268"/>
    <col min="3073" max="3073" width="11.33203125" style="268" customWidth="1"/>
    <col min="3074" max="3074" width="60.5" style="268" customWidth="1"/>
    <col min="3075" max="3075" width="6.1640625" style="268" customWidth="1"/>
    <col min="3076" max="3076" width="7.1640625" style="268" customWidth="1"/>
    <col min="3077" max="3077" width="15.6640625" style="268" customWidth="1"/>
    <col min="3078" max="3078" width="16.83203125" style="268" customWidth="1"/>
    <col min="3079" max="3079" width="17.1640625" style="268" customWidth="1"/>
    <col min="3080" max="3080" width="30.1640625" style="268" customWidth="1"/>
    <col min="3081" max="3328" width="9.33203125" style="268"/>
    <col min="3329" max="3329" width="11.33203125" style="268" customWidth="1"/>
    <col min="3330" max="3330" width="60.5" style="268" customWidth="1"/>
    <col min="3331" max="3331" width="6.1640625" style="268" customWidth="1"/>
    <col min="3332" max="3332" width="7.1640625" style="268" customWidth="1"/>
    <col min="3333" max="3333" width="15.6640625" style="268" customWidth="1"/>
    <col min="3334" max="3334" width="16.83203125" style="268" customWidth="1"/>
    <col min="3335" max="3335" width="17.1640625" style="268" customWidth="1"/>
    <col min="3336" max="3336" width="30.1640625" style="268" customWidth="1"/>
    <col min="3337" max="3584" width="9.33203125" style="268"/>
    <col min="3585" max="3585" width="11.33203125" style="268" customWidth="1"/>
    <col min="3586" max="3586" width="60.5" style="268" customWidth="1"/>
    <col min="3587" max="3587" width="6.1640625" style="268" customWidth="1"/>
    <col min="3588" max="3588" width="7.1640625" style="268" customWidth="1"/>
    <col min="3589" max="3589" width="15.6640625" style="268" customWidth="1"/>
    <col min="3590" max="3590" width="16.83203125" style="268" customWidth="1"/>
    <col min="3591" max="3591" width="17.1640625" style="268" customWidth="1"/>
    <col min="3592" max="3592" width="30.1640625" style="268" customWidth="1"/>
    <col min="3593" max="3840" width="9.33203125" style="268"/>
    <col min="3841" max="3841" width="11.33203125" style="268" customWidth="1"/>
    <col min="3842" max="3842" width="60.5" style="268" customWidth="1"/>
    <col min="3843" max="3843" width="6.1640625" style="268" customWidth="1"/>
    <col min="3844" max="3844" width="7.1640625" style="268" customWidth="1"/>
    <col min="3845" max="3845" width="15.6640625" style="268" customWidth="1"/>
    <col min="3846" max="3846" width="16.83203125" style="268" customWidth="1"/>
    <col min="3847" max="3847" width="17.1640625" style="268" customWidth="1"/>
    <col min="3848" max="3848" width="30.1640625" style="268" customWidth="1"/>
    <col min="3849" max="4096" width="9.33203125" style="268"/>
    <col min="4097" max="4097" width="11.33203125" style="268" customWidth="1"/>
    <col min="4098" max="4098" width="60.5" style="268" customWidth="1"/>
    <col min="4099" max="4099" width="6.1640625" style="268" customWidth="1"/>
    <col min="4100" max="4100" width="7.1640625" style="268" customWidth="1"/>
    <col min="4101" max="4101" width="15.6640625" style="268" customWidth="1"/>
    <col min="4102" max="4102" width="16.83203125" style="268" customWidth="1"/>
    <col min="4103" max="4103" width="17.1640625" style="268" customWidth="1"/>
    <col min="4104" max="4104" width="30.1640625" style="268" customWidth="1"/>
    <col min="4105" max="4352" width="9.33203125" style="268"/>
    <col min="4353" max="4353" width="11.33203125" style="268" customWidth="1"/>
    <col min="4354" max="4354" width="60.5" style="268" customWidth="1"/>
    <col min="4355" max="4355" width="6.1640625" style="268" customWidth="1"/>
    <col min="4356" max="4356" width="7.1640625" style="268" customWidth="1"/>
    <col min="4357" max="4357" width="15.6640625" style="268" customWidth="1"/>
    <col min="4358" max="4358" width="16.83203125" style="268" customWidth="1"/>
    <col min="4359" max="4359" width="17.1640625" style="268" customWidth="1"/>
    <col min="4360" max="4360" width="30.1640625" style="268" customWidth="1"/>
    <col min="4361" max="4608" width="9.33203125" style="268"/>
    <col min="4609" max="4609" width="11.33203125" style="268" customWidth="1"/>
    <col min="4610" max="4610" width="60.5" style="268" customWidth="1"/>
    <col min="4611" max="4611" width="6.1640625" style="268" customWidth="1"/>
    <col min="4612" max="4612" width="7.1640625" style="268" customWidth="1"/>
    <col min="4613" max="4613" width="15.6640625" style="268" customWidth="1"/>
    <col min="4614" max="4614" width="16.83203125" style="268" customWidth="1"/>
    <col min="4615" max="4615" width="17.1640625" style="268" customWidth="1"/>
    <col min="4616" max="4616" width="30.1640625" style="268" customWidth="1"/>
    <col min="4617" max="4864" width="9.33203125" style="268"/>
    <col min="4865" max="4865" width="11.33203125" style="268" customWidth="1"/>
    <col min="4866" max="4866" width="60.5" style="268" customWidth="1"/>
    <col min="4867" max="4867" width="6.1640625" style="268" customWidth="1"/>
    <col min="4868" max="4868" width="7.1640625" style="268" customWidth="1"/>
    <col min="4869" max="4869" width="15.6640625" style="268" customWidth="1"/>
    <col min="4870" max="4870" width="16.83203125" style="268" customWidth="1"/>
    <col min="4871" max="4871" width="17.1640625" style="268" customWidth="1"/>
    <col min="4872" max="4872" width="30.1640625" style="268" customWidth="1"/>
    <col min="4873" max="5120" width="9.33203125" style="268"/>
    <col min="5121" max="5121" width="11.33203125" style="268" customWidth="1"/>
    <col min="5122" max="5122" width="60.5" style="268" customWidth="1"/>
    <col min="5123" max="5123" width="6.1640625" style="268" customWidth="1"/>
    <col min="5124" max="5124" width="7.1640625" style="268" customWidth="1"/>
    <col min="5125" max="5125" width="15.6640625" style="268" customWidth="1"/>
    <col min="5126" max="5126" width="16.83203125" style="268" customWidth="1"/>
    <col min="5127" max="5127" width="17.1640625" style="268" customWidth="1"/>
    <col min="5128" max="5128" width="30.1640625" style="268" customWidth="1"/>
    <col min="5129" max="5376" width="9.33203125" style="268"/>
    <col min="5377" max="5377" width="11.33203125" style="268" customWidth="1"/>
    <col min="5378" max="5378" width="60.5" style="268" customWidth="1"/>
    <col min="5379" max="5379" width="6.1640625" style="268" customWidth="1"/>
    <col min="5380" max="5380" width="7.1640625" style="268" customWidth="1"/>
    <col min="5381" max="5381" width="15.6640625" style="268" customWidth="1"/>
    <col min="5382" max="5382" width="16.83203125" style="268" customWidth="1"/>
    <col min="5383" max="5383" width="17.1640625" style="268" customWidth="1"/>
    <col min="5384" max="5384" width="30.1640625" style="268" customWidth="1"/>
    <col min="5385" max="5632" width="9.33203125" style="268"/>
    <col min="5633" max="5633" width="11.33203125" style="268" customWidth="1"/>
    <col min="5634" max="5634" width="60.5" style="268" customWidth="1"/>
    <col min="5635" max="5635" width="6.1640625" style="268" customWidth="1"/>
    <col min="5636" max="5636" width="7.1640625" style="268" customWidth="1"/>
    <col min="5637" max="5637" width="15.6640625" style="268" customWidth="1"/>
    <col min="5638" max="5638" width="16.83203125" style="268" customWidth="1"/>
    <col min="5639" max="5639" width="17.1640625" style="268" customWidth="1"/>
    <col min="5640" max="5640" width="30.1640625" style="268" customWidth="1"/>
    <col min="5641" max="5888" width="9.33203125" style="268"/>
    <col min="5889" max="5889" width="11.33203125" style="268" customWidth="1"/>
    <col min="5890" max="5890" width="60.5" style="268" customWidth="1"/>
    <col min="5891" max="5891" width="6.1640625" style="268" customWidth="1"/>
    <col min="5892" max="5892" width="7.1640625" style="268" customWidth="1"/>
    <col min="5893" max="5893" width="15.6640625" style="268" customWidth="1"/>
    <col min="5894" max="5894" width="16.83203125" style="268" customWidth="1"/>
    <col min="5895" max="5895" width="17.1640625" style="268" customWidth="1"/>
    <col min="5896" max="5896" width="30.1640625" style="268" customWidth="1"/>
    <col min="5897" max="6144" width="9.33203125" style="268"/>
    <col min="6145" max="6145" width="11.33203125" style="268" customWidth="1"/>
    <col min="6146" max="6146" width="60.5" style="268" customWidth="1"/>
    <col min="6147" max="6147" width="6.1640625" style="268" customWidth="1"/>
    <col min="6148" max="6148" width="7.1640625" style="268" customWidth="1"/>
    <col min="6149" max="6149" width="15.6640625" style="268" customWidth="1"/>
    <col min="6150" max="6150" width="16.83203125" style="268" customWidth="1"/>
    <col min="6151" max="6151" width="17.1640625" style="268" customWidth="1"/>
    <col min="6152" max="6152" width="30.1640625" style="268" customWidth="1"/>
    <col min="6153" max="6400" width="9.33203125" style="268"/>
    <col min="6401" max="6401" width="11.33203125" style="268" customWidth="1"/>
    <col min="6402" max="6402" width="60.5" style="268" customWidth="1"/>
    <col min="6403" max="6403" width="6.1640625" style="268" customWidth="1"/>
    <col min="6404" max="6404" width="7.1640625" style="268" customWidth="1"/>
    <col min="6405" max="6405" width="15.6640625" style="268" customWidth="1"/>
    <col min="6406" max="6406" width="16.83203125" style="268" customWidth="1"/>
    <col min="6407" max="6407" width="17.1640625" style="268" customWidth="1"/>
    <col min="6408" max="6408" width="30.1640625" style="268" customWidth="1"/>
    <col min="6409" max="6656" width="9.33203125" style="268"/>
    <col min="6657" max="6657" width="11.33203125" style="268" customWidth="1"/>
    <col min="6658" max="6658" width="60.5" style="268" customWidth="1"/>
    <col min="6659" max="6659" width="6.1640625" style="268" customWidth="1"/>
    <col min="6660" max="6660" width="7.1640625" style="268" customWidth="1"/>
    <col min="6661" max="6661" width="15.6640625" style="268" customWidth="1"/>
    <col min="6662" max="6662" width="16.83203125" style="268" customWidth="1"/>
    <col min="6663" max="6663" width="17.1640625" style="268" customWidth="1"/>
    <col min="6664" max="6664" width="30.1640625" style="268" customWidth="1"/>
    <col min="6665" max="6912" width="9.33203125" style="268"/>
    <col min="6913" max="6913" width="11.33203125" style="268" customWidth="1"/>
    <col min="6914" max="6914" width="60.5" style="268" customWidth="1"/>
    <col min="6915" max="6915" width="6.1640625" style="268" customWidth="1"/>
    <col min="6916" max="6916" width="7.1640625" style="268" customWidth="1"/>
    <col min="6917" max="6917" width="15.6640625" style="268" customWidth="1"/>
    <col min="6918" max="6918" width="16.83203125" style="268" customWidth="1"/>
    <col min="6919" max="6919" width="17.1640625" style="268" customWidth="1"/>
    <col min="6920" max="6920" width="30.1640625" style="268" customWidth="1"/>
    <col min="6921" max="7168" width="9.33203125" style="268"/>
    <col min="7169" max="7169" width="11.33203125" style="268" customWidth="1"/>
    <col min="7170" max="7170" width="60.5" style="268" customWidth="1"/>
    <col min="7171" max="7171" width="6.1640625" style="268" customWidth="1"/>
    <col min="7172" max="7172" width="7.1640625" style="268" customWidth="1"/>
    <col min="7173" max="7173" width="15.6640625" style="268" customWidth="1"/>
    <col min="7174" max="7174" width="16.83203125" style="268" customWidth="1"/>
    <col min="7175" max="7175" width="17.1640625" style="268" customWidth="1"/>
    <col min="7176" max="7176" width="30.1640625" style="268" customWidth="1"/>
    <col min="7177" max="7424" width="9.33203125" style="268"/>
    <col min="7425" max="7425" width="11.33203125" style="268" customWidth="1"/>
    <col min="7426" max="7426" width="60.5" style="268" customWidth="1"/>
    <col min="7427" max="7427" width="6.1640625" style="268" customWidth="1"/>
    <col min="7428" max="7428" width="7.1640625" style="268" customWidth="1"/>
    <col min="7429" max="7429" width="15.6640625" style="268" customWidth="1"/>
    <col min="7430" max="7430" width="16.83203125" style="268" customWidth="1"/>
    <col min="7431" max="7431" width="17.1640625" style="268" customWidth="1"/>
    <col min="7432" max="7432" width="30.1640625" style="268" customWidth="1"/>
    <col min="7433" max="7680" width="9.33203125" style="268"/>
    <col min="7681" max="7681" width="11.33203125" style="268" customWidth="1"/>
    <col min="7682" max="7682" width="60.5" style="268" customWidth="1"/>
    <col min="7683" max="7683" width="6.1640625" style="268" customWidth="1"/>
    <col min="7684" max="7684" width="7.1640625" style="268" customWidth="1"/>
    <col min="7685" max="7685" width="15.6640625" style="268" customWidth="1"/>
    <col min="7686" max="7686" width="16.83203125" style="268" customWidth="1"/>
    <col min="7687" max="7687" width="17.1640625" style="268" customWidth="1"/>
    <col min="7688" max="7688" width="30.1640625" style="268" customWidth="1"/>
    <col min="7689" max="7936" width="9.33203125" style="268"/>
    <col min="7937" max="7937" width="11.33203125" style="268" customWidth="1"/>
    <col min="7938" max="7938" width="60.5" style="268" customWidth="1"/>
    <col min="7939" max="7939" width="6.1640625" style="268" customWidth="1"/>
    <col min="7940" max="7940" width="7.1640625" style="268" customWidth="1"/>
    <col min="7941" max="7941" width="15.6640625" style="268" customWidth="1"/>
    <col min="7942" max="7942" width="16.83203125" style="268" customWidth="1"/>
    <col min="7943" max="7943" width="17.1640625" style="268" customWidth="1"/>
    <col min="7944" max="7944" width="30.1640625" style="268" customWidth="1"/>
    <col min="7945" max="8192" width="9.33203125" style="268"/>
    <col min="8193" max="8193" width="11.33203125" style="268" customWidth="1"/>
    <col min="8194" max="8194" width="60.5" style="268" customWidth="1"/>
    <col min="8195" max="8195" width="6.1640625" style="268" customWidth="1"/>
    <col min="8196" max="8196" width="7.1640625" style="268" customWidth="1"/>
    <col min="8197" max="8197" width="15.6640625" style="268" customWidth="1"/>
    <col min="8198" max="8198" width="16.83203125" style="268" customWidth="1"/>
    <col min="8199" max="8199" width="17.1640625" style="268" customWidth="1"/>
    <col min="8200" max="8200" width="30.1640625" style="268" customWidth="1"/>
    <col min="8201" max="8448" width="9.33203125" style="268"/>
    <col min="8449" max="8449" width="11.33203125" style="268" customWidth="1"/>
    <col min="8450" max="8450" width="60.5" style="268" customWidth="1"/>
    <col min="8451" max="8451" width="6.1640625" style="268" customWidth="1"/>
    <col min="8452" max="8452" width="7.1640625" style="268" customWidth="1"/>
    <col min="8453" max="8453" width="15.6640625" style="268" customWidth="1"/>
    <col min="8454" max="8454" width="16.83203125" style="268" customWidth="1"/>
    <col min="8455" max="8455" width="17.1640625" style="268" customWidth="1"/>
    <col min="8456" max="8456" width="30.1640625" style="268" customWidth="1"/>
    <col min="8457" max="8704" width="9.33203125" style="268"/>
    <col min="8705" max="8705" width="11.33203125" style="268" customWidth="1"/>
    <col min="8706" max="8706" width="60.5" style="268" customWidth="1"/>
    <col min="8707" max="8707" width="6.1640625" style="268" customWidth="1"/>
    <col min="8708" max="8708" width="7.1640625" style="268" customWidth="1"/>
    <col min="8709" max="8709" width="15.6640625" style="268" customWidth="1"/>
    <col min="8710" max="8710" width="16.83203125" style="268" customWidth="1"/>
    <col min="8711" max="8711" width="17.1640625" style="268" customWidth="1"/>
    <col min="8712" max="8712" width="30.1640625" style="268" customWidth="1"/>
    <col min="8713" max="8960" width="9.33203125" style="268"/>
    <col min="8961" max="8961" width="11.33203125" style="268" customWidth="1"/>
    <col min="8962" max="8962" width="60.5" style="268" customWidth="1"/>
    <col min="8963" max="8963" width="6.1640625" style="268" customWidth="1"/>
    <col min="8964" max="8964" width="7.1640625" style="268" customWidth="1"/>
    <col min="8965" max="8965" width="15.6640625" style="268" customWidth="1"/>
    <col min="8966" max="8966" width="16.83203125" style="268" customWidth="1"/>
    <col min="8967" max="8967" width="17.1640625" style="268" customWidth="1"/>
    <col min="8968" max="8968" width="30.1640625" style="268" customWidth="1"/>
    <col min="8969" max="9216" width="9.33203125" style="268"/>
    <col min="9217" max="9217" width="11.33203125" style="268" customWidth="1"/>
    <col min="9218" max="9218" width="60.5" style="268" customWidth="1"/>
    <col min="9219" max="9219" width="6.1640625" style="268" customWidth="1"/>
    <col min="9220" max="9220" width="7.1640625" style="268" customWidth="1"/>
    <col min="9221" max="9221" width="15.6640625" style="268" customWidth="1"/>
    <col min="9222" max="9222" width="16.83203125" style="268" customWidth="1"/>
    <col min="9223" max="9223" width="17.1640625" style="268" customWidth="1"/>
    <col min="9224" max="9224" width="30.1640625" style="268" customWidth="1"/>
    <col min="9225" max="9472" width="9.33203125" style="268"/>
    <col min="9473" max="9473" width="11.33203125" style="268" customWidth="1"/>
    <col min="9474" max="9474" width="60.5" style="268" customWidth="1"/>
    <col min="9475" max="9475" width="6.1640625" style="268" customWidth="1"/>
    <col min="9476" max="9476" width="7.1640625" style="268" customWidth="1"/>
    <col min="9477" max="9477" width="15.6640625" style="268" customWidth="1"/>
    <col min="9478" max="9478" width="16.83203125" style="268" customWidth="1"/>
    <col min="9479" max="9479" width="17.1640625" style="268" customWidth="1"/>
    <col min="9480" max="9480" width="30.1640625" style="268" customWidth="1"/>
    <col min="9481" max="9728" width="9.33203125" style="268"/>
    <col min="9729" max="9729" width="11.33203125" style="268" customWidth="1"/>
    <col min="9730" max="9730" width="60.5" style="268" customWidth="1"/>
    <col min="9731" max="9731" width="6.1640625" style="268" customWidth="1"/>
    <col min="9732" max="9732" width="7.1640625" style="268" customWidth="1"/>
    <col min="9733" max="9733" width="15.6640625" style="268" customWidth="1"/>
    <col min="9734" max="9734" width="16.83203125" style="268" customWidth="1"/>
    <col min="9735" max="9735" width="17.1640625" style="268" customWidth="1"/>
    <col min="9736" max="9736" width="30.1640625" style="268" customWidth="1"/>
    <col min="9737" max="9984" width="9.33203125" style="268"/>
    <col min="9985" max="9985" width="11.33203125" style="268" customWidth="1"/>
    <col min="9986" max="9986" width="60.5" style="268" customWidth="1"/>
    <col min="9987" max="9987" width="6.1640625" style="268" customWidth="1"/>
    <col min="9988" max="9988" width="7.1640625" style="268" customWidth="1"/>
    <col min="9989" max="9989" width="15.6640625" style="268" customWidth="1"/>
    <col min="9990" max="9990" width="16.83203125" style="268" customWidth="1"/>
    <col min="9991" max="9991" width="17.1640625" style="268" customWidth="1"/>
    <col min="9992" max="9992" width="30.1640625" style="268" customWidth="1"/>
    <col min="9993" max="10240" width="9.33203125" style="268"/>
    <col min="10241" max="10241" width="11.33203125" style="268" customWidth="1"/>
    <col min="10242" max="10242" width="60.5" style="268" customWidth="1"/>
    <col min="10243" max="10243" width="6.1640625" style="268" customWidth="1"/>
    <col min="10244" max="10244" width="7.1640625" style="268" customWidth="1"/>
    <col min="10245" max="10245" width="15.6640625" style="268" customWidth="1"/>
    <col min="10246" max="10246" width="16.83203125" style="268" customWidth="1"/>
    <col min="10247" max="10247" width="17.1640625" style="268" customWidth="1"/>
    <col min="10248" max="10248" width="30.1640625" style="268" customWidth="1"/>
    <col min="10249" max="10496" width="9.33203125" style="268"/>
    <col min="10497" max="10497" width="11.33203125" style="268" customWidth="1"/>
    <col min="10498" max="10498" width="60.5" style="268" customWidth="1"/>
    <col min="10499" max="10499" width="6.1640625" style="268" customWidth="1"/>
    <col min="10500" max="10500" width="7.1640625" style="268" customWidth="1"/>
    <col min="10501" max="10501" width="15.6640625" style="268" customWidth="1"/>
    <col min="10502" max="10502" width="16.83203125" style="268" customWidth="1"/>
    <col min="10503" max="10503" width="17.1640625" style="268" customWidth="1"/>
    <col min="10504" max="10504" width="30.1640625" style="268" customWidth="1"/>
    <col min="10505" max="10752" width="9.33203125" style="268"/>
    <col min="10753" max="10753" width="11.33203125" style="268" customWidth="1"/>
    <col min="10754" max="10754" width="60.5" style="268" customWidth="1"/>
    <col min="10755" max="10755" width="6.1640625" style="268" customWidth="1"/>
    <col min="10756" max="10756" width="7.1640625" style="268" customWidth="1"/>
    <col min="10757" max="10757" width="15.6640625" style="268" customWidth="1"/>
    <col min="10758" max="10758" width="16.83203125" style="268" customWidth="1"/>
    <col min="10759" max="10759" width="17.1640625" style="268" customWidth="1"/>
    <col min="10760" max="10760" width="30.1640625" style="268" customWidth="1"/>
    <col min="10761" max="11008" width="9.33203125" style="268"/>
    <col min="11009" max="11009" width="11.33203125" style="268" customWidth="1"/>
    <col min="11010" max="11010" width="60.5" style="268" customWidth="1"/>
    <col min="11011" max="11011" width="6.1640625" style="268" customWidth="1"/>
    <col min="11012" max="11012" width="7.1640625" style="268" customWidth="1"/>
    <col min="11013" max="11013" width="15.6640625" style="268" customWidth="1"/>
    <col min="11014" max="11014" width="16.83203125" style="268" customWidth="1"/>
    <col min="11015" max="11015" width="17.1640625" style="268" customWidth="1"/>
    <col min="11016" max="11016" width="30.1640625" style="268" customWidth="1"/>
    <col min="11017" max="11264" width="9.33203125" style="268"/>
    <col min="11265" max="11265" width="11.33203125" style="268" customWidth="1"/>
    <col min="11266" max="11266" width="60.5" style="268" customWidth="1"/>
    <col min="11267" max="11267" width="6.1640625" style="268" customWidth="1"/>
    <col min="11268" max="11268" width="7.1640625" style="268" customWidth="1"/>
    <col min="11269" max="11269" width="15.6640625" style="268" customWidth="1"/>
    <col min="11270" max="11270" width="16.83203125" style="268" customWidth="1"/>
    <col min="11271" max="11271" width="17.1640625" style="268" customWidth="1"/>
    <col min="11272" max="11272" width="30.1640625" style="268" customWidth="1"/>
    <col min="11273" max="11520" width="9.33203125" style="268"/>
    <col min="11521" max="11521" width="11.33203125" style="268" customWidth="1"/>
    <col min="11522" max="11522" width="60.5" style="268" customWidth="1"/>
    <col min="11523" max="11523" width="6.1640625" style="268" customWidth="1"/>
    <col min="11524" max="11524" width="7.1640625" style="268" customWidth="1"/>
    <col min="11525" max="11525" width="15.6640625" style="268" customWidth="1"/>
    <col min="11526" max="11526" width="16.83203125" style="268" customWidth="1"/>
    <col min="11527" max="11527" width="17.1640625" style="268" customWidth="1"/>
    <col min="11528" max="11528" width="30.1640625" style="268" customWidth="1"/>
    <col min="11529" max="11776" width="9.33203125" style="268"/>
    <col min="11777" max="11777" width="11.33203125" style="268" customWidth="1"/>
    <col min="11778" max="11778" width="60.5" style="268" customWidth="1"/>
    <col min="11779" max="11779" width="6.1640625" style="268" customWidth="1"/>
    <col min="11780" max="11780" width="7.1640625" style="268" customWidth="1"/>
    <col min="11781" max="11781" width="15.6640625" style="268" customWidth="1"/>
    <col min="11782" max="11782" width="16.83203125" style="268" customWidth="1"/>
    <col min="11783" max="11783" width="17.1640625" style="268" customWidth="1"/>
    <col min="11784" max="11784" width="30.1640625" style="268" customWidth="1"/>
    <col min="11785" max="12032" width="9.33203125" style="268"/>
    <col min="12033" max="12033" width="11.33203125" style="268" customWidth="1"/>
    <col min="12034" max="12034" width="60.5" style="268" customWidth="1"/>
    <col min="12035" max="12035" width="6.1640625" style="268" customWidth="1"/>
    <col min="12036" max="12036" width="7.1640625" style="268" customWidth="1"/>
    <col min="12037" max="12037" width="15.6640625" style="268" customWidth="1"/>
    <col min="12038" max="12038" width="16.83203125" style="268" customWidth="1"/>
    <col min="12039" max="12039" width="17.1640625" style="268" customWidth="1"/>
    <col min="12040" max="12040" width="30.1640625" style="268" customWidth="1"/>
    <col min="12041" max="12288" width="9.33203125" style="268"/>
    <col min="12289" max="12289" width="11.33203125" style="268" customWidth="1"/>
    <col min="12290" max="12290" width="60.5" style="268" customWidth="1"/>
    <col min="12291" max="12291" width="6.1640625" style="268" customWidth="1"/>
    <col min="12292" max="12292" width="7.1640625" style="268" customWidth="1"/>
    <col min="12293" max="12293" width="15.6640625" style="268" customWidth="1"/>
    <col min="12294" max="12294" width="16.83203125" style="268" customWidth="1"/>
    <col min="12295" max="12295" width="17.1640625" style="268" customWidth="1"/>
    <col min="12296" max="12296" width="30.1640625" style="268" customWidth="1"/>
    <col min="12297" max="12544" width="9.33203125" style="268"/>
    <col min="12545" max="12545" width="11.33203125" style="268" customWidth="1"/>
    <col min="12546" max="12546" width="60.5" style="268" customWidth="1"/>
    <col min="12547" max="12547" width="6.1640625" style="268" customWidth="1"/>
    <col min="12548" max="12548" width="7.1640625" style="268" customWidth="1"/>
    <col min="12549" max="12549" width="15.6640625" style="268" customWidth="1"/>
    <col min="12550" max="12550" width="16.83203125" style="268" customWidth="1"/>
    <col min="12551" max="12551" width="17.1640625" style="268" customWidth="1"/>
    <col min="12552" max="12552" width="30.1640625" style="268" customWidth="1"/>
    <col min="12553" max="12800" width="9.33203125" style="268"/>
    <col min="12801" max="12801" width="11.33203125" style="268" customWidth="1"/>
    <col min="12802" max="12802" width="60.5" style="268" customWidth="1"/>
    <col min="12803" max="12803" width="6.1640625" style="268" customWidth="1"/>
    <col min="12804" max="12804" width="7.1640625" style="268" customWidth="1"/>
    <col min="12805" max="12805" width="15.6640625" style="268" customWidth="1"/>
    <col min="12806" max="12806" width="16.83203125" style="268" customWidth="1"/>
    <col min="12807" max="12807" width="17.1640625" style="268" customWidth="1"/>
    <col min="12808" max="12808" width="30.1640625" style="268" customWidth="1"/>
    <col min="12809" max="13056" width="9.33203125" style="268"/>
    <col min="13057" max="13057" width="11.33203125" style="268" customWidth="1"/>
    <col min="13058" max="13058" width="60.5" style="268" customWidth="1"/>
    <col min="13059" max="13059" width="6.1640625" style="268" customWidth="1"/>
    <col min="13060" max="13060" width="7.1640625" style="268" customWidth="1"/>
    <col min="13061" max="13061" width="15.6640625" style="268" customWidth="1"/>
    <col min="13062" max="13062" width="16.83203125" style="268" customWidth="1"/>
    <col min="13063" max="13063" width="17.1640625" style="268" customWidth="1"/>
    <col min="13064" max="13064" width="30.1640625" style="268" customWidth="1"/>
    <col min="13065" max="13312" width="9.33203125" style="268"/>
    <col min="13313" max="13313" width="11.33203125" style="268" customWidth="1"/>
    <col min="13314" max="13314" width="60.5" style="268" customWidth="1"/>
    <col min="13315" max="13315" width="6.1640625" style="268" customWidth="1"/>
    <col min="13316" max="13316" width="7.1640625" style="268" customWidth="1"/>
    <col min="13317" max="13317" width="15.6640625" style="268" customWidth="1"/>
    <col min="13318" max="13318" width="16.83203125" style="268" customWidth="1"/>
    <col min="13319" max="13319" width="17.1640625" style="268" customWidth="1"/>
    <col min="13320" max="13320" width="30.1640625" style="268" customWidth="1"/>
    <col min="13321" max="13568" width="9.33203125" style="268"/>
    <col min="13569" max="13569" width="11.33203125" style="268" customWidth="1"/>
    <col min="13570" max="13570" width="60.5" style="268" customWidth="1"/>
    <col min="13571" max="13571" width="6.1640625" style="268" customWidth="1"/>
    <col min="13572" max="13572" width="7.1640625" style="268" customWidth="1"/>
    <col min="13573" max="13573" width="15.6640625" style="268" customWidth="1"/>
    <col min="13574" max="13574" width="16.83203125" style="268" customWidth="1"/>
    <col min="13575" max="13575" width="17.1640625" style="268" customWidth="1"/>
    <col min="13576" max="13576" width="30.1640625" style="268" customWidth="1"/>
    <col min="13577" max="13824" width="9.33203125" style="268"/>
    <col min="13825" max="13825" width="11.33203125" style="268" customWidth="1"/>
    <col min="13826" max="13826" width="60.5" style="268" customWidth="1"/>
    <col min="13827" max="13827" width="6.1640625" style="268" customWidth="1"/>
    <col min="13828" max="13828" width="7.1640625" style="268" customWidth="1"/>
    <col min="13829" max="13829" width="15.6640625" style="268" customWidth="1"/>
    <col min="13830" max="13830" width="16.83203125" style="268" customWidth="1"/>
    <col min="13831" max="13831" width="17.1640625" style="268" customWidth="1"/>
    <col min="13832" max="13832" width="30.1640625" style="268" customWidth="1"/>
    <col min="13833" max="14080" width="9.33203125" style="268"/>
    <col min="14081" max="14081" width="11.33203125" style="268" customWidth="1"/>
    <col min="14082" max="14082" width="60.5" style="268" customWidth="1"/>
    <col min="14083" max="14083" width="6.1640625" style="268" customWidth="1"/>
    <col min="14084" max="14084" width="7.1640625" style="268" customWidth="1"/>
    <col min="14085" max="14085" width="15.6640625" style="268" customWidth="1"/>
    <col min="14086" max="14086" width="16.83203125" style="268" customWidth="1"/>
    <col min="14087" max="14087" width="17.1640625" style="268" customWidth="1"/>
    <col min="14088" max="14088" width="30.1640625" style="268" customWidth="1"/>
    <col min="14089" max="14336" width="9.33203125" style="268"/>
    <col min="14337" max="14337" width="11.33203125" style="268" customWidth="1"/>
    <col min="14338" max="14338" width="60.5" style="268" customWidth="1"/>
    <col min="14339" max="14339" width="6.1640625" style="268" customWidth="1"/>
    <col min="14340" max="14340" width="7.1640625" style="268" customWidth="1"/>
    <col min="14341" max="14341" width="15.6640625" style="268" customWidth="1"/>
    <col min="14342" max="14342" width="16.83203125" style="268" customWidth="1"/>
    <col min="14343" max="14343" width="17.1640625" style="268" customWidth="1"/>
    <col min="14344" max="14344" width="30.1640625" style="268" customWidth="1"/>
    <col min="14345" max="14592" width="9.33203125" style="268"/>
    <col min="14593" max="14593" width="11.33203125" style="268" customWidth="1"/>
    <col min="14594" max="14594" width="60.5" style="268" customWidth="1"/>
    <col min="14595" max="14595" width="6.1640625" style="268" customWidth="1"/>
    <col min="14596" max="14596" width="7.1640625" style="268" customWidth="1"/>
    <col min="14597" max="14597" width="15.6640625" style="268" customWidth="1"/>
    <col min="14598" max="14598" width="16.83203125" style="268" customWidth="1"/>
    <col min="14599" max="14599" width="17.1640625" style="268" customWidth="1"/>
    <col min="14600" max="14600" width="30.1640625" style="268" customWidth="1"/>
    <col min="14601" max="14848" width="9.33203125" style="268"/>
    <col min="14849" max="14849" width="11.33203125" style="268" customWidth="1"/>
    <col min="14850" max="14850" width="60.5" style="268" customWidth="1"/>
    <col min="14851" max="14851" width="6.1640625" style="268" customWidth="1"/>
    <col min="14852" max="14852" width="7.1640625" style="268" customWidth="1"/>
    <col min="14853" max="14853" width="15.6640625" style="268" customWidth="1"/>
    <col min="14854" max="14854" width="16.83203125" style="268" customWidth="1"/>
    <col min="14855" max="14855" width="17.1640625" style="268" customWidth="1"/>
    <col min="14856" max="14856" width="30.1640625" style="268" customWidth="1"/>
    <col min="14857" max="15104" width="9.33203125" style="268"/>
    <col min="15105" max="15105" width="11.33203125" style="268" customWidth="1"/>
    <col min="15106" max="15106" width="60.5" style="268" customWidth="1"/>
    <col min="15107" max="15107" width="6.1640625" style="268" customWidth="1"/>
    <col min="15108" max="15108" width="7.1640625" style="268" customWidth="1"/>
    <col min="15109" max="15109" width="15.6640625" style="268" customWidth="1"/>
    <col min="15110" max="15110" width="16.83203125" style="268" customWidth="1"/>
    <col min="15111" max="15111" width="17.1640625" style="268" customWidth="1"/>
    <col min="15112" max="15112" width="30.1640625" style="268" customWidth="1"/>
    <col min="15113" max="15360" width="9.33203125" style="268"/>
    <col min="15361" max="15361" width="11.33203125" style="268" customWidth="1"/>
    <col min="15362" max="15362" width="60.5" style="268" customWidth="1"/>
    <col min="15363" max="15363" width="6.1640625" style="268" customWidth="1"/>
    <col min="15364" max="15364" width="7.1640625" style="268" customWidth="1"/>
    <col min="15365" max="15365" width="15.6640625" style="268" customWidth="1"/>
    <col min="15366" max="15366" width="16.83203125" style="268" customWidth="1"/>
    <col min="15367" max="15367" width="17.1640625" style="268" customWidth="1"/>
    <col min="15368" max="15368" width="30.1640625" style="268" customWidth="1"/>
    <col min="15369" max="15616" width="9.33203125" style="268"/>
    <col min="15617" max="15617" width="11.33203125" style="268" customWidth="1"/>
    <col min="15618" max="15618" width="60.5" style="268" customWidth="1"/>
    <col min="15619" max="15619" width="6.1640625" style="268" customWidth="1"/>
    <col min="15620" max="15620" width="7.1640625" style="268" customWidth="1"/>
    <col min="15621" max="15621" width="15.6640625" style="268" customWidth="1"/>
    <col min="15622" max="15622" width="16.83203125" style="268" customWidth="1"/>
    <col min="15623" max="15623" width="17.1640625" style="268" customWidth="1"/>
    <col min="15624" max="15624" width="30.1640625" style="268" customWidth="1"/>
    <col min="15625" max="15872" width="9.33203125" style="268"/>
    <col min="15873" max="15873" width="11.33203125" style="268" customWidth="1"/>
    <col min="15874" max="15874" width="60.5" style="268" customWidth="1"/>
    <col min="15875" max="15875" width="6.1640625" style="268" customWidth="1"/>
    <col min="15876" max="15876" width="7.1640625" style="268" customWidth="1"/>
    <col min="15877" max="15877" width="15.6640625" style="268" customWidth="1"/>
    <col min="15878" max="15878" width="16.83203125" style="268" customWidth="1"/>
    <col min="15879" max="15879" width="17.1640625" style="268" customWidth="1"/>
    <col min="15880" max="15880" width="30.1640625" style="268" customWidth="1"/>
    <col min="15881" max="16128" width="9.33203125" style="268"/>
    <col min="16129" max="16129" width="11.33203125" style="268" customWidth="1"/>
    <col min="16130" max="16130" width="60.5" style="268" customWidth="1"/>
    <col min="16131" max="16131" width="6.1640625" style="268" customWidth="1"/>
    <col min="16132" max="16132" width="7.1640625" style="268" customWidth="1"/>
    <col min="16133" max="16133" width="15.6640625" style="268" customWidth="1"/>
    <col min="16134" max="16134" width="16.83203125" style="268" customWidth="1"/>
    <col min="16135" max="16135" width="17.1640625" style="268" customWidth="1"/>
    <col min="16136" max="16136" width="30.1640625" style="268" customWidth="1"/>
    <col min="16137" max="16384" width="9.33203125" style="268"/>
  </cols>
  <sheetData>
    <row r="1" spans="1:9" ht="19.5" x14ac:dyDescent="0.3">
      <c r="A1" s="269" t="s">
        <v>598</v>
      </c>
      <c r="B1" s="270"/>
      <c r="C1" s="270"/>
      <c r="D1" s="270"/>
      <c r="E1" s="270"/>
      <c r="F1" s="270"/>
      <c r="G1" s="271"/>
    </row>
    <row r="2" spans="1:9" x14ac:dyDescent="0.2">
      <c r="A2" s="272"/>
      <c r="B2" s="273"/>
      <c r="C2" s="273"/>
      <c r="D2" s="270"/>
      <c r="E2" s="270"/>
      <c r="F2" s="270"/>
      <c r="G2" s="271"/>
    </row>
    <row r="3" spans="1:9" ht="15" x14ac:dyDescent="0.25">
      <c r="A3" s="274" t="s">
        <v>576</v>
      </c>
      <c r="B3" s="275" t="s">
        <v>577</v>
      </c>
      <c r="C3" s="275"/>
      <c r="D3" s="270"/>
      <c r="E3" s="270"/>
      <c r="F3" s="270"/>
      <c r="G3" s="271"/>
    </row>
    <row r="4" spans="1:9" ht="15" x14ac:dyDescent="0.25">
      <c r="A4" s="274"/>
      <c r="B4" s="275"/>
      <c r="C4" s="275"/>
      <c r="D4" s="270"/>
      <c r="E4" s="270"/>
      <c r="F4" s="273" t="s">
        <v>578</v>
      </c>
      <c r="G4" s="270"/>
    </row>
    <row r="5" spans="1:9" ht="15" x14ac:dyDescent="0.25">
      <c r="A5" s="274" t="s">
        <v>579</v>
      </c>
      <c r="B5" s="275" t="s">
        <v>580</v>
      </c>
      <c r="C5" s="275"/>
      <c r="D5" s="270"/>
      <c r="E5" s="270"/>
      <c r="F5" s="273" t="s">
        <v>679</v>
      </c>
      <c r="G5" s="270"/>
    </row>
    <row r="6" spans="1:9" ht="15" x14ac:dyDescent="0.25">
      <c r="A6" s="274" t="s">
        <v>600</v>
      </c>
      <c r="B6" s="275" t="s">
        <v>680</v>
      </c>
      <c r="C6" s="367"/>
      <c r="D6" s="270"/>
      <c r="E6" s="270"/>
      <c r="F6" s="273" t="s">
        <v>582</v>
      </c>
      <c r="G6" s="270"/>
    </row>
    <row r="7" spans="1:9" ht="7.9" customHeight="1" thickBot="1" x14ac:dyDescent="0.25">
      <c r="A7" s="272"/>
      <c r="B7" s="270"/>
      <c r="C7" s="270"/>
      <c r="D7" s="270"/>
      <c r="E7" s="270"/>
      <c r="F7" s="270"/>
      <c r="G7" s="271"/>
    </row>
    <row r="8" spans="1:9" s="284" customFormat="1" ht="40.15" customHeight="1" thickBot="1" x14ac:dyDescent="0.3">
      <c r="A8" s="368" t="s">
        <v>602</v>
      </c>
      <c r="B8" s="280" t="s">
        <v>583</v>
      </c>
      <c r="C8" s="281" t="s">
        <v>121</v>
      </c>
      <c r="D8" s="282" t="s">
        <v>584</v>
      </c>
      <c r="E8" s="369" t="s">
        <v>681</v>
      </c>
      <c r="F8" s="369" t="s">
        <v>682</v>
      </c>
      <c r="G8" s="283" t="s">
        <v>585</v>
      </c>
    </row>
    <row r="9" spans="1:9" s="284" customFormat="1" ht="15.75" x14ac:dyDescent="0.25">
      <c r="A9" s="344"/>
      <c r="B9" s="370" t="s">
        <v>683</v>
      </c>
      <c r="C9" s="344"/>
      <c r="D9" s="344"/>
      <c r="E9" s="345"/>
      <c r="F9" s="345"/>
      <c r="G9" s="345"/>
      <c r="I9" s="330"/>
    </row>
    <row r="10" spans="1:9" s="284" customFormat="1" ht="15.75" x14ac:dyDescent="0.25">
      <c r="A10" s="344"/>
      <c r="B10" s="351"/>
      <c r="C10" s="344"/>
      <c r="D10" s="344"/>
      <c r="E10" s="345"/>
      <c r="F10" s="345"/>
      <c r="G10" s="345"/>
      <c r="I10" s="330"/>
    </row>
    <row r="11" spans="1:9" s="284" customFormat="1" ht="15.75" x14ac:dyDescent="0.25">
      <c r="A11" s="326">
        <v>1</v>
      </c>
      <c r="B11" s="371" t="s">
        <v>684</v>
      </c>
      <c r="C11" s="326" t="s">
        <v>607</v>
      </c>
      <c r="D11" s="326">
        <v>1</v>
      </c>
      <c r="E11" s="328"/>
      <c r="F11" s="328"/>
      <c r="G11" s="328">
        <f>(F11+E11)*D11</f>
        <v>0</v>
      </c>
      <c r="I11" s="330"/>
    </row>
    <row r="12" spans="1:9" s="284" customFormat="1" ht="15.75" x14ac:dyDescent="0.25">
      <c r="A12" s="326">
        <v>2</v>
      </c>
      <c r="B12" s="371" t="s">
        <v>685</v>
      </c>
      <c r="C12" s="326" t="s">
        <v>607</v>
      </c>
      <c r="D12" s="326">
        <v>16</v>
      </c>
      <c r="E12" s="328"/>
      <c r="F12" s="328"/>
      <c r="G12" s="328">
        <f t="shared" ref="G12:G63" si="0">(F12+E12)*D12</f>
        <v>0</v>
      </c>
      <c r="H12" s="372"/>
      <c r="I12" s="330"/>
    </row>
    <row r="13" spans="1:9" s="284" customFormat="1" ht="16.5" customHeight="1" x14ac:dyDescent="0.25">
      <c r="A13" s="326">
        <v>3</v>
      </c>
      <c r="B13" s="371" t="s">
        <v>686</v>
      </c>
      <c r="C13" s="326" t="s">
        <v>607</v>
      </c>
      <c r="D13" s="326">
        <v>1</v>
      </c>
      <c r="E13" s="328"/>
      <c r="F13" s="328"/>
      <c r="G13" s="328">
        <f t="shared" si="0"/>
        <v>0</v>
      </c>
      <c r="H13" s="372"/>
      <c r="I13" s="330"/>
    </row>
    <row r="14" spans="1:9" s="284" customFormat="1" ht="25.5" x14ac:dyDescent="0.25">
      <c r="A14" s="326"/>
      <c r="B14" s="371" t="s">
        <v>687</v>
      </c>
      <c r="C14" s="326" t="s">
        <v>1</v>
      </c>
      <c r="D14" s="326"/>
      <c r="E14" s="328"/>
      <c r="F14" s="328"/>
      <c r="G14" s="328"/>
      <c r="I14" s="330"/>
    </row>
    <row r="15" spans="1:9" s="284" customFormat="1" ht="25.5" x14ac:dyDescent="0.25">
      <c r="A15" s="326">
        <v>4</v>
      </c>
      <c r="B15" s="371" t="s">
        <v>688</v>
      </c>
      <c r="C15" s="326" t="s">
        <v>607</v>
      </c>
      <c r="D15" s="326">
        <v>4</v>
      </c>
      <c r="E15" s="328"/>
      <c r="F15" s="328"/>
      <c r="G15" s="328">
        <f t="shared" si="0"/>
        <v>0</v>
      </c>
      <c r="I15" s="330"/>
    </row>
    <row r="16" spans="1:9" s="284" customFormat="1" ht="15.75" x14ac:dyDescent="0.25">
      <c r="A16" s="326"/>
      <c r="B16" s="371" t="s">
        <v>689</v>
      </c>
      <c r="C16" s="326" t="s">
        <v>1</v>
      </c>
      <c r="D16" s="326"/>
      <c r="E16" s="328"/>
      <c r="F16" s="328"/>
      <c r="G16" s="328"/>
      <c r="I16" s="330"/>
    </row>
    <row r="17" spans="1:9" s="284" customFormat="1" ht="25.5" x14ac:dyDescent="0.25">
      <c r="A17" s="326">
        <v>5</v>
      </c>
      <c r="B17" s="371" t="s">
        <v>690</v>
      </c>
      <c r="C17" s="326" t="s">
        <v>607</v>
      </c>
      <c r="D17" s="326">
        <v>6</v>
      </c>
      <c r="E17" s="328"/>
      <c r="F17" s="328"/>
      <c r="G17" s="328">
        <f t="shared" si="0"/>
        <v>0</v>
      </c>
      <c r="I17" s="330"/>
    </row>
    <row r="18" spans="1:9" s="284" customFormat="1" ht="15.75" x14ac:dyDescent="0.25">
      <c r="A18" s="326">
        <v>6</v>
      </c>
      <c r="B18" s="371" t="s">
        <v>691</v>
      </c>
      <c r="C18" s="326" t="s">
        <v>607</v>
      </c>
      <c r="D18" s="326">
        <v>7</v>
      </c>
      <c r="E18" s="328"/>
      <c r="F18" s="328"/>
      <c r="G18" s="328">
        <f t="shared" si="0"/>
        <v>0</v>
      </c>
      <c r="I18" s="330"/>
    </row>
    <row r="19" spans="1:9" s="284" customFormat="1" ht="15.75" x14ac:dyDescent="0.25">
      <c r="A19" s="326">
        <v>7</v>
      </c>
      <c r="B19" s="371" t="s">
        <v>692</v>
      </c>
      <c r="C19" s="326" t="s">
        <v>607</v>
      </c>
      <c r="D19" s="326">
        <v>5</v>
      </c>
      <c r="E19" s="328"/>
      <c r="F19" s="328"/>
      <c r="G19" s="328">
        <f t="shared" si="0"/>
        <v>0</v>
      </c>
      <c r="I19" s="330"/>
    </row>
    <row r="20" spans="1:9" s="284" customFormat="1" ht="15.75" x14ac:dyDescent="0.25">
      <c r="A20" s="326">
        <v>8</v>
      </c>
      <c r="B20" s="371" t="s">
        <v>693</v>
      </c>
      <c r="C20" s="326" t="s">
        <v>607</v>
      </c>
      <c r="D20" s="326">
        <v>1</v>
      </c>
      <c r="E20" s="328"/>
      <c r="F20" s="328"/>
      <c r="G20" s="328">
        <f t="shared" si="0"/>
        <v>0</v>
      </c>
      <c r="I20" s="330"/>
    </row>
    <row r="21" spans="1:9" s="284" customFormat="1" ht="15.75" x14ac:dyDescent="0.25">
      <c r="A21" s="326">
        <v>9</v>
      </c>
      <c r="B21" s="371" t="s">
        <v>694</v>
      </c>
      <c r="C21" s="326" t="s">
        <v>607</v>
      </c>
      <c r="D21" s="326">
        <v>1</v>
      </c>
      <c r="E21" s="328"/>
      <c r="F21" s="328"/>
      <c r="G21" s="328">
        <f t="shared" si="0"/>
        <v>0</v>
      </c>
      <c r="I21" s="330"/>
    </row>
    <row r="22" spans="1:9" s="284" customFormat="1" ht="15.75" x14ac:dyDescent="0.25">
      <c r="A22" s="326">
        <v>10</v>
      </c>
      <c r="B22" s="371" t="s">
        <v>695</v>
      </c>
      <c r="C22" s="326" t="s">
        <v>607</v>
      </c>
      <c r="D22" s="326">
        <v>1</v>
      </c>
      <c r="E22" s="328"/>
      <c r="F22" s="328"/>
      <c r="G22" s="328">
        <f t="shared" si="0"/>
        <v>0</v>
      </c>
      <c r="I22" s="330"/>
    </row>
    <row r="23" spans="1:9" s="284" customFormat="1" ht="15.75" x14ac:dyDescent="0.25">
      <c r="A23" s="326">
        <v>11</v>
      </c>
      <c r="B23" s="371" t="s">
        <v>696</v>
      </c>
      <c r="C23" s="326" t="s">
        <v>607</v>
      </c>
      <c r="D23" s="326">
        <v>1</v>
      </c>
      <c r="E23" s="328"/>
      <c r="F23" s="328"/>
      <c r="G23" s="328">
        <f t="shared" si="0"/>
        <v>0</v>
      </c>
      <c r="I23" s="330"/>
    </row>
    <row r="24" spans="1:9" s="284" customFormat="1" ht="15.75" x14ac:dyDescent="0.25">
      <c r="A24" s="326">
        <v>12</v>
      </c>
      <c r="B24" s="371" t="s">
        <v>697</v>
      </c>
      <c r="C24" s="326" t="s">
        <v>607</v>
      </c>
      <c r="D24" s="326">
        <v>2</v>
      </c>
      <c r="E24" s="328"/>
      <c r="F24" s="328"/>
      <c r="G24" s="328">
        <f t="shared" si="0"/>
        <v>0</v>
      </c>
      <c r="I24" s="330"/>
    </row>
    <row r="25" spans="1:9" s="284" customFormat="1" ht="15.75" x14ac:dyDescent="0.25">
      <c r="A25" s="326">
        <v>13</v>
      </c>
      <c r="B25" s="371" t="s">
        <v>698</v>
      </c>
      <c r="C25" s="326" t="s">
        <v>607</v>
      </c>
      <c r="D25" s="326">
        <v>1</v>
      </c>
      <c r="E25" s="328"/>
      <c r="F25" s="328"/>
      <c r="G25" s="328">
        <f t="shared" si="0"/>
        <v>0</v>
      </c>
      <c r="I25" s="330"/>
    </row>
    <row r="26" spans="1:9" s="284" customFormat="1" ht="38.25" x14ac:dyDescent="0.25">
      <c r="A26" s="326">
        <v>14</v>
      </c>
      <c r="B26" s="371" t="s">
        <v>699</v>
      </c>
      <c r="C26" s="326" t="s">
        <v>607</v>
      </c>
      <c r="D26" s="326">
        <v>3</v>
      </c>
      <c r="E26" s="328"/>
      <c r="F26" s="328"/>
      <c r="G26" s="328">
        <f t="shared" si="0"/>
        <v>0</v>
      </c>
      <c r="I26" s="330"/>
    </row>
    <row r="27" spans="1:9" s="284" customFormat="1" ht="15.75" x14ac:dyDescent="0.25">
      <c r="A27" s="326"/>
      <c r="B27" s="371" t="s">
        <v>700</v>
      </c>
      <c r="C27" s="326" t="s">
        <v>1</v>
      </c>
      <c r="D27" s="326"/>
      <c r="E27" s="328"/>
      <c r="F27" s="328"/>
      <c r="G27" s="328"/>
      <c r="I27" s="330"/>
    </row>
    <row r="28" spans="1:9" s="284" customFormat="1" ht="15.75" x14ac:dyDescent="0.25">
      <c r="A28" s="326">
        <v>15</v>
      </c>
      <c r="B28" s="371" t="s">
        <v>701</v>
      </c>
      <c r="C28" s="326" t="s">
        <v>607</v>
      </c>
      <c r="D28" s="326">
        <v>1</v>
      </c>
      <c r="E28" s="328"/>
      <c r="F28" s="328"/>
      <c r="G28" s="328">
        <f t="shared" si="0"/>
        <v>0</v>
      </c>
      <c r="I28" s="330"/>
    </row>
    <row r="29" spans="1:9" s="284" customFormat="1" ht="15.75" x14ac:dyDescent="0.25">
      <c r="A29" s="326">
        <v>16</v>
      </c>
      <c r="B29" s="371" t="s">
        <v>702</v>
      </c>
      <c r="C29" s="326" t="s">
        <v>703</v>
      </c>
      <c r="D29" s="326">
        <v>3</v>
      </c>
      <c r="E29" s="328"/>
      <c r="F29" s="328"/>
      <c r="G29" s="328">
        <f t="shared" si="0"/>
        <v>0</v>
      </c>
      <c r="I29" s="330"/>
    </row>
    <row r="30" spans="1:9" s="284" customFormat="1" ht="15.75" x14ac:dyDescent="0.25">
      <c r="A30" s="326">
        <v>17</v>
      </c>
      <c r="B30" s="371" t="s">
        <v>704</v>
      </c>
      <c r="C30" s="326" t="s">
        <v>607</v>
      </c>
      <c r="D30" s="326">
        <v>1</v>
      </c>
      <c r="E30" s="328"/>
      <c r="F30" s="328"/>
      <c r="G30" s="328">
        <f t="shared" si="0"/>
        <v>0</v>
      </c>
      <c r="I30" s="330"/>
    </row>
    <row r="31" spans="1:9" s="284" customFormat="1" ht="15.75" x14ac:dyDescent="0.25">
      <c r="A31" s="326"/>
      <c r="B31" s="371" t="s">
        <v>705</v>
      </c>
      <c r="C31" s="326" t="s">
        <v>1</v>
      </c>
      <c r="D31" s="326"/>
      <c r="E31" s="328"/>
      <c r="F31" s="328"/>
      <c r="G31" s="328"/>
      <c r="I31" s="330"/>
    </row>
    <row r="32" spans="1:9" s="284" customFormat="1" ht="15.75" x14ac:dyDescent="0.25">
      <c r="A32" s="326">
        <v>18</v>
      </c>
      <c r="B32" s="371" t="s">
        <v>706</v>
      </c>
      <c r="C32" s="326" t="s">
        <v>607</v>
      </c>
      <c r="D32" s="326">
        <v>40</v>
      </c>
      <c r="E32" s="328"/>
      <c r="F32" s="328"/>
      <c r="G32" s="328">
        <f t="shared" si="0"/>
        <v>0</v>
      </c>
      <c r="I32" s="330"/>
    </row>
    <row r="33" spans="1:9" s="284" customFormat="1" ht="15.75" x14ac:dyDescent="0.25">
      <c r="A33" s="326">
        <v>19</v>
      </c>
      <c r="B33" s="371" t="s">
        <v>707</v>
      </c>
      <c r="C33" s="326" t="s">
        <v>607</v>
      </c>
      <c r="D33" s="326">
        <v>40</v>
      </c>
      <c r="E33" s="328"/>
      <c r="F33" s="328"/>
      <c r="G33" s="328">
        <f t="shared" si="0"/>
        <v>0</v>
      </c>
      <c r="I33" s="330"/>
    </row>
    <row r="34" spans="1:9" s="284" customFormat="1" ht="15.75" x14ac:dyDescent="0.25">
      <c r="A34" s="326"/>
      <c r="B34" s="371" t="s">
        <v>708</v>
      </c>
      <c r="C34" s="326" t="s">
        <v>1</v>
      </c>
      <c r="D34" s="326"/>
      <c r="E34" s="328"/>
      <c r="F34" s="328"/>
      <c r="G34" s="328"/>
      <c r="I34" s="330"/>
    </row>
    <row r="35" spans="1:9" s="284" customFormat="1" ht="15.75" x14ac:dyDescent="0.25">
      <c r="A35" s="326">
        <v>20</v>
      </c>
      <c r="B35" s="371" t="s">
        <v>709</v>
      </c>
      <c r="C35" s="326" t="s">
        <v>154</v>
      </c>
      <c r="D35" s="326">
        <v>180</v>
      </c>
      <c r="E35" s="328"/>
      <c r="F35" s="328"/>
      <c r="G35" s="328">
        <f t="shared" si="0"/>
        <v>0</v>
      </c>
      <c r="I35" s="330"/>
    </row>
    <row r="36" spans="1:9" s="284" customFormat="1" ht="15.75" x14ac:dyDescent="0.25">
      <c r="A36" s="326"/>
      <c r="B36" s="371" t="s">
        <v>710</v>
      </c>
      <c r="C36" s="326" t="s">
        <v>1</v>
      </c>
      <c r="D36" s="326"/>
      <c r="E36" s="328"/>
      <c r="F36" s="328"/>
      <c r="G36" s="328"/>
      <c r="I36" s="330"/>
    </row>
    <row r="37" spans="1:9" s="284" customFormat="1" ht="15.75" x14ac:dyDescent="0.25">
      <c r="A37" s="326">
        <v>21</v>
      </c>
      <c r="B37" s="371" t="s">
        <v>711</v>
      </c>
      <c r="C37" s="326" t="s">
        <v>154</v>
      </c>
      <c r="D37" s="326">
        <v>95</v>
      </c>
      <c r="E37" s="328"/>
      <c r="F37" s="328"/>
      <c r="G37" s="328">
        <f t="shared" si="0"/>
        <v>0</v>
      </c>
      <c r="I37" s="330"/>
    </row>
    <row r="38" spans="1:9" s="284" customFormat="1" ht="15.75" x14ac:dyDescent="0.25">
      <c r="A38" s="326">
        <v>22</v>
      </c>
      <c r="B38" s="371" t="s">
        <v>712</v>
      </c>
      <c r="C38" s="326" t="s">
        <v>154</v>
      </c>
      <c r="D38" s="326">
        <v>40</v>
      </c>
      <c r="E38" s="328"/>
      <c r="F38" s="328"/>
      <c r="G38" s="328">
        <f t="shared" si="0"/>
        <v>0</v>
      </c>
      <c r="I38" s="330"/>
    </row>
    <row r="39" spans="1:9" s="284" customFormat="1" ht="15.75" x14ac:dyDescent="0.25">
      <c r="A39" s="326"/>
      <c r="B39" s="371" t="s">
        <v>713</v>
      </c>
      <c r="C39" s="326" t="s">
        <v>1</v>
      </c>
      <c r="D39" s="326"/>
      <c r="E39" s="328"/>
      <c r="F39" s="328"/>
      <c r="G39" s="328"/>
      <c r="I39" s="330"/>
    </row>
    <row r="40" spans="1:9" s="284" customFormat="1" ht="15.75" x14ac:dyDescent="0.25">
      <c r="A40" s="326">
        <v>23</v>
      </c>
      <c r="B40" s="371" t="s">
        <v>714</v>
      </c>
      <c r="C40" s="326" t="s">
        <v>154</v>
      </c>
      <c r="D40" s="326">
        <v>20</v>
      </c>
      <c r="E40" s="328"/>
      <c r="F40" s="328"/>
      <c r="G40" s="328">
        <f t="shared" si="0"/>
        <v>0</v>
      </c>
      <c r="I40" s="330"/>
    </row>
    <row r="41" spans="1:9" s="284" customFormat="1" ht="15.75" x14ac:dyDescent="0.25">
      <c r="A41" s="326"/>
      <c r="B41" s="371" t="s">
        <v>715</v>
      </c>
      <c r="C41" s="326" t="s">
        <v>1</v>
      </c>
      <c r="D41" s="326"/>
      <c r="E41" s="328"/>
      <c r="F41" s="328"/>
      <c r="G41" s="328"/>
      <c r="I41" s="330"/>
    </row>
    <row r="42" spans="1:9" s="284" customFormat="1" ht="15.75" x14ac:dyDescent="0.25">
      <c r="A42" s="326">
        <v>24</v>
      </c>
      <c r="B42" s="371" t="s">
        <v>716</v>
      </c>
      <c r="C42" s="326" t="s">
        <v>154</v>
      </c>
      <c r="D42" s="326">
        <v>80</v>
      </c>
      <c r="E42" s="328"/>
      <c r="F42" s="328"/>
      <c r="G42" s="328">
        <f t="shared" si="0"/>
        <v>0</v>
      </c>
      <c r="I42" s="330"/>
    </row>
    <row r="43" spans="1:9" s="284" customFormat="1" ht="15.75" x14ac:dyDescent="0.25">
      <c r="A43" s="326"/>
      <c r="B43" s="371" t="s">
        <v>717</v>
      </c>
      <c r="C43" s="326" t="s">
        <v>1</v>
      </c>
      <c r="D43" s="326"/>
      <c r="E43" s="328"/>
      <c r="F43" s="328"/>
      <c r="G43" s="328"/>
      <c r="I43" s="330"/>
    </row>
    <row r="44" spans="1:9" s="284" customFormat="1" ht="25.5" x14ac:dyDescent="0.25">
      <c r="A44" s="326">
        <v>25</v>
      </c>
      <c r="B44" s="371" t="s">
        <v>718</v>
      </c>
      <c r="C44" s="326" t="s">
        <v>607</v>
      </c>
      <c r="D44" s="326">
        <v>3</v>
      </c>
      <c r="E44" s="328"/>
      <c r="F44" s="328"/>
      <c r="G44" s="328">
        <f t="shared" si="0"/>
        <v>0</v>
      </c>
      <c r="I44" s="330"/>
    </row>
    <row r="45" spans="1:9" s="284" customFormat="1" ht="25.5" x14ac:dyDescent="0.25">
      <c r="A45" s="326">
        <v>26</v>
      </c>
      <c r="B45" s="371" t="s">
        <v>719</v>
      </c>
      <c r="C45" s="326" t="s">
        <v>607</v>
      </c>
      <c r="D45" s="326">
        <v>1</v>
      </c>
      <c r="E45" s="328"/>
      <c r="F45" s="328"/>
      <c r="G45" s="328">
        <f t="shared" si="0"/>
        <v>0</v>
      </c>
      <c r="I45" s="330"/>
    </row>
    <row r="46" spans="1:9" s="284" customFormat="1" ht="15.75" x14ac:dyDescent="0.25">
      <c r="A46" s="326">
        <v>27</v>
      </c>
      <c r="B46" s="371" t="s">
        <v>720</v>
      </c>
      <c r="C46" s="326" t="s">
        <v>154</v>
      </c>
      <c r="D46" s="326">
        <v>8</v>
      </c>
      <c r="E46" s="328"/>
      <c r="F46" s="328"/>
      <c r="G46" s="328">
        <f t="shared" si="0"/>
        <v>0</v>
      </c>
      <c r="I46" s="330"/>
    </row>
    <row r="47" spans="1:9" s="284" customFormat="1" ht="15.75" x14ac:dyDescent="0.25">
      <c r="A47" s="326">
        <v>28</v>
      </c>
      <c r="B47" s="371" t="s">
        <v>721</v>
      </c>
      <c r="C47" s="326" t="s">
        <v>154</v>
      </c>
      <c r="D47" s="326">
        <v>16</v>
      </c>
      <c r="E47" s="328"/>
      <c r="F47" s="328"/>
      <c r="G47" s="328">
        <f t="shared" si="0"/>
        <v>0</v>
      </c>
      <c r="I47" s="330"/>
    </row>
    <row r="48" spans="1:9" s="284" customFormat="1" ht="15.75" x14ac:dyDescent="0.25">
      <c r="A48" s="326"/>
      <c r="B48" s="371" t="s">
        <v>722</v>
      </c>
      <c r="C48" s="326" t="s">
        <v>1</v>
      </c>
      <c r="D48" s="326"/>
      <c r="E48" s="328"/>
      <c r="F48" s="328"/>
      <c r="G48" s="328"/>
      <c r="I48" s="330"/>
    </row>
    <row r="49" spans="1:9" s="284" customFormat="1" ht="15.75" x14ac:dyDescent="0.25">
      <c r="A49" s="326">
        <v>29</v>
      </c>
      <c r="B49" s="371" t="s">
        <v>723</v>
      </c>
      <c r="C49" s="326" t="s">
        <v>154</v>
      </c>
      <c r="D49" s="326">
        <v>25</v>
      </c>
      <c r="E49" s="328"/>
      <c r="F49" s="328"/>
      <c r="G49" s="328">
        <f t="shared" si="0"/>
        <v>0</v>
      </c>
      <c r="I49" s="330"/>
    </row>
    <row r="50" spans="1:9" s="284" customFormat="1" ht="15.75" x14ac:dyDescent="0.25">
      <c r="A50" s="326"/>
      <c r="B50" s="371" t="s">
        <v>724</v>
      </c>
      <c r="C50" s="326" t="s">
        <v>1</v>
      </c>
      <c r="D50" s="326"/>
      <c r="E50" s="328"/>
      <c r="F50" s="328"/>
      <c r="G50" s="328"/>
      <c r="I50" s="330"/>
    </row>
    <row r="51" spans="1:9" s="284" customFormat="1" ht="15.75" x14ac:dyDescent="0.25">
      <c r="A51" s="326">
        <v>30</v>
      </c>
      <c r="B51" s="371" t="s">
        <v>725</v>
      </c>
      <c r="C51" s="326" t="s">
        <v>154</v>
      </c>
      <c r="D51" s="326">
        <v>12</v>
      </c>
      <c r="E51" s="328"/>
      <c r="F51" s="328"/>
      <c r="G51" s="328">
        <f t="shared" si="0"/>
        <v>0</v>
      </c>
      <c r="I51" s="330"/>
    </row>
    <row r="52" spans="1:9" s="284" customFormat="1" ht="15.75" x14ac:dyDescent="0.25">
      <c r="A52" s="326">
        <v>31</v>
      </c>
      <c r="B52" s="371" t="s">
        <v>726</v>
      </c>
      <c r="C52" s="326" t="s">
        <v>154</v>
      </c>
      <c r="D52" s="326">
        <v>30</v>
      </c>
      <c r="E52" s="328"/>
      <c r="F52" s="328"/>
      <c r="G52" s="328">
        <f t="shared" si="0"/>
        <v>0</v>
      </c>
      <c r="I52" s="330"/>
    </row>
    <row r="53" spans="1:9" s="284" customFormat="1" ht="15.75" x14ac:dyDescent="0.25">
      <c r="A53" s="326">
        <v>32</v>
      </c>
      <c r="B53" s="371" t="s">
        <v>727</v>
      </c>
      <c r="C53" s="326" t="s">
        <v>607</v>
      </c>
      <c r="D53" s="326">
        <v>1</v>
      </c>
      <c r="E53" s="328"/>
      <c r="F53" s="328"/>
      <c r="G53" s="328">
        <f t="shared" si="0"/>
        <v>0</v>
      </c>
      <c r="I53" s="330"/>
    </row>
    <row r="54" spans="1:9" s="284" customFormat="1" ht="15.75" x14ac:dyDescent="0.25">
      <c r="A54" s="326">
        <v>33</v>
      </c>
      <c r="B54" s="371" t="s">
        <v>728</v>
      </c>
      <c r="C54" s="326" t="s">
        <v>607</v>
      </c>
      <c r="D54" s="326">
        <v>1</v>
      </c>
      <c r="E54" s="328"/>
      <c r="F54" s="328"/>
      <c r="G54" s="328">
        <f t="shared" si="0"/>
        <v>0</v>
      </c>
      <c r="I54" s="330"/>
    </row>
    <row r="55" spans="1:9" s="284" customFormat="1" ht="15.75" x14ac:dyDescent="0.25">
      <c r="A55" s="326"/>
      <c r="B55" s="371" t="s">
        <v>729</v>
      </c>
      <c r="C55" s="326" t="s">
        <v>1</v>
      </c>
      <c r="D55" s="326"/>
      <c r="E55" s="328"/>
      <c r="F55" s="328"/>
      <c r="G55" s="328"/>
      <c r="I55" s="330"/>
    </row>
    <row r="56" spans="1:9" s="284" customFormat="1" ht="15.75" x14ac:dyDescent="0.25">
      <c r="A56" s="326">
        <v>34</v>
      </c>
      <c r="B56" s="371" t="s">
        <v>730</v>
      </c>
      <c r="C56" s="326" t="s">
        <v>154</v>
      </c>
      <c r="D56" s="326">
        <v>65</v>
      </c>
      <c r="E56" s="328"/>
      <c r="F56" s="328"/>
      <c r="G56" s="328">
        <f t="shared" si="0"/>
        <v>0</v>
      </c>
      <c r="I56" s="330"/>
    </row>
    <row r="57" spans="1:9" s="284" customFormat="1" ht="15.75" x14ac:dyDescent="0.25">
      <c r="A57" s="326"/>
      <c r="B57" s="371" t="s">
        <v>731</v>
      </c>
      <c r="C57" s="326" t="s">
        <v>1</v>
      </c>
      <c r="D57" s="326"/>
      <c r="E57" s="328"/>
      <c r="F57" s="328"/>
      <c r="G57" s="328"/>
      <c r="I57" s="330"/>
    </row>
    <row r="58" spans="1:9" s="284" customFormat="1" ht="15.75" x14ac:dyDescent="0.25">
      <c r="A58" s="326">
        <v>35</v>
      </c>
      <c r="B58" s="371" t="s">
        <v>732</v>
      </c>
      <c r="C58" s="326" t="s">
        <v>154</v>
      </c>
      <c r="D58" s="326">
        <v>180</v>
      </c>
      <c r="E58" s="328"/>
      <c r="F58" s="328"/>
      <c r="G58" s="328">
        <f t="shared" si="0"/>
        <v>0</v>
      </c>
      <c r="I58" s="330"/>
    </row>
    <row r="59" spans="1:9" s="284" customFormat="1" ht="15.75" x14ac:dyDescent="0.25">
      <c r="A59" s="326">
        <v>36</v>
      </c>
      <c r="B59" s="371" t="s">
        <v>733</v>
      </c>
      <c r="C59" s="326" t="s">
        <v>154</v>
      </c>
      <c r="D59" s="326">
        <v>5</v>
      </c>
      <c r="E59" s="328"/>
      <c r="F59" s="328"/>
      <c r="G59" s="328">
        <f t="shared" si="0"/>
        <v>0</v>
      </c>
      <c r="I59" s="330"/>
    </row>
    <row r="60" spans="1:9" s="284" customFormat="1" ht="15.75" x14ac:dyDescent="0.25">
      <c r="A60" s="326">
        <v>37</v>
      </c>
      <c r="B60" s="371" t="s">
        <v>734</v>
      </c>
      <c r="C60" s="326" t="s">
        <v>607</v>
      </c>
      <c r="D60" s="326">
        <v>8</v>
      </c>
      <c r="E60" s="328"/>
      <c r="F60" s="328"/>
      <c r="G60" s="328">
        <f t="shared" si="0"/>
        <v>0</v>
      </c>
      <c r="I60" s="330"/>
    </row>
    <row r="61" spans="1:9" s="284" customFormat="1" ht="15.75" x14ac:dyDescent="0.25">
      <c r="A61" s="326"/>
      <c r="B61" s="371" t="s">
        <v>735</v>
      </c>
      <c r="C61" s="326" t="s">
        <v>1</v>
      </c>
      <c r="D61" s="326"/>
      <c r="E61" s="328"/>
      <c r="F61" s="328"/>
      <c r="G61" s="328"/>
      <c r="I61" s="330"/>
    </row>
    <row r="62" spans="1:9" s="284" customFormat="1" ht="15.75" x14ac:dyDescent="0.25">
      <c r="A62" s="326">
        <v>38</v>
      </c>
      <c r="B62" s="371" t="s">
        <v>736</v>
      </c>
      <c r="C62" s="326" t="s">
        <v>607</v>
      </c>
      <c r="D62" s="326">
        <v>60</v>
      </c>
      <c r="E62" s="328"/>
      <c r="F62" s="328"/>
      <c r="G62" s="328">
        <f t="shared" si="0"/>
        <v>0</v>
      </c>
      <c r="I62" s="330"/>
    </row>
    <row r="63" spans="1:9" s="284" customFormat="1" ht="15.75" x14ac:dyDescent="0.25">
      <c r="A63" s="326">
        <v>39</v>
      </c>
      <c r="B63" s="371" t="s">
        <v>737</v>
      </c>
      <c r="C63" s="326" t="s">
        <v>607</v>
      </c>
      <c r="D63" s="295">
        <v>1</v>
      </c>
      <c r="E63" s="328"/>
      <c r="F63" s="328"/>
      <c r="G63" s="328">
        <f t="shared" si="0"/>
        <v>0</v>
      </c>
      <c r="I63" s="330"/>
    </row>
    <row r="64" spans="1:9" s="284" customFormat="1" ht="15.75" x14ac:dyDescent="0.25">
      <c r="A64" s="373">
        <v>40</v>
      </c>
      <c r="B64" s="374" t="s">
        <v>738</v>
      </c>
      <c r="C64" s="365" t="s">
        <v>388</v>
      </c>
      <c r="D64" s="365">
        <v>1</v>
      </c>
      <c r="E64" s="375"/>
      <c r="F64" s="375"/>
      <c r="G64" s="375">
        <f>(F64+E64)*D64</f>
        <v>0</v>
      </c>
      <c r="I64" s="330"/>
    </row>
    <row r="65" spans="1:9" s="284" customFormat="1" ht="15.75" x14ac:dyDescent="0.25">
      <c r="A65" s="326"/>
      <c r="B65" s="376"/>
      <c r="C65" s="295"/>
      <c r="D65" s="295"/>
      <c r="E65" s="328"/>
      <c r="F65" s="328"/>
      <c r="G65" s="328"/>
      <c r="H65" s="372"/>
      <c r="I65" s="330"/>
    </row>
    <row r="66" spans="1:9" s="284" customFormat="1" ht="15.75" x14ac:dyDescent="0.25">
      <c r="A66" s="344"/>
      <c r="B66" s="305" t="s">
        <v>739</v>
      </c>
      <c r="C66" s="306"/>
      <c r="D66" s="295"/>
      <c r="E66" s="326"/>
      <c r="F66" s="326"/>
      <c r="G66" s="377">
        <f>SUM(G11:G65)</f>
        <v>0</v>
      </c>
    </row>
    <row r="67" spans="1:9" s="284" customFormat="1" ht="15.75" x14ac:dyDescent="0.25">
      <c r="A67" s="286"/>
      <c r="B67" s="306"/>
      <c r="C67" s="306"/>
      <c r="D67" s="295"/>
      <c r="E67" s="326"/>
      <c r="F67" s="326"/>
      <c r="G67" s="378"/>
    </row>
    <row r="68" spans="1:9" s="284" customFormat="1" ht="15.75" x14ac:dyDescent="0.25">
      <c r="A68" s="344"/>
      <c r="B68" s="309" t="s">
        <v>740</v>
      </c>
      <c r="C68" s="291"/>
      <c r="D68" s="295"/>
      <c r="E68" s="326"/>
      <c r="F68" s="326"/>
      <c r="G68" s="379"/>
    </row>
    <row r="69" spans="1:9" s="284" customFormat="1" ht="15.75" x14ac:dyDescent="0.25">
      <c r="A69" s="344"/>
      <c r="B69" s="360"/>
      <c r="C69" s="360"/>
      <c r="D69" s="344"/>
      <c r="E69" s="380"/>
      <c r="F69" s="380"/>
      <c r="G69" s="381"/>
    </row>
    <row r="70" spans="1:9" s="284" customFormat="1" ht="15.75" x14ac:dyDescent="0.25">
      <c r="A70" s="295">
        <v>41</v>
      </c>
      <c r="B70" s="293" t="s">
        <v>741</v>
      </c>
      <c r="C70" s="295" t="s">
        <v>388</v>
      </c>
      <c r="D70" s="295">
        <v>1</v>
      </c>
      <c r="E70" s="328"/>
      <c r="F70" s="328"/>
      <c r="G70" s="328">
        <f>F70*D70</f>
        <v>0</v>
      </c>
      <c r="H70" s="361"/>
    </row>
    <row r="71" spans="1:9" s="284" customFormat="1" ht="15.75" customHeight="1" x14ac:dyDescent="0.25">
      <c r="A71" s="295">
        <v>42</v>
      </c>
      <c r="B71" s="353" t="s">
        <v>742</v>
      </c>
      <c r="C71" s="295" t="s">
        <v>388</v>
      </c>
      <c r="D71" s="295">
        <v>2</v>
      </c>
      <c r="E71" s="328"/>
      <c r="F71" s="328"/>
      <c r="G71" s="328">
        <f>F71*D71</f>
        <v>0</v>
      </c>
      <c r="H71" s="361"/>
    </row>
    <row r="72" spans="1:9" s="284" customFormat="1" ht="15.75" x14ac:dyDescent="0.25">
      <c r="A72" s="295">
        <v>43</v>
      </c>
      <c r="B72" s="293" t="s">
        <v>743</v>
      </c>
      <c r="C72" s="295" t="s">
        <v>388</v>
      </c>
      <c r="D72" s="295">
        <v>1</v>
      </c>
      <c r="E72" s="328"/>
      <c r="F72" s="328"/>
      <c r="G72" s="328">
        <f>F72*D72</f>
        <v>0</v>
      </c>
    </row>
    <row r="73" spans="1:9" s="284" customFormat="1" ht="15.75" x14ac:dyDescent="0.25">
      <c r="A73" s="365">
        <v>27</v>
      </c>
      <c r="B73" s="382" t="s">
        <v>672</v>
      </c>
      <c r="C73" s="365" t="s">
        <v>388</v>
      </c>
      <c r="D73" s="365">
        <v>1</v>
      </c>
      <c r="E73" s="375"/>
      <c r="F73" s="375"/>
      <c r="G73" s="375">
        <f>F73*D73</f>
        <v>0</v>
      </c>
    </row>
    <row r="74" spans="1:9" s="284" customFormat="1" ht="15.75" x14ac:dyDescent="0.25">
      <c r="A74" s="344"/>
      <c r="B74" s="286"/>
      <c r="C74" s="286"/>
      <c r="D74" s="286"/>
      <c r="E74" s="383"/>
      <c r="F74" s="383"/>
      <c r="G74" s="329"/>
    </row>
    <row r="75" spans="1:9" s="284" customFormat="1" ht="15.75" x14ac:dyDescent="0.25">
      <c r="A75" s="286"/>
      <c r="B75" s="305" t="s">
        <v>677</v>
      </c>
      <c r="C75" s="305"/>
      <c r="D75" s="290"/>
      <c r="E75" s="384"/>
      <c r="F75" s="384"/>
      <c r="G75" s="377">
        <f>SUM(G70:G73)</f>
        <v>0</v>
      </c>
    </row>
    <row r="76" spans="1:9" s="284" customFormat="1" ht="15.75" x14ac:dyDescent="0.25">
      <c r="A76" s="286"/>
      <c r="B76" s="305"/>
      <c r="C76" s="305"/>
      <c r="D76" s="385"/>
      <c r="E76" s="385"/>
      <c r="F76" s="385"/>
      <c r="G76" s="386"/>
    </row>
    <row r="77" spans="1:9" s="284" customFormat="1" ht="15.75" x14ac:dyDescent="0.25">
      <c r="A77" s="387"/>
      <c r="B77" s="388"/>
      <c r="C77" s="388"/>
      <c r="D77" s="309"/>
      <c r="E77" s="389"/>
      <c r="F77" s="389"/>
      <c r="G77" s="390"/>
    </row>
    <row r="78" spans="1:9" s="284" customFormat="1" ht="15.75" x14ac:dyDescent="0.25">
      <c r="A78" s="286"/>
      <c r="B78" s="305" t="s">
        <v>678</v>
      </c>
      <c r="C78" s="290"/>
      <c r="D78" s="290"/>
      <c r="E78" s="290"/>
      <c r="F78" s="290"/>
      <c r="G78" s="391">
        <f>SUM(G66,G75)</f>
        <v>0</v>
      </c>
    </row>
    <row r="181" ht="13.5" customHeight="1" x14ac:dyDescent="0.2"/>
    <row r="190" ht="14.25" customHeight="1" x14ac:dyDescent="0.2"/>
    <row r="191" ht="14.25" customHeight="1" x14ac:dyDescent="0.2"/>
    <row r="192" ht="18.75" customHeight="1" x14ac:dyDescent="0.2"/>
    <row r="193" ht="18" customHeight="1" x14ac:dyDescent="0.2"/>
    <row r="194" ht="19.5" customHeight="1" x14ac:dyDescent="0.2"/>
  </sheetData>
  <sheetProtection selectLockedCells="1" selectUnlockedCells="1"/>
  <printOptions gridLines="1"/>
  <pageMargins left="0.39370078740157483" right="0.27559055118110237" top="0.59055118110236227" bottom="0.59055118110236227" header="0.51181102362204722" footer="0.27559055118110237"/>
  <pageSetup paperSize="9" scale="91" firstPageNumber="0" fitToHeight="0" orientation="portrait" horizontalDpi="300" verticalDpi="300" r:id="rId1"/>
  <headerFooter alignWithMargins="0"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39B9-2E71-413D-B529-7744E4714BE9}">
  <dimension ref="A1:C17"/>
  <sheetViews>
    <sheetView tabSelected="1" workbookViewId="0">
      <selection activeCell="D18" sqref="D18"/>
    </sheetView>
  </sheetViews>
  <sheetFormatPr defaultColWidth="9" defaultRowHeight="15" x14ac:dyDescent="0.25"/>
  <cols>
    <col min="1" max="1" width="9" style="395"/>
    <col min="2" max="2" width="77.6640625" style="395" bestFit="1" customWidth="1"/>
    <col min="3" max="3" width="13" style="403" customWidth="1"/>
    <col min="4" max="16384" width="9" style="395"/>
  </cols>
  <sheetData>
    <row r="1" spans="1:3" ht="21.6" customHeight="1" x14ac:dyDescent="0.3">
      <c r="A1" s="392"/>
      <c r="B1" s="393" t="s">
        <v>744</v>
      </c>
      <c r="C1" s="394"/>
    </row>
    <row r="2" spans="1:3" ht="21" customHeight="1" x14ac:dyDescent="0.25">
      <c r="A2" s="396"/>
      <c r="B2" s="396"/>
      <c r="C2" s="397"/>
    </row>
    <row r="3" spans="1:3" ht="15.95" customHeight="1" x14ac:dyDescent="0.25">
      <c r="A3" s="396" t="s">
        <v>745</v>
      </c>
      <c r="B3" s="396" t="s">
        <v>746</v>
      </c>
      <c r="C3" s="397"/>
    </row>
    <row r="4" spans="1:3" ht="15.95" customHeight="1" x14ac:dyDescent="0.25">
      <c r="A4" s="396" t="s">
        <v>747</v>
      </c>
      <c r="B4" s="396" t="s">
        <v>748</v>
      </c>
      <c r="C4" s="397"/>
    </row>
    <row r="5" spans="1:3" ht="15.95" customHeight="1" x14ac:dyDescent="0.25">
      <c r="A5" s="396" t="s">
        <v>749</v>
      </c>
      <c r="B5" s="396" t="s">
        <v>750</v>
      </c>
      <c r="C5" s="397"/>
    </row>
    <row r="6" spans="1:3" ht="15.95" customHeight="1" x14ac:dyDescent="0.25">
      <c r="A6" s="396" t="s">
        <v>751</v>
      </c>
      <c r="B6" s="396" t="s">
        <v>752</v>
      </c>
      <c r="C6" s="397"/>
    </row>
    <row r="7" spans="1:3" ht="15.95" customHeight="1" x14ac:dyDescent="0.25">
      <c r="A7" s="396" t="s">
        <v>753</v>
      </c>
      <c r="B7" s="396" t="s">
        <v>754</v>
      </c>
      <c r="C7" s="397"/>
    </row>
    <row r="8" spans="1:3" ht="15.95" customHeight="1" x14ac:dyDescent="0.25">
      <c r="A8" s="396" t="s">
        <v>755</v>
      </c>
      <c r="B8" s="396" t="s">
        <v>756</v>
      </c>
      <c r="C8" s="397"/>
    </row>
    <row r="9" spans="1:3" ht="15.95" customHeight="1" x14ac:dyDescent="0.25">
      <c r="A9" s="396" t="s">
        <v>757</v>
      </c>
      <c r="B9" s="396" t="s">
        <v>758</v>
      </c>
      <c r="C9" s="397"/>
    </row>
    <row r="10" spans="1:3" ht="15.95" customHeight="1" x14ac:dyDescent="0.25">
      <c r="A10" s="396" t="s">
        <v>759</v>
      </c>
      <c r="B10" s="396" t="s">
        <v>760</v>
      </c>
      <c r="C10" s="397"/>
    </row>
    <row r="11" spans="1:3" ht="15.95" customHeight="1" x14ac:dyDescent="0.25">
      <c r="A11" s="396" t="s">
        <v>761</v>
      </c>
      <c r="B11" s="396" t="s">
        <v>762</v>
      </c>
      <c r="C11" s="397"/>
    </row>
    <row r="12" spans="1:3" ht="15.95" customHeight="1" x14ac:dyDescent="0.25">
      <c r="A12" s="396" t="s">
        <v>763</v>
      </c>
      <c r="B12" s="396" t="s">
        <v>764</v>
      </c>
      <c r="C12" s="397"/>
    </row>
    <row r="13" spans="1:3" ht="15.95" customHeight="1" x14ac:dyDescent="0.25">
      <c r="A13" s="396" t="s">
        <v>765</v>
      </c>
      <c r="B13" s="396" t="s">
        <v>766</v>
      </c>
      <c r="C13" s="397"/>
    </row>
    <row r="14" spans="1:3" ht="15.95" customHeight="1" x14ac:dyDescent="0.25">
      <c r="A14" s="398" t="s">
        <v>767</v>
      </c>
      <c r="B14" s="398" t="s">
        <v>768</v>
      </c>
      <c r="C14" s="399"/>
    </row>
    <row r="15" spans="1:3" ht="25.5" customHeight="1" x14ac:dyDescent="0.25">
      <c r="A15" s="400"/>
      <c r="B15" s="400" t="s">
        <v>769</v>
      </c>
      <c r="C15" s="401">
        <f>SUM(C3:C14)</f>
        <v>0</v>
      </c>
    </row>
    <row r="16" spans="1:3" ht="15.95" customHeight="1" x14ac:dyDescent="0.25">
      <c r="A16" s="400"/>
      <c r="B16" s="400" t="s">
        <v>770</v>
      </c>
      <c r="C16" s="402">
        <f>C15/100*15</f>
        <v>0</v>
      </c>
    </row>
    <row r="17" spans="1:3" ht="24" customHeight="1" x14ac:dyDescent="0.25">
      <c r="A17" s="400"/>
      <c r="B17" s="400" t="s">
        <v>771</v>
      </c>
      <c r="C17" s="401">
        <f>C15+C16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 stavby</vt:lpstr>
      <vt:lpstr>180915 - Zámek Doksy - kašna</vt:lpstr>
      <vt:lpstr>Rekapitulace </vt:lpstr>
      <vt:lpstr>Technologie</vt:lpstr>
      <vt:lpstr>Elektroinstalace </vt:lpstr>
      <vt:lpstr>Restaurátorské práce</vt:lpstr>
      <vt:lpstr>'180915 - Zámek Doksy - kašna'!Názvy_tisku</vt:lpstr>
      <vt:lpstr>'Elektroinstalace '!Názvy_tisku</vt:lpstr>
      <vt:lpstr>'Rekapitulace stavby'!Názvy_tisku</vt:lpstr>
      <vt:lpstr>Technologie!Názvy_tisku</vt:lpstr>
      <vt:lpstr>'180915 - Zámek Doksy - kašna'!Oblast_tisku</vt:lpstr>
      <vt:lpstr>'Elektroinstalace '!Oblast_tisku</vt:lpstr>
      <vt:lpstr>'Rekapitulace '!Oblast_tisku</vt:lpstr>
      <vt:lpstr>'Rekapitulace stavby'!Oblast_tisku</vt:lpstr>
      <vt:lpstr>Technologie!Oblast_tisku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DESKTOP-PMFHNAF\Milan</dc:creator>
  <cp:lastModifiedBy>Jakub Derynk</cp:lastModifiedBy>
  <cp:lastPrinted>2020-02-27T09:12:36Z</cp:lastPrinted>
  <dcterms:created xsi:type="dcterms:W3CDTF">2020-02-27T08:59:46Z</dcterms:created>
  <dcterms:modified xsi:type="dcterms:W3CDTF">2020-06-08T14:51:14Z</dcterms:modified>
</cp:coreProperties>
</file>