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ksy-my.sharepoint.com/personal/derynk_doksy_com/Documents/Projekty/_Aktivní/Lokalita Jih/VZ/pro AK/ROZPOČTY uprava 2019-04/"/>
    </mc:Choice>
  </mc:AlternateContent>
  <xr:revisionPtr revIDLastSave="0" documentId="11_9B1BE3A6D4A8B34B8BE7F0D4A25522B9E42B512D" xr6:coauthVersionLast="43" xr6:coauthVersionMax="43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.1 2019043 Pol" sheetId="12" r:id="rId4"/>
    <sheet name="02 2019043 Pol" sheetId="13" r:id="rId5"/>
    <sheet name="03 2019043 Pol" sheetId="14" r:id="rId6"/>
    <sheet name="04 2019043 Pol" sheetId="15" r:id="rId7"/>
    <sheet name="05 2019043 Pol" sheetId="16" r:id="rId8"/>
    <sheet name="06 2019043 Pol" sheetId="17" r:id="rId9"/>
    <sheet name="07 2019043 Pol" sheetId="18" r:id="rId10"/>
  </sheets>
  <externalReferences>
    <externalReference r:id="rId11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'01.1 2019043 Pol'!$1:$7</definedName>
    <definedName name="_xlnm.Print_Titles" localSheetId="4">'02 2019043 Pol'!$1:$7</definedName>
    <definedName name="_xlnm.Print_Titles" localSheetId="5">'03 2019043 Pol'!$1:$7</definedName>
    <definedName name="_xlnm.Print_Titles" localSheetId="6">'04 2019043 Pol'!$1:$7</definedName>
    <definedName name="_xlnm.Print_Titles" localSheetId="7">'05 2019043 Pol'!$1:$7</definedName>
    <definedName name="_xlnm.Print_Titles" localSheetId="8">'06 2019043 Pol'!$1:$7</definedName>
    <definedName name="_xlnm.Print_Titles" localSheetId="9">'07 2019043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'01.1 2019043 Pol'!$A$1:$W$84</definedName>
    <definedName name="_xlnm.Print_Area" localSheetId="4">'02 2019043 Pol'!$A$1:$W$178</definedName>
    <definedName name="_xlnm.Print_Area" localSheetId="5">'03 2019043 Pol'!$A$1:$W$180</definedName>
    <definedName name="_xlnm.Print_Area" localSheetId="6">'04 2019043 Pol'!$A$1:$W$165</definedName>
    <definedName name="_xlnm.Print_Area" localSheetId="7">'05 2019043 Pol'!$A$1:$W$86</definedName>
    <definedName name="_xlnm.Print_Area" localSheetId="8">'06 2019043 Pol'!$A$1:$W$84</definedName>
    <definedName name="_xlnm.Print_Area" localSheetId="9">'07 2019043 Pol'!$A$1:$W$73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57" i="18" l="1"/>
  <c r="AZ53" i="18"/>
  <c r="AZ52" i="18"/>
  <c r="AZ46" i="18"/>
  <c r="AZ43" i="18"/>
  <c r="AZ39" i="18"/>
  <c r="AZ34" i="18"/>
  <c r="AZ33" i="18"/>
  <c r="AZ29" i="18"/>
  <c r="AZ15" i="18"/>
  <c r="AZ11" i="18"/>
  <c r="G9" i="18"/>
  <c r="M9" i="18" s="1"/>
  <c r="I9" i="18"/>
  <c r="K9" i="18"/>
  <c r="O9" i="18"/>
  <c r="Q9" i="18"/>
  <c r="U9" i="18"/>
  <c r="G14" i="18"/>
  <c r="I14" i="18"/>
  <c r="K14" i="18"/>
  <c r="O14" i="18"/>
  <c r="Q14" i="18"/>
  <c r="U14" i="18"/>
  <c r="G18" i="18"/>
  <c r="M18" i="18" s="1"/>
  <c r="I18" i="18"/>
  <c r="K18" i="18"/>
  <c r="O18" i="18"/>
  <c r="Q18" i="18"/>
  <c r="U18" i="18"/>
  <c r="G28" i="18"/>
  <c r="M28" i="18" s="1"/>
  <c r="I28" i="18"/>
  <c r="K28" i="18"/>
  <c r="O28" i="18"/>
  <c r="Q28" i="18"/>
  <c r="U28" i="18"/>
  <c r="G32" i="18"/>
  <c r="I32" i="18"/>
  <c r="K32" i="18"/>
  <c r="O32" i="18"/>
  <c r="Q32" i="18"/>
  <c r="U32" i="18"/>
  <c r="G38" i="18"/>
  <c r="M38" i="18" s="1"/>
  <c r="I38" i="18"/>
  <c r="K38" i="18"/>
  <c r="O38" i="18"/>
  <c r="Q38" i="18"/>
  <c r="U38" i="18"/>
  <c r="G42" i="18"/>
  <c r="M42" i="18" s="1"/>
  <c r="I42" i="18"/>
  <c r="K42" i="18"/>
  <c r="O42" i="18"/>
  <c r="Q42" i="18"/>
  <c r="U42" i="18"/>
  <c r="G56" i="18"/>
  <c r="M56" i="18" s="1"/>
  <c r="I56" i="18"/>
  <c r="K56" i="18"/>
  <c r="O56" i="18"/>
  <c r="Q56" i="18"/>
  <c r="U56" i="18"/>
  <c r="AD63" i="18"/>
  <c r="F52" i="1" s="1"/>
  <c r="AZ40" i="17"/>
  <c r="AZ36" i="17"/>
  <c r="AZ34" i="17"/>
  <c r="AZ29" i="17"/>
  <c r="AZ27" i="17"/>
  <c r="AZ22" i="17"/>
  <c r="AZ20" i="17"/>
  <c r="AZ15" i="17"/>
  <c r="AZ13" i="17"/>
  <c r="G9" i="17"/>
  <c r="I9" i="17"/>
  <c r="K9" i="17"/>
  <c r="M9" i="17"/>
  <c r="O9" i="17"/>
  <c r="Q9" i="17"/>
  <c r="U9" i="17"/>
  <c r="G10" i="17"/>
  <c r="I10" i="17"/>
  <c r="K10" i="17"/>
  <c r="O10" i="17"/>
  <c r="Q10" i="17"/>
  <c r="U10" i="17"/>
  <c r="G11" i="17"/>
  <c r="M11" i="17" s="1"/>
  <c r="I11" i="17"/>
  <c r="K11" i="17"/>
  <c r="O11" i="17"/>
  <c r="Q11" i="17"/>
  <c r="U11" i="17"/>
  <c r="G18" i="17"/>
  <c r="M18" i="17" s="1"/>
  <c r="I18" i="17"/>
  <c r="K18" i="17"/>
  <c r="O18" i="17"/>
  <c r="Q18" i="17"/>
  <c r="U18" i="17"/>
  <c r="G25" i="17"/>
  <c r="M25" i="17" s="1"/>
  <c r="I25" i="17"/>
  <c r="K25" i="17"/>
  <c r="O25" i="17"/>
  <c r="Q25" i="17"/>
  <c r="U25" i="17"/>
  <c r="G32" i="17"/>
  <c r="M32" i="17" s="1"/>
  <c r="I32" i="17"/>
  <c r="K32" i="17"/>
  <c r="O32" i="17"/>
  <c r="Q32" i="17"/>
  <c r="U32" i="17"/>
  <c r="G39" i="17"/>
  <c r="M39" i="17" s="1"/>
  <c r="I39" i="17"/>
  <c r="K39" i="17"/>
  <c r="O39" i="17"/>
  <c r="Q39" i="17"/>
  <c r="U39" i="17"/>
  <c r="G44" i="17"/>
  <c r="M44" i="17" s="1"/>
  <c r="I44" i="17"/>
  <c r="K44" i="17"/>
  <c r="O44" i="17"/>
  <c r="Q44" i="17"/>
  <c r="U44" i="17"/>
  <c r="G45" i="17"/>
  <c r="M45" i="17" s="1"/>
  <c r="I45" i="17"/>
  <c r="K45" i="17"/>
  <c r="O45" i="17"/>
  <c r="Q45" i="17"/>
  <c r="U45" i="17"/>
  <c r="G46" i="17"/>
  <c r="M46" i="17" s="1"/>
  <c r="I46" i="17"/>
  <c r="K46" i="17"/>
  <c r="O46" i="17"/>
  <c r="Q46" i="17"/>
  <c r="U46" i="17"/>
  <c r="G47" i="17"/>
  <c r="M47" i="17" s="1"/>
  <c r="I47" i="17"/>
  <c r="K47" i="17"/>
  <c r="O47" i="17"/>
  <c r="Q47" i="17"/>
  <c r="U47" i="17"/>
  <c r="G48" i="17"/>
  <c r="M48" i="17" s="1"/>
  <c r="I48" i="17"/>
  <c r="K48" i="17"/>
  <c r="O48" i="17"/>
  <c r="Q48" i="17"/>
  <c r="U48" i="17"/>
  <c r="G49" i="17"/>
  <c r="M49" i="17" s="1"/>
  <c r="I49" i="17"/>
  <c r="K49" i="17"/>
  <c r="O49" i="17"/>
  <c r="Q49" i="17"/>
  <c r="U49" i="17"/>
  <c r="G50" i="17"/>
  <c r="M50" i="17" s="1"/>
  <c r="I50" i="17"/>
  <c r="K50" i="17"/>
  <c r="O50" i="17"/>
  <c r="Q50" i="17"/>
  <c r="U50" i="17"/>
  <c r="G52" i="17"/>
  <c r="G51" i="17" s="1"/>
  <c r="I67" i="1" s="1"/>
  <c r="I52" i="17"/>
  <c r="I51" i="17" s="1"/>
  <c r="K52" i="17"/>
  <c r="K51" i="17" s="1"/>
  <c r="O52" i="17"/>
  <c r="O51" i="17" s="1"/>
  <c r="Q52" i="17"/>
  <c r="Q51" i="17" s="1"/>
  <c r="U52" i="17"/>
  <c r="U51" i="17" s="1"/>
  <c r="G54" i="17"/>
  <c r="I54" i="17"/>
  <c r="K54" i="17"/>
  <c r="O54" i="17"/>
  <c r="Q54" i="17"/>
  <c r="U54" i="17"/>
  <c r="G55" i="17"/>
  <c r="M55" i="17" s="1"/>
  <c r="I55" i="17"/>
  <c r="K55" i="17"/>
  <c r="O55" i="17"/>
  <c r="Q55" i="17"/>
  <c r="U55" i="17"/>
  <c r="G56" i="17"/>
  <c r="M56" i="17" s="1"/>
  <c r="I56" i="17"/>
  <c r="K56" i="17"/>
  <c r="O56" i="17"/>
  <c r="Q56" i="17"/>
  <c r="U56" i="17"/>
  <c r="G57" i="17"/>
  <c r="M57" i="17" s="1"/>
  <c r="I57" i="17"/>
  <c r="K57" i="17"/>
  <c r="O57" i="17"/>
  <c r="Q57" i="17"/>
  <c r="U57" i="17"/>
  <c r="G58" i="17"/>
  <c r="M58" i="17" s="1"/>
  <c r="I58" i="17"/>
  <c r="K58" i="17"/>
  <c r="O58" i="17"/>
  <c r="Q58" i="17"/>
  <c r="U58" i="17"/>
  <c r="G59" i="17"/>
  <c r="M59" i="17" s="1"/>
  <c r="I59" i="17"/>
  <c r="K59" i="17"/>
  <c r="O59" i="17"/>
  <c r="Q59" i="17"/>
  <c r="U59" i="17"/>
  <c r="G60" i="17"/>
  <c r="M60" i="17" s="1"/>
  <c r="I60" i="17"/>
  <c r="K60" i="17"/>
  <c r="O60" i="17"/>
  <c r="Q60" i="17"/>
  <c r="U60" i="17"/>
  <c r="G61" i="17"/>
  <c r="M61" i="17" s="1"/>
  <c r="I61" i="17"/>
  <c r="K61" i="17"/>
  <c r="O61" i="17"/>
  <c r="Q61" i="17"/>
  <c r="U61" i="17"/>
  <c r="G62" i="17"/>
  <c r="M62" i="17" s="1"/>
  <c r="I62" i="17"/>
  <c r="K62" i="17"/>
  <c r="O62" i="17"/>
  <c r="Q62" i="17"/>
  <c r="U62" i="17"/>
  <c r="G63" i="17"/>
  <c r="M63" i="17" s="1"/>
  <c r="I63" i="17"/>
  <c r="K63" i="17"/>
  <c r="O63" i="17"/>
  <c r="Q63" i="17"/>
  <c r="U63" i="17"/>
  <c r="G65" i="17"/>
  <c r="M65" i="17" s="1"/>
  <c r="I65" i="17"/>
  <c r="K65" i="17"/>
  <c r="O65" i="17"/>
  <c r="Q65" i="17"/>
  <c r="U65" i="17"/>
  <c r="G66" i="17"/>
  <c r="I66" i="17"/>
  <c r="K66" i="17"/>
  <c r="O66" i="17"/>
  <c r="Q66" i="17"/>
  <c r="U66" i="17"/>
  <c r="G69" i="17"/>
  <c r="M69" i="17" s="1"/>
  <c r="I69" i="17"/>
  <c r="K69" i="17"/>
  <c r="O69" i="17"/>
  <c r="Q69" i="17"/>
  <c r="U69" i="17"/>
  <c r="G70" i="17"/>
  <c r="M70" i="17" s="1"/>
  <c r="I70" i="17"/>
  <c r="K70" i="17"/>
  <c r="O70" i="17"/>
  <c r="Q70" i="17"/>
  <c r="U70" i="17"/>
  <c r="G71" i="17"/>
  <c r="M71" i="17" s="1"/>
  <c r="I71" i="17"/>
  <c r="K71" i="17"/>
  <c r="O71" i="17"/>
  <c r="Q71" i="17"/>
  <c r="U71" i="17"/>
  <c r="G72" i="17"/>
  <c r="M72" i="17" s="1"/>
  <c r="I72" i="17"/>
  <c r="K72" i="17"/>
  <c r="O72" i="17"/>
  <c r="Q72" i="17"/>
  <c r="U72" i="17"/>
  <c r="AD74" i="17"/>
  <c r="F50" i="1" s="1"/>
  <c r="G9" i="16"/>
  <c r="I9" i="16"/>
  <c r="K9" i="16"/>
  <c r="M9" i="16"/>
  <c r="O9" i="16"/>
  <c r="Q9" i="16"/>
  <c r="U9" i="16"/>
  <c r="G10" i="16"/>
  <c r="M10" i="16" s="1"/>
  <c r="I10" i="16"/>
  <c r="K10" i="16"/>
  <c r="O10" i="16"/>
  <c r="Q10" i="16"/>
  <c r="U10" i="16"/>
  <c r="G11" i="16"/>
  <c r="M11" i="16" s="1"/>
  <c r="I11" i="16"/>
  <c r="K11" i="16"/>
  <c r="O11" i="16"/>
  <c r="Q11" i="16"/>
  <c r="U11" i="16"/>
  <c r="G13" i="16"/>
  <c r="I13" i="16"/>
  <c r="K13" i="16"/>
  <c r="M13" i="16"/>
  <c r="O13" i="16"/>
  <c r="Q13" i="16"/>
  <c r="U13" i="16"/>
  <c r="G14" i="16"/>
  <c r="M14" i="16" s="1"/>
  <c r="I14" i="16"/>
  <c r="K14" i="16"/>
  <c r="O14" i="16"/>
  <c r="Q14" i="16"/>
  <c r="U14" i="16"/>
  <c r="G15" i="16"/>
  <c r="M15" i="16" s="1"/>
  <c r="I15" i="16"/>
  <c r="K15" i="16"/>
  <c r="O15" i="16"/>
  <c r="Q15" i="16"/>
  <c r="U15" i="16"/>
  <c r="G16" i="16"/>
  <c r="M16" i="16" s="1"/>
  <c r="I16" i="16"/>
  <c r="K16" i="16"/>
  <c r="O16" i="16"/>
  <c r="Q16" i="16"/>
  <c r="U16" i="16"/>
  <c r="G18" i="16"/>
  <c r="M18" i="16" s="1"/>
  <c r="I18" i="16"/>
  <c r="K18" i="16"/>
  <c r="O18" i="16"/>
  <c r="Q18" i="16"/>
  <c r="U18" i="16"/>
  <c r="G20" i="16"/>
  <c r="M20" i="16" s="1"/>
  <c r="I20" i="16"/>
  <c r="K20" i="16"/>
  <c r="O20" i="16"/>
  <c r="Q20" i="16"/>
  <c r="U20" i="16"/>
  <c r="G22" i="16"/>
  <c r="M22" i="16" s="1"/>
  <c r="I22" i="16"/>
  <c r="K22" i="16"/>
  <c r="O22" i="16"/>
  <c r="Q22" i="16"/>
  <c r="U22" i="16"/>
  <c r="G23" i="16"/>
  <c r="M23" i="16" s="1"/>
  <c r="I23" i="16"/>
  <c r="K23" i="16"/>
  <c r="O23" i="16"/>
  <c r="Q23" i="16"/>
  <c r="U23" i="16"/>
  <c r="G24" i="16"/>
  <c r="I24" i="16"/>
  <c r="K24" i="16"/>
  <c r="M24" i="16"/>
  <c r="O24" i="16"/>
  <c r="Q24" i="16"/>
  <c r="U24" i="16"/>
  <c r="G25" i="16"/>
  <c r="M25" i="16" s="1"/>
  <c r="I25" i="16"/>
  <c r="K25" i="16"/>
  <c r="O25" i="16"/>
  <c r="Q25" i="16"/>
  <c r="U25" i="16"/>
  <c r="G26" i="16"/>
  <c r="M26" i="16" s="1"/>
  <c r="I26" i="16"/>
  <c r="K26" i="16"/>
  <c r="O26" i="16"/>
  <c r="Q26" i="16"/>
  <c r="U26" i="16"/>
  <c r="G27" i="16"/>
  <c r="M27" i="16" s="1"/>
  <c r="I27" i="16"/>
  <c r="K27" i="16"/>
  <c r="O27" i="16"/>
  <c r="Q27" i="16"/>
  <c r="U27" i="16"/>
  <c r="G29" i="16"/>
  <c r="M29" i="16" s="1"/>
  <c r="I29" i="16"/>
  <c r="K29" i="16"/>
  <c r="O29" i="16"/>
  <c r="Q29" i="16"/>
  <c r="U29" i="16"/>
  <c r="G30" i="16"/>
  <c r="M30" i="16" s="1"/>
  <c r="I30" i="16"/>
  <c r="K30" i="16"/>
  <c r="O30" i="16"/>
  <c r="Q30" i="16"/>
  <c r="U30" i="16"/>
  <c r="G31" i="16"/>
  <c r="M31" i="16" s="1"/>
  <c r="I31" i="16"/>
  <c r="K31" i="16"/>
  <c r="O31" i="16"/>
  <c r="Q31" i="16"/>
  <c r="U31" i="16"/>
  <c r="G41" i="16"/>
  <c r="M41" i="16" s="1"/>
  <c r="I41" i="16"/>
  <c r="K41" i="16"/>
  <c r="O41" i="16"/>
  <c r="Q41" i="16"/>
  <c r="U41" i="16"/>
  <c r="G42" i="16"/>
  <c r="I42" i="16"/>
  <c r="K42" i="16"/>
  <c r="M42" i="16"/>
  <c r="O42" i="16"/>
  <c r="Q42" i="16"/>
  <c r="U42" i="16"/>
  <c r="G43" i="16"/>
  <c r="M43" i="16" s="1"/>
  <c r="I43" i="16"/>
  <c r="K43" i="16"/>
  <c r="O43" i="16"/>
  <c r="Q43" i="16"/>
  <c r="U43" i="16"/>
  <c r="G45" i="16"/>
  <c r="M45" i="16" s="1"/>
  <c r="I45" i="16"/>
  <c r="K45" i="16"/>
  <c r="O45" i="16"/>
  <c r="Q45" i="16"/>
  <c r="U45" i="16"/>
  <c r="G48" i="16"/>
  <c r="I48" i="16"/>
  <c r="K48" i="16"/>
  <c r="O48" i="16"/>
  <c r="Q48" i="16"/>
  <c r="U48" i="16"/>
  <c r="G49" i="16"/>
  <c r="M49" i="16" s="1"/>
  <c r="I49" i="16"/>
  <c r="K49" i="16"/>
  <c r="O49" i="16"/>
  <c r="Q49" i="16"/>
  <c r="U49" i="16"/>
  <c r="G50" i="16"/>
  <c r="M50" i="16" s="1"/>
  <c r="I50" i="16"/>
  <c r="K50" i="16"/>
  <c r="O50" i="16"/>
  <c r="Q50" i="16"/>
  <c r="U50" i="16"/>
  <c r="G51" i="16"/>
  <c r="M51" i="16" s="1"/>
  <c r="I51" i="16"/>
  <c r="K51" i="16"/>
  <c r="O51" i="16"/>
  <c r="Q51" i="16"/>
  <c r="U51" i="16"/>
  <c r="G52" i="16"/>
  <c r="M52" i="16" s="1"/>
  <c r="I52" i="16"/>
  <c r="K52" i="16"/>
  <c r="O52" i="16"/>
  <c r="Q52" i="16"/>
  <c r="U52" i="16"/>
  <c r="G53" i="16"/>
  <c r="M53" i="16" s="1"/>
  <c r="I53" i="16"/>
  <c r="K53" i="16"/>
  <c r="O53" i="16"/>
  <c r="Q53" i="16"/>
  <c r="U53" i="16"/>
  <c r="G54" i="16"/>
  <c r="M54" i="16" s="1"/>
  <c r="I54" i="16"/>
  <c r="K54" i="16"/>
  <c r="O54" i="16"/>
  <c r="Q54" i="16"/>
  <c r="U54" i="16"/>
  <c r="G55" i="16"/>
  <c r="M55" i="16" s="1"/>
  <c r="I55" i="16"/>
  <c r="K55" i="16"/>
  <c r="O55" i="16"/>
  <c r="Q55" i="16"/>
  <c r="U55" i="16"/>
  <c r="G56" i="16"/>
  <c r="M56" i="16" s="1"/>
  <c r="I56" i="16"/>
  <c r="K56" i="16"/>
  <c r="O56" i="16"/>
  <c r="Q56" i="16"/>
  <c r="U56" i="16"/>
  <c r="G57" i="16"/>
  <c r="M57" i="16" s="1"/>
  <c r="I57" i="16"/>
  <c r="K57" i="16"/>
  <c r="O57" i="16"/>
  <c r="Q57" i="16"/>
  <c r="U57" i="16"/>
  <c r="G60" i="16"/>
  <c r="M60" i="16" s="1"/>
  <c r="I60" i="16"/>
  <c r="K60" i="16"/>
  <c r="O60" i="16"/>
  <c r="Q60" i="16"/>
  <c r="U60" i="16"/>
  <c r="G73" i="16"/>
  <c r="I73" i="16"/>
  <c r="K73" i="16"/>
  <c r="M73" i="16"/>
  <c r="O73" i="16"/>
  <c r="Q73" i="16"/>
  <c r="U73" i="16"/>
  <c r="AD76" i="16"/>
  <c r="F48" i="1" s="1"/>
  <c r="AZ109" i="15"/>
  <c r="G9" i="15"/>
  <c r="M9" i="15" s="1"/>
  <c r="I9" i="15"/>
  <c r="K9" i="15"/>
  <c r="O9" i="15"/>
  <c r="Q9" i="15"/>
  <c r="U9" i="15"/>
  <c r="G10" i="15"/>
  <c r="I10" i="15"/>
  <c r="K10" i="15"/>
  <c r="O10" i="15"/>
  <c r="Q10" i="15"/>
  <c r="U10" i="15"/>
  <c r="G11" i="15"/>
  <c r="M11" i="15" s="1"/>
  <c r="I11" i="15"/>
  <c r="K11" i="15"/>
  <c r="O11" i="15"/>
  <c r="Q11" i="15"/>
  <c r="U11" i="15"/>
  <c r="G20" i="15"/>
  <c r="M20" i="15" s="1"/>
  <c r="I20" i="15"/>
  <c r="K20" i="15"/>
  <c r="O20" i="15"/>
  <c r="Q20" i="15"/>
  <c r="U20" i="15"/>
  <c r="G29" i="15"/>
  <c r="M29" i="15" s="1"/>
  <c r="I29" i="15"/>
  <c r="K29" i="15"/>
  <c r="O29" i="15"/>
  <c r="Q29" i="15"/>
  <c r="U29" i="15"/>
  <c r="G38" i="15"/>
  <c r="M38" i="15" s="1"/>
  <c r="I38" i="15"/>
  <c r="K38" i="15"/>
  <c r="O38" i="15"/>
  <c r="Q38" i="15"/>
  <c r="U38" i="15"/>
  <c r="G39" i="15"/>
  <c r="M39" i="15" s="1"/>
  <c r="I39" i="15"/>
  <c r="K39" i="15"/>
  <c r="O39" i="15"/>
  <c r="Q39" i="15"/>
  <c r="U39" i="15"/>
  <c r="G41" i="15"/>
  <c r="M41" i="15" s="1"/>
  <c r="I41" i="15"/>
  <c r="K41" i="15"/>
  <c r="O41" i="15"/>
  <c r="Q41" i="15"/>
  <c r="U41" i="15"/>
  <c r="G42" i="15"/>
  <c r="M42" i="15" s="1"/>
  <c r="I42" i="15"/>
  <c r="K42" i="15"/>
  <c r="O42" i="15"/>
  <c r="Q42" i="15"/>
  <c r="U42" i="15"/>
  <c r="G44" i="15"/>
  <c r="M44" i="15" s="1"/>
  <c r="I44" i="15"/>
  <c r="K44" i="15"/>
  <c r="O44" i="15"/>
  <c r="Q44" i="15"/>
  <c r="U44" i="15"/>
  <c r="G53" i="15"/>
  <c r="M53" i="15" s="1"/>
  <c r="I53" i="15"/>
  <c r="K53" i="15"/>
  <c r="O53" i="15"/>
  <c r="Q53" i="15"/>
  <c r="U53" i="15"/>
  <c r="G63" i="15"/>
  <c r="M63" i="15" s="1"/>
  <c r="I63" i="15"/>
  <c r="K63" i="15"/>
  <c r="O63" i="15"/>
  <c r="Q63" i="15"/>
  <c r="U63" i="15"/>
  <c r="G66" i="15"/>
  <c r="I66" i="15"/>
  <c r="K66" i="15"/>
  <c r="M66" i="15"/>
  <c r="O66" i="15"/>
  <c r="Q66" i="15"/>
  <c r="U66" i="15"/>
  <c r="G69" i="15"/>
  <c r="M69" i="15" s="1"/>
  <c r="I69" i="15"/>
  <c r="K69" i="15"/>
  <c r="O69" i="15"/>
  <c r="Q69" i="15"/>
  <c r="U69" i="15"/>
  <c r="G72" i="15"/>
  <c r="M72" i="15" s="1"/>
  <c r="I72" i="15"/>
  <c r="K72" i="15"/>
  <c r="O72" i="15"/>
  <c r="Q72" i="15"/>
  <c r="U72" i="15"/>
  <c r="G74" i="15"/>
  <c r="M74" i="15" s="1"/>
  <c r="I74" i="15"/>
  <c r="K74" i="15"/>
  <c r="O74" i="15"/>
  <c r="Q74" i="15"/>
  <c r="U74" i="15"/>
  <c r="G76" i="15"/>
  <c r="M76" i="15" s="1"/>
  <c r="I76" i="15"/>
  <c r="K76" i="15"/>
  <c r="O76" i="15"/>
  <c r="Q76" i="15"/>
  <c r="U76" i="15"/>
  <c r="G78" i="15"/>
  <c r="M78" i="15" s="1"/>
  <c r="I78" i="15"/>
  <c r="K78" i="15"/>
  <c r="O78" i="15"/>
  <c r="Q78" i="15"/>
  <c r="U78" i="15"/>
  <c r="G80" i="15"/>
  <c r="M80" i="15" s="1"/>
  <c r="I80" i="15"/>
  <c r="K80" i="15"/>
  <c r="O80" i="15"/>
  <c r="Q80" i="15"/>
  <c r="U80" i="15"/>
  <c r="G84" i="15"/>
  <c r="M84" i="15" s="1"/>
  <c r="I84" i="15"/>
  <c r="K84" i="15"/>
  <c r="O84" i="15"/>
  <c r="Q84" i="15"/>
  <c r="U84" i="15"/>
  <c r="G85" i="15"/>
  <c r="M85" i="15" s="1"/>
  <c r="I85" i="15"/>
  <c r="K85" i="15"/>
  <c r="O85" i="15"/>
  <c r="Q85" i="15"/>
  <c r="U85" i="15"/>
  <c r="G86" i="15"/>
  <c r="M86" i="15" s="1"/>
  <c r="I86" i="15"/>
  <c r="K86" i="15"/>
  <c r="O86" i="15"/>
  <c r="Q86" i="15"/>
  <c r="U86" i="15"/>
  <c r="G88" i="15"/>
  <c r="M88" i="15" s="1"/>
  <c r="I88" i="15"/>
  <c r="K88" i="15"/>
  <c r="O88" i="15"/>
  <c r="Q88" i="15"/>
  <c r="U88" i="15"/>
  <c r="G89" i="15"/>
  <c r="M89" i="15" s="1"/>
  <c r="I89" i="15"/>
  <c r="K89" i="15"/>
  <c r="O89" i="15"/>
  <c r="Q89" i="15"/>
  <c r="U89" i="15"/>
  <c r="G91" i="15"/>
  <c r="I91" i="15"/>
  <c r="K91" i="15"/>
  <c r="M91" i="15"/>
  <c r="O91" i="15"/>
  <c r="Q91" i="15"/>
  <c r="U91" i="15"/>
  <c r="G92" i="15"/>
  <c r="M92" i="15" s="1"/>
  <c r="I92" i="15"/>
  <c r="K92" i="15"/>
  <c r="O92" i="15"/>
  <c r="Q92" i="15"/>
  <c r="U92" i="15"/>
  <c r="G93" i="15"/>
  <c r="M93" i="15" s="1"/>
  <c r="I93" i="15"/>
  <c r="K93" i="15"/>
  <c r="O93" i="15"/>
  <c r="Q93" i="15"/>
  <c r="U93" i="15"/>
  <c r="G94" i="15"/>
  <c r="M94" i="15" s="1"/>
  <c r="I94" i="15"/>
  <c r="K94" i="15"/>
  <c r="O94" i="15"/>
  <c r="Q94" i="15"/>
  <c r="U94" i="15"/>
  <c r="G95" i="15"/>
  <c r="M95" i="15" s="1"/>
  <c r="I95" i="15"/>
  <c r="K95" i="15"/>
  <c r="O95" i="15"/>
  <c r="Q95" i="15"/>
  <c r="U95" i="15"/>
  <c r="G96" i="15"/>
  <c r="M96" i="15" s="1"/>
  <c r="I96" i="15"/>
  <c r="K96" i="15"/>
  <c r="O96" i="15"/>
  <c r="Q96" i="15"/>
  <c r="U96" i="15"/>
  <c r="G99" i="15"/>
  <c r="M99" i="15" s="1"/>
  <c r="I99" i="15"/>
  <c r="K99" i="15"/>
  <c r="O99" i="15"/>
  <c r="Q99" i="15"/>
  <c r="U99" i="15"/>
  <c r="G100" i="15"/>
  <c r="M100" i="15" s="1"/>
  <c r="I100" i="15"/>
  <c r="K100" i="15"/>
  <c r="O100" i="15"/>
  <c r="Q100" i="15"/>
  <c r="U100" i="15"/>
  <c r="G101" i="15"/>
  <c r="M101" i="15" s="1"/>
  <c r="I101" i="15"/>
  <c r="K101" i="15"/>
  <c r="O101" i="15"/>
  <c r="Q101" i="15"/>
  <c r="U101" i="15"/>
  <c r="G102" i="15"/>
  <c r="M102" i="15" s="1"/>
  <c r="I102" i="15"/>
  <c r="K102" i="15"/>
  <c r="O102" i="15"/>
  <c r="Q102" i="15"/>
  <c r="U102" i="15"/>
  <c r="G103" i="15"/>
  <c r="M103" i="15" s="1"/>
  <c r="I103" i="15"/>
  <c r="K103" i="15"/>
  <c r="O103" i="15"/>
  <c r="Q103" i="15"/>
  <c r="U103" i="15"/>
  <c r="G104" i="15"/>
  <c r="M104" i="15" s="1"/>
  <c r="I104" i="15"/>
  <c r="K104" i="15"/>
  <c r="O104" i="15"/>
  <c r="Q104" i="15"/>
  <c r="U104" i="15"/>
  <c r="G106" i="15"/>
  <c r="M106" i="15" s="1"/>
  <c r="I106" i="15"/>
  <c r="K106" i="15"/>
  <c r="O106" i="15"/>
  <c r="Q106" i="15"/>
  <c r="U106" i="15"/>
  <c r="G107" i="15"/>
  <c r="M107" i="15" s="1"/>
  <c r="I107" i="15"/>
  <c r="K107" i="15"/>
  <c r="O107" i="15"/>
  <c r="Q107" i="15"/>
  <c r="U107" i="15"/>
  <c r="G108" i="15"/>
  <c r="M108" i="15" s="1"/>
  <c r="I108" i="15"/>
  <c r="K108" i="15"/>
  <c r="O108" i="15"/>
  <c r="Q108" i="15"/>
  <c r="U108" i="15"/>
  <c r="G110" i="15"/>
  <c r="M110" i="15" s="1"/>
  <c r="I110" i="15"/>
  <c r="K110" i="15"/>
  <c r="O110" i="15"/>
  <c r="Q110" i="15"/>
  <c r="U110" i="15"/>
  <c r="G111" i="15"/>
  <c r="M111" i="15" s="1"/>
  <c r="I111" i="15"/>
  <c r="K111" i="15"/>
  <c r="O111" i="15"/>
  <c r="Q111" i="15"/>
  <c r="U111" i="15"/>
  <c r="G112" i="15"/>
  <c r="M112" i="15" s="1"/>
  <c r="I112" i="15"/>
  <c r="K112" i="15"/>
  <c r="O112" i="15"/>
  <c r="Q112" i="15"/>
  <c r="U112" i="15"/>
  <c r="G113" i="15"/>
  <c r="M113" i="15" s="1"/>
  <c r="I113" i="15"/>
  <c r="K113" i="15"/>
  <c r="O113" i="15"/>
  <c r="Q113" i="15"/>
  <c r="U113" i="15"/>
  <c r="G114" i="15"/>
  <c r="M114" i="15" s="1"/>
  <c r="I114" i="15"/>
  <c r="K114" i="15"/>
  <c r="O114" i="15"/>
  <c r="Q114" i="15"/>
  <c r="U114" i="15"/>
  <c r="G115" i="15"/>
  <c r="M115" i="15" s="1"/>
  <c r="I115" i="15"/>
  <c r="K115" i="15"/>
  <c r="O115" i="15"/>
  <c r="Q115" i="15"/>
  <c r="U115" i="15"/>
  <c r="G116" i="15"/>
  <c r="M116" i="15" s="1"/>
  <c r="I116" i="15"/>
  <c r="K116" i="15"/>
  <c r="O116" i="15"/>
  <c r="Q116" i="15"/>
  <c r="U116" i="15"/>
  <c r="G118" i="15"/>
  <c r="M118" i="15" s="1"/>
  <c r="I118" i="15"/>
  <c r="K118" i="15"/>
  <c r="O118" i="15"/>
  <c r="Q118" i="15"/>
  <c r="U118" i="15"/>
  <c r="G119" i="15"/>
  <c r="I119" i="15"/>
  <c r="K119" i="15"/>
  <c r="M119" i="15"/>
  <c r="O119" i="15"/>
  <c r="Q119" i="15"/>
  <c r="U119" i="15"/>
  <c r="G120" i="15"/>
  <c r="M120" i="15" s="1"/>
  <c r="I120" i="15"/>
  <c r="K120" i="15"/>
  <c r="O120" i="15"/>
  <c r="Q120" i="15"/>
  <c r="U120" i="15"/>
  <c r="G121" i="15"/>
  <c r="M121" i="15" s="1"/>
  <c r="I121" i="15"/>
  <c r="K121" i="15"/>
  <c r="O121" i="15"/>
  <c r="Q121" i="15"/>
  <c r="U121" i="15"/>
  <c r="G122" i="15"/>
  <c r="M122" i="15" s="1"/>
  <c r="I122" i="15"/>
  <c r="K122" i="15"/>
  <c r="O122" i="15"/>
  <c r="Q122" i="15"/>
  <c r="U122" i="15"/>
  <c r="G123" i="15"/>
  <c r="M123" i="15" s="1"/>
  <c r="I123" i="15"/>
  <c r="K123" i="15"/>
  <c r="O123" i="15"/>
  <c r="Q123" i="15"/>
  <c r="U123" i="15"/>
  <c r="G124" i="15"/>
  <c r="M124" i="15" s="1"/>
  <c r="I124" i="15"/>
  <c r="K124" i="15"/>
  <c r="O124" i="15"/>
  <c r="Q124" i="15"/>
  <c r="U124" i="15"/>
  <c r="G125" i="15"/>
  <c r="M125" i="15" s="1"/>
  <c r="I125" i="15"/>
  <c r="K125" i="15"/>
  <c r="O125" i="15"/>
  <c r="Q125" i="15"/>
  <c r="U125" i="15"/>
  <c r="G126" i="15"/>
  <c r="M126" i="15" s="1"/>
  <c r="I126" i="15"/>
  <c r="K126" i="15"/>
  <c r="O126" i="15"/>
  <c r="Q126" i="15"/>
  <c r="U126" i="15"/>
  <c r="G127" i="15"/>
  <c r="M127" i="15" s="1"/>
  <c r="I127" i="15"/>
  <c r="K127" i="15"/>
  <c r="O127" i="15"/>
  <c r="Q127" i="15"/>
  <c r="U127" i="15"/>
  <c r="G128" i="15"/>
  <c r="M128" i="15" s="1"/>
  <c r="I128" i="15"/>
  <c r="K128" i="15"/>
  <c r="O128" i="15"/>
  <c r="Q128" i="15"/>
  <c r="U128" i="15"/>
  <c r="G129" i="15"/>
  <c r="M129" i="15" s="1"/>
  <c r="I129" i="15"/>
  <c r="K129" i="15"/>
  <c r="O129" i="15"/>
  <c r="Q129" i="15"/>
  <c r="U129" i="15"/>
  <c r="G130" i="15"/>
  <c r="M130" i="15" s="1"/>
  <c r="I130" i="15"/>
  <c r="K130" i="15"/>
  <c r="O130" i="15"/>
  <c r="Q130" i="15"/>
  <c r="U130" i="15"/>
  <c r="G131" i="15"/>
  <c r="M131" i="15" s="1"/>
  <c r="I131" i="15"/>
  <c r="K131" i="15"/>
  <c r="O131" i="15"/>
  <c r="Q131" i="15"/>
  <c r="U131" i="15"/>
  <c r="G132" i="15"/>
  <c r="M132" i="15" s="1"/>
  <c r="I132" i="15"/>
  <c r="K132" i="15"/>
  <c r="O132" i="15"/>
  <c r="Q132" i="15"/>
  <c r="U132" i="15"/>
  <c r="G133" i="15"/>
  <c r="M133" i="15" s="1"/>
  <c r="I133" i="15"/>
  <c r="K133" i="15"/>
  <c r="O133" i="15"/>
  <c r="Q133" i="15"/>
  <c r="U133" i="15"/>
  <c r="G134" i="15"/>
  <c r="M134" i="15" s="1"/>
  <c r="I134" i="15"/>
  <c r="K134" i="15"/>
  <c r="O134" i="15"/>
  <c r="Q134" i="15"/>
  <c r="U134" i="15"/>
  <c r="G135" i="15"/>
  <c r="I135" i="15"/>
  <c r="K135" i="15"/>
  <c r="M135" i="15"/>
  <c r="O135" i="15"/>
  <c r="Q135" i="15"/>
  <c r="U135" i="15"/>
  <c r="G137" i="15"/>
  <c r="M137" i="15" s="1"/>
  <c r="I137" i="15"/>
  <c r="K137" i="15"/>
  <c r="O137" i="15"/>
  <c r="Q137" i="15"/>
  <c r="U137" i="15"/>
  <c r="G138" i="15"/>
  <c r="I138" i="15"/>
  <c r="K138" i="15"/>
  <c r="O138" i="15"/>
  <c r="Q138" i="15"/>
  <c r="U138" i="15"/>
  <c r="U136" i="15" s="1"/>
  <c r="G139" i="15"/>
  <c r="M139" i="15" s="1"/>
  <c r="I139" i="15"/>
  <c r="K139" i="15"/>
  <c r="O139" i="15"/>
  <c r="Q139" i="15"/>
  <c r="U139" i="15"/>
  <c r="G141" i="15"/>
  <c r="M141" i="15" s="1"/>
  <c r="M140" i="15" s="1"/>
  <c r="I141" i="15"/>
  <c r="I140" i="15" s="1"/>
  <c r="K141" i="15"/>
  <c r="K140" i="15" s="1"/>
  <c r="O141" i="15"/>
  <c r="O140" i="15" s="1"/>
  <c r="Q141" i="15"/>
  <c r="Q140" i="15" s="1"/>
  <c r="U141" i="15"/>
  <c r="U140" i="15" s="1"/>
  <c r="G144" i="15"/>
  <c r="I144" i="15"/>
  <c r="K144" i="15"/>
  <c r="M144" i="15"/>
  <c r="O144" i="15"/>
  <c r="Q144" i="15"/>
  <c r="U144" i="15"/>
  <c r="G147" i="15"/>
  <c r="M147" i="15" s="1"/>
  <c r="I147" i="15"/>
  <c r="K147" i="15"/>
  <c r="O147" i="15"/>
  <c r="Q147" i="15"/>
  <c r="U147" i="15"/>
  <c r="G150" i="15"/>
  <c r="M150" i="15" s="1"/>
  <c r="I150" i="15"/>
  <c r="K150" i="15"/>
  <c r="O150" i="15"/>
  <c r="Q150" i="15"/>
  <c r="U150" i="15"/>
  <c r="G152" i="15"/>
  <c r="M152" i="15" s="1"/>
  <c r="I152" i="15"/>
  <c r="K152" i="15"/>
  <c r="O152" i="15"/>
  <c r="Q152" i="15"/>
  <c r="U152" i="15"/>
  <c r="AD155" i="15"/>
  <c r="F46" i="1" s="1"/>
  <c r="AZ98" i="14"/>
  <c r="G9" i="14"/>
  <c r="I9" i="14"/>
  <c r="K9" i="14"/>
  <c r="M9" i="14"/>
  <c r="O9" i="14"/>
  <c r="Q9" i="14"/>
  <c r="U9" i="14"/>
  <c r="G11" i="14"/>
  <c r="I11" i="14"/>
  <c r="K11" i="14"/>
  <c r="O11" i="14"/>
  <c r="Q11" i="14"/>
  <c r="U11" i="14"/>
  <c r="G13" i="14"/>
  <c r="M13" i="14" s="1"/>
  <c r="I13" i="14"/>
  <c r="K13" i="14"/>
  <c r="O13" i="14"/>
  <c r="Q13" i="14"/>
  <c r="U13" i="14"/>
  <c r="G23" i="14"/>
  <c r="M23" i="14" s="1"/>
  <c r="I23" i="14"/>
  <c r="K23" i="14"/>
  <c r="O23" i="14"/>
  <c r="Q23" i="14"/>
  <c r="U23" i="14"/>
  <c r="G33" i="14"/>
  <c r="M33" i="14" s="1"/>
  <c r="I33" i="14"/>
  <c r="K33" i="14"/>
  <c r="O33" i="14"/>
  <c r="Q33" i="14"/>
  <c r="U33" i="14"/>
  <c r="G43" i="14"/>
  <c r="M43" i="14" s="1"/>
  <c r="I43" i="14"/>
  <c r="K43" i="14"/>
  <c r="O43" i="14"/>
  <c r="Q43" i="14"/>
  <c r="U43" i="14"/>
  <c r="G44" i="14"/>
  <c r="M44" i="14" s="1"/>
  <c r="I44" i="14"/>
  <c r="K44" i="14"/>
  <c r="O44" i="14"/>
  <c r="Q44" i="14"/>
  <c r="U44" i="14"/>
  <c r="G46" i="14"/>
  <c r="M46" i="14" s="1"/>
  <c r="I46" i="14"/>
  <c r="K46" i="14"/>
  <c r="O46" i="14"/>
  <c r="Q46" i="14"/>
  <c r="U46" i="14"/>
  <c r="G47" i="14"/>
  <c r="M47" i="14" s="1"/>
  <c r="I47" i="14"/>
  <c r="K47" i="14"/>
  <c r="O47" i="14"/>
  <c r="Q47" i="14"/>
  <c r="U47" i="14"/>
  <c r="G50" i="14"/>
  <c r="M50" i="14" s="1"/>
  <c r="I50" i="14"/>
  <c r="K50" i="14"/>
  <c r="O50" i="14"/>
  <c r="Q50" i="14"/>
  <c r="U50" i="14"/>
  <c r="G60" i="14"/>
  <c r="M60" i="14" s="1"/>
  <c r="I60" i="14"/>
  <c r="K60" i="14"/>
  <c r="O60" i="14"/>
  <c r="Q60" i="14"/>
  <c r="U60" i="14"/>
  <c r="G66" i="14"/>
  <c r="M66" i="14" s="1"/>
  <c r="I66" i="14"/>
  <c r="K66" i="14"/>
  <c r="O66" i="14"/>
  <c r="Q66" i="14"/>
  <c r="U66" i="14"/>
  <c r="G69" i="14"/>
  <c r="M69" i="14" s="1"/>
  <c r="I69" i="14"/>
  <c r="K69" i="14"/>
  <c r="O69" i="14"/>
  <c r="Q69" i="14"/>
  <c r="U69" i="14"/>
  <c r="G72" i="14"/>
  <c r="M72" i="14" s="1"/>
  <c r="I72" i="14"/>
  <c r="K72" i="14"/>
  <c r="O72" i="14"/>
  <c r="Q72" i="14"/>
  <c r="U72" i="14"/>
  <c r="G73" i="14"/>
  <c r="M73" i="14" s="1"/>
  <c r="I73" i="14"/>
  <c r="K73" i="14"/>
  <c r="O73" i="14"/>
  <c r="Q73" i="14"/>
  <c r="U73" i="14"/>
  <c r="G76" i="14"/>
  <c r="M76" i="14" s="1"/>
  <c r="I76" i="14"/>
  <c r="K76" i="14"/>
  <c r="O76" i="14"/>
  <c r="Q76" i="14"/>
  <c r="U76" i="14"/>
  <c r="G78" i="14"/>
  <c r="I78" i="14"/>
  <c r="K78" i="14"/>
  <c r="O78" i="14"/>
  <c r="Q78" i="14"/>
  <c r="U78" i="14"/>
  <c r="G79" i="14"/>
  <c r="M79" i="14" s="1"/>
  <c r="I79" i="14"/>
  <c r="K79" i="14"/>
  <c r="O79" i="14"/>
  <c r="Q79" i="14"/>
  <c r="U79" i="14"/>
  <c r="G81" i="14"/>
  <c r="M81" i="14" s="1"/>
  <c r="I81" i="14"/>
  <c r="K81" i="14"/>
  <c r="O81" i="14"/>
  <c r="Q81" i="14"/>
  <c r="U81" i="14"/>
  <c r="G82" i="14"/>
  <c r="M82" i="14" s="1"/>
  <c r="I82" i="14"/>
  <c r="K82" i="14"/>
  <c r="O82" i="14"/>
  <c r="Q82" i="14"/>
  <c r="U82" i="14"/>
  <c r="G83" i="14"/>
  <c r="M83" i="14" s="1"/>
  <c r="I83" i="14"/>
  <c r="K83" i="14"/>
  <c r="O83" i="14"/>
  <c r="Q83" i="14"/>
  <c r="U83" i="14"/>
  <c r="G85" i="14"/>
  <c r="I85" i="14"/>
  <c r="K85" i="14"/>
  <c r="O85" i="14"/>
  <c r="Q85" i="14"/>
  <c r="U85" i="14"/>
  <c r="G87" i="14"/>
  <c r="M87" i="14" s="1"/>
  <c r="I87" i="14"/>
  <c r="K87" i="14"/>
  <c r="O87" i="14"/>
  <c r="Q87" i="14"/>
  <c r="U87" i="14"/>
  <c r="G88" i="14"/>
  <c r="M88" i="14" s="1"/>
  <c r="I88" i="14"/>
  <c r="K88" i="14"/>
  <c r="O88" i="14"/>
  <c r="Q88" i="14"/>
  <c r="U88" i="14"/>
  <c r="G90" i="14"/>
  <c r="M90" i="14" s="1"/>
  <c r="I90" i="14"/>
  <c r="K90" i="14"/>
  <c r="O90" i="14"/>
  <c r="Q90" i="14"/>
  <c r="U90" i="14"/>
  <c r="G91" i="14"/>
  <c r="M91" i="14" s="1"/>
  <c r="I91" i="14"/>
  <c r="K91" i="14"/>
  <c r="O91" i="14"/>
  <c r="Q91" i="14"/>
  <c r="U91" i="14"/>
  <c r="G93" i="14"/>
  <c r="I93" i="14"/>
  <c r="K93" i="14"/>
  <c r="O93" i="14"/>
  <c r="Q93" i="14"/>
  <c r="U93" i="14"/>
  <c r="G94" i="14"/>
  <c r="I94" i="14"/>
  <c r="K94" i="14"/>
  <c r="M94" i="14"/>
  <c r="O94" i="14"/>
  <c r="Q94" i="14"/>
  <c r="U94" i="14"/>
  <c r="G95" i="14"/>
  <c r="M95" i="14" s="1"/>
  <c r="I95" i="14"/>
  <c r="K95" i="14"/>
  <c r="O95" i="14"/>
  <c r="Q95" i="14"/>
  <c r="U95" i="14"/>
  <c r="G96" i="14"/>
  <c r="M96" i="14" s="1"/>
  <c r="I96" i="14"/>
  <c r="K96" i="14"/>
  <c r="O96" i="14"/>
  <c r="Q96" i="14"/>
  <c r="U96" i="14"/>
  <c r="G100" i="14"/>
  <c r="M100" i="14" s="1"/>
  <c r="I100" i="14"/>
  <c r="K100" i="14"/>
  <c r="O100" i="14"/>
  <c r="Q100" i="14"/>
  <c r="U100" i="14"/>
  <c r="G102" i="14"/>
  <c r="M102" i="14" s="1"/>
  <c r="I102" i="14"/>
  <c r="K102" i="14"/>
  <c r="O102" i="14"/>
  <c r="Q102" i="14"/>
  <c r="U102" i="14"/>
  <c r="G103" i="14"/>
  <c r="M103" i="14" s="1"/>
  <c r="I103" i="14"/>
  <c r="K103" i="14"/>
  <c r="O103" i="14"/>
  <c r="Q103" i="14"/>
  <c r="U103" i="14"/>
  <c r="G104" i="14"/>
  <c r="M104" i="14" s="1"/>
  <c r="I104" i="14"/>
  <c r="K104" i="14"/>
  <c r="O104" i="14"/>
  <c r="Q104" i="14"/>
  <c r="U104" i="14"/>
  <c r="G106" i="14"/>
  <c r="M106" i="14" s="1"/>
  <c r="I106" i="14"/>
  <c r="K106" i="14"/>
  <c r="O106" i="14"/>
  <c r="Q106" i="14"/>
  <c r="U106" i="14"/>
  <c r="G107" i="14"/>
  <c r="M107" i="14" s="1"/>
  <c r="I107" i="14"/>
  <c r="K107" i="14"/>
  <c r="O107" i="14"/>
  <c r="Q107" i="14"/>
  <c r="U107" i="14"/>
  <c r="G108" i="14"/>
  <c r="M108" i="14" s="1"/>
  <c r="I108" i="14"/>
  <c r="K108" i="14"/>
  <c r="O108" i="14"/>
  <c r="Q108" i="14"/>
  <c r="U108" i="14"/>
  <c r="G110" i="14"/>
  <c r="M110" i="14" s="1"/>
  <c r="I110" i="14"/>
  <c r="K110" i="14"/>
  <c r="O110" i="14"/>
  <c r="Q110" i="14"/>
  <c r="U110" i="14"/>
  <c r="G111" i="14"/>
  <c r="M111" i="14" s="1"/>
  <c r="I111" i="14"/>
  <c r="K111" i="14"/>
  <c r="O111" i="14"/>
  <c r="Q111" i="14"/>
  <c r="U111" i="14"/>
  <c r="G112" i="14"/>
  <c r="M112" i="14" s="1"/>
  <c r="I112" i="14"/>
  <c r="K112" i="14"/>
  <c r="O112" i="14"/>
  <c r="Q112" i="14"/>
  <c r="U112" i="14"/>
  <c r="G113" i="14"/>
  <c r="M113" i="14" s="1"/>
  <c r="I113" i="14"/>
  <c r="K113" i="14"/>
  <c r="O113" i="14"/>
  <c r="Q113" i="14"/>
  <c r="U113" i="14"/>
  <c r="G114" i="14"/>
  <c r="M114" i="14" s="1"/>
  <c r="I114" i="14"/>
  <c r="K114" i="14"/>
  <c r="O114" i="14"/>
  <c r="Q114" i="14"/>
  <c r="U114" i="14"/>
  <c r="G116" i="14"/>
  <c r="M116" i="14" s="1"/>
  <c r="I116" i="14"/>
  <c r="K116" i="14"/>
  <c r="O116" i="14"/>
  <c r="Q116" i="14"/>
  <c r="U116" i="14"/>
  <c r="G118" i="14"/>
  <c r="I118" i="14"/>
  <c r="K118" i="14"/>
  <c r="M118" i="14"/>
  <c r="O118" i="14"/>
  <c r="Q118" i="14"/>
  <c r="U118" i="14"/>
  <c r="G128" i="14"/>
  <c r="M128" i="14" s="1"/>
  <c r="I128" i="14"/>
  <c r="K128" i="14"/>
  <c r="O128" i="14"/>
  <c r="Q128" i="14"/>
  <c r="U128" i="14"/>
  <c r="G136" i="14"/>
  <c r="M136" i="14" s="1"/>
  <c r="I136" i="14"/>
  <c r="K136" i="14"/>
  <c r="O136" i="14"/>
  <c r="Q136" i="14"/>
  <c r="U136" i="14"/>
  <c r="G144" i="14"/>
  <c r="M144" i="14" s="1"/>
  <c r="I144" i="14"/>
  <c r="K144" i="14"/>
  <c r="O144" i="14"/>
  <c r="Q144" i="14"/>
  <c r="U144" i="14"/>
  <c r="G154" i="14"/>
  <c r="G153" i="14" s="1"/>
  <c r="I154" i="14"/>
  <c r="I153" i="14" s="1"/>
  <c r="K154" i="14"/>
  <c r="K153" i="14" s="1"/>
  <c r="O154" i="14"/>
  <c r="O153" i="14" s="1"/>
  <c r="Q154" i="14"/>
  <c r="Q153" i="14" s="1"/>
  <c r="U154" i="14"/>
  <c r="U153" i="14" s="1"/>
  <c r="G156" i="14"/>
  <c r="G155" i="14" s="1"/>
  <c r="I156" i="14"/>
  <c r="I155" i="14" s="1"/>
  <c r="K156" i="14"/>
  <c r="K155" i="14" s="1"/>
  <c r="O156" i="14"/>
  <c r="O155" i="14" s="1"/>
  <c r="Q156" i="14"/>
  <c r="Q155" i="14" s="1"/>
  <c r="U156" i="14"/>
  <c r="U155" i="14" s="1"/>
  <c r="G159" i="14"/>
  <c r="M159" i="14" s="1"/>
  <c r="I159" i="14"/>
  <c r="K159" i="14"/>
  <c r="O159" i="14"/>
  <c r="Q159" i="14"/>
  <c r="U159" i="14"/>
  <c r="G162" i="14"/>
  <c r="M162" i="14" s="1"/>
  <c r="I162" i="14"/>
  <c r="K162" i="14"/>
  <c r="O162" i="14"/>
  <c r="Q162" i="14"/>
  <c r="U162" i="14"/>
  <c r="U158" i="14" s="1"/>
  <c r="G165" i="14"/>
  <c r="I165" i="14"/>
  <c r="K165" i="14"/>
  <c r="M165" i="14"/>
  <c r="O165" i="14"/>
  <c r="Q165" i="14"/>
  <c r="U165" i="14"/>
  <c r="G167" i="14"/>
  <c r="M167" i="14" s="1"/>
  <c r="I167" i="14"/>
  <c r="K167" i="14"/>
  <c r="O167" i="14"/>
  <c r="Q167" i="14"/>
  <c r="U167" i="14"/>
  <c r="AD170" i="14"/>
  <c r="F44" i="1" s="1"/>
  <c r="AZ86" i="13"/>
  <c r="G9" i="13"/>
  <c r="AE168" i="13" s="1"/>
  <c r="G42" i="1" s="1"/>
  <c r="I9" i="13"/>
  <c r="K9" i="13"/>
  <c r="O9" i="13"/>
  <c r="Q9" i="13"/>
  <c r="U9" i="13"/>
  <c r="G11" i="13"/>
  <c r="I11" i="13"/>
  <c r="K11" i="13"/>
  <c r="O11" i="13"/>
  <c r="Q11" i="13"/>
  <c r="U11" i="13"/>
  <c r="G13" i="13"/>
  <c r="M13" i="13" s="1"/>
  <c r="I13" i="13"/>
  <c r="K13" i="13"/>
  <c r="O13" i="13"/>
  <c r="Q13" i="13"/>
  <c r="U13" i="13"/>
  <c r="G15" i="13"/>
  <c r="M15" i="13" s="1"/>
  <c r="I15" i="13"/>
  <c r="K15" i="13"/>
  <c r="O15" i="13"/>
  <c r="Q15" i="13"/>
  <c r="U15" i="13"/>
  <c r="G22" i="13"/>
  <c r="I22" i="13"/>
  <c r="K22" i="13"/>
  <c r="M22" i="13"/>
  <c r="O22" i="13"/>
  <c r="Q22" i="13"/>
  <c r="U22" i="13"/>
  <c r="G29" i="13"/>
  <c r="M29" i="13" s="1"/>
  <c r="I29" i="13"/>
  <c r="K29" i="13"/>
  <c r="O29" i="13"/>
  <c r="Q29" i="13"/>
  <c r="U29" i="13"/>
  <c r="G36" i="13"/>
  <c r="M36" i="13" s="1"/>
  <c r="I36" i="13"/>
  <c r="K36" i="13"/>
  <c r="O36" i="13"/>
  <c r="Q36" i="13"/>
  <c r="U36" i="13"/>
  <c r="G37" i="13"/>
  <c r="M37" i="13" s="1"/>
  <c r="I37" i="13"/>
  <c r="K37" i="13"/>
  <c r="O37" i="13"/>
  <c r="Q37" i="13"/>
  <c r="U37" i="13"/>
  <c r="G41" i="13"/>
  <c r="M41" i="13" s="1"/>
  <c r="I41" i="13"/>
  <c r="K41" i="13"/>
  <c r="O41" i="13"/>
  <c r="Q41" i="13"/>
  <c r="U41" i="13"/>
  <c r="G45" i="13"/>
  <c r="M45" i="13" s="1"/>
  <c r="I45" i="13"/>
  <c r="K45" i="13"/>
  <c r="O45" i="13"/>
  <c r="Q45" i="13"/>
  <c r="U45" i="13"/>
  <c r="G47" i="13"/>
  <c r="M47" i="13" s="1"/>
  <c r="I47" i="13"/>
  <c r="K47" i="13"/>
  <c r="O47" i="13"/>
  <c r="Q47" i="13"/>
  <c r="U47" i="13"/>
  <c r="G57" i="13"/>
  <c r="M57" i="13" s="1"/>
  <c r="I57" i="13"/>
  <c r="K57" i="13"/>
  <c r="O57" i="13"/>
  <c r="Q57" i="13"/>
  <c r="U57" i="13"/>
  <c r="G63" i="13"/>
  <c r="M63" i="13" s="1"/>
  <c r="I63" i="13"/>
  <c r="K63" i="13"/>
  <c r="O63" i="13"/>
  <c r="Q63" i="13"/>
  <c r="U63" i="13"/>
  <c r="G68" i="13"/>
  <c r="M68" i="13" s="1"/>
  <c r="I68" i="13"/>
  <c r="K68" i="13"/>
  <c r="O68" i="13"/>
  <c r="Q68" i="13"/>
  <c r="U68" i="13"/>
  <c r="G74" i="13"/>
  <c r="M74" i="13" s="1"/>
  <c r="I74" i="13"/>
  <c r="K74" i="13"/>
  <c r="O74" i="13"/>
  <c r="Q74" i="13"/>
  <c r="U74" i="13"/>
  <c r="G76" i="13"/>
  <c r="M76" i="13" s="1"/>
  <c r="I76" i="13"/>
  <c r="K76" i="13"/>
  <c r="O76" i="13"/>
  <c r="Q76" i="13"/>
  <c r="U76" i="13"/>
  <c r="G79" i="13"/>
  <c r="M79" i="13" s="1"/>
  <c r="I79" i="13"/>
  <c r="K79" i="13"/>
  <c r="O79" i="13"/>
  <c r="Q79" i="13"/>
  <c r="U79" i="13"/>
  <c r="G81" i="13"/>
  <c r="M81" i="13" s="1"/>
  <c r="I81" i="13"/>
  <c r="K81" i="13"/>
  <c r="O81" i="13"/>
  <c r="Q81" i="13"/>
  <c r="U81" i="13"/>
  <c r="G82" i="13"/>
  <c r="I82" i="13"/>
  <c r="K82" i="13"/>
  <c r="O82" i="13"/>
  <c r="O80" i="13" s="1"/>
  <c r="Q82" i="13"/>
  <c r="U82" i="13"/>
  <c r="G87" i="13"/>
  <c r="M87" i="13" s="1"/>
  <c r="I87" i="13"/>
  <c r="K87" i="13"/>
  <c r="O87" i="13"/>
  <c r="Q87" i="13"/>
  <c r="U87" i="13"/>
  <c r="G88" i="13"/>
  <c r="M88" i="13" s="1"/>
  <c r="I88" i="13"/>
  <c r="K88" i="13"/>
  <c r="O88" i="13"/>
  <c r="Q88" i="13"/>
  <c r="U88" i="13"/>
  <c r="G90" i="13"/>
  <c r="I90" i="13"/>
  <c r="K90" i="13"/>
  <c r="O90" i="13"/>
  <c r="Q90" i="13"/>
  <c r="U90" i="13"/>
  <c r="G92" i="13"/>
  <c r="M92" i="13" s="1"/>
  <c r="I92" i="13"/>
  <c r="K92" i="13"/>
  <c r="O92" i="13"/>
  <c r="Q92" i="13"/>
  <c r="U92" i="13"/>
  <c r="G96" i="13"/>
  <c r="M96" i="13" s="1"/>
  <c r="I96" i="13"/>
  <c r="K96" i="13"/>
  <c r="O96" i="13"/>
  <c r="Q96" i="13"/>
  <c r="U96" i="13"/>
  <c r="G97" i="13"/>
  <c r="M97" i="13" s="1"/>
  <c r="I97" i="13"/>
  <c r="K97" i="13"/>
  <c r="O97" i="13"/>
  <c r="Q97" i="13"/>
  <c r="U97" i="13"/>
  <c r="G98" i="13"/>
  <c r="M98" i="13" s="1"/>
  <c r="I98" i="13"/>
  <c r="K98" i="13"/>
  <c r="O98" i="13"/>
  <c r="Q98" i="13"/>
  <c r="U98" i="13"/>
  <c r="G103" i="13"/>
  <c r="M103" i="13" s="1"/>
  <c r="I103" i="13"/>
  <c r="K103" i="13"/>
  <c r="O103" i="13"/>
  <c r="Q103" i="13"/>
  <c r="U103" i="13"/>
  <c r="G104" i="13"/>
  <c r="M104" i="13" s="1"/>
  <c r="I104" i="13"/>
  <c r="K104" i="13"/>
  <c r="O104" i="13"/>
  <c r="Q104" i="13"/>
  <c r="U104" i="13"/>
  <c r="G105" i="13"/>
  <c r="M105" i="13" s="1"/>
  <c r="I105" i="13"/>
  <c r="K105" i="13"/>
  <c r="O105" i="13"/>
  <c r="Q105" i="13"/>
  <c r="U105" i="13"/>
  <c r="G107" i="13"/>
  <c r="M107" i="13" s="1"/>
  <c r="I107" i="13"/>
  <c r="K107" i="13"/>
  <c r="O107" i="13"/>
  <c r="Q107" i="13"/>
  <c r="U107" i="13"/>
  <c r="G109" i="13"/>
  <c r="I109" i="13"/>
  <c r="K109" i="13"/>
  <c r="O109" i="13"/>
  <c r="Q109" i="13"/>
  <c r="U109" i="13"/>
  <c r="G111" i="13"/>
  <c r="M111" i="13" s="1"/>
  <c r="I111" i="13"/>
  <c r="K111" i="13"/>
  <c r="O111" i="13"/>
  <c r="Q111" i="13"/>
  <c r="U111" i="13"/>
  <c r="G113" i="13"/>
  <c r="M113" i="13" s="1"/>
  <c r="I113" i="13"/>
  <c r="K113" i="13"/>
  <c r="O113" i="13"/>
  <c r="Q113" i="13"/>
  <c r="U113" i="13"/>
  <c r="G115" i="13"/>
  <c r="M115" i="13" s="1"/>
  <c r="I115" i="13"/>
  <c r="K115" i="13"/>
  <c r="O115" i="13"/>
  <c r="Q115" i="13"/>
  <c r="U115" i="13"/>
  <c r="G118" i="13"/>
  <c r="I118" i="13"/>
  <c r="K118" i="13"/>
  <c r="M118" i="13"/>
  <c r="O118" i="13"/>
  <c r="Q118" i="13"/>
  <c r="U118" i="13"/>
  <c r="G119" i="13"/>
  <c r="I119" i="13"/>
  <c r="K119" i="13"/>
  <c r="O119" i="13"/>
  <c r="Q119" i="13"/>
  <c r="U119" i="13"/>
  <c r="G123" i="13"/>
  <c r="M123" i="13" s="1"/>
  <c r="I123" i="13"/>
  <c r="K123" i="13"/>
  <c r="O123" i="13"/>
  <c r="Q123" i="13"/>
  <c r="U123" i="13"/>
  <c r="G124" i="13"/>
  <c r="M124" i="13" s="1"/>
  <c r="I124" i="13"/>
  <c r="K124" i="13"/>
  <c r="O124" i="13"/>
  <c r="Q124" i="13"/>
  <c r="U124" i="13"/>
  <c r="G125" i="13"/>
  <c r="M125" i="13" s="1"/>
  <c r="I125" i="13"/>
  <c r="K125" i="13"/>
  <c r="O125" i="13"/>
  <c r="Q125" i="13"/>
  <c r="U125" i="13"/>
  <c r="G126" i="13"/>
  <c r="M126" i="13" s="1"/>
  <c r="I126" i="13"/>
  <c r="K126" i="13"/>
  <c r="O126" i="13"/>
  <c r="Q126" i="13"/>
  <c r="U126" i="13"/>
  <c r="G132" i="13"/>
  <c r="M132" i="13" s="1"/>
  <c r="I132" i="13"/>
  <c r="K132" i="13"/>
  <c r="O132" i="13"/>
  <c r="Q132" i="13"/>
  <c r="U132" i="13"/>
  <c r="G134" i="13"/>
  <c r="M134" i="13" s="1"/>
  <c r="I134" i="13"/>
  <c r="K134" i="13"/>
  <c r="O134" i="13"/>
  <c r="Q134" i="13"/>
  <c r="U134" i="13"/>
  <c r="G135" i="13"/>
  <c r="M135" i="13" s="1"/>
  <c r="I135" i="13"/>
  <c r="K135" i="13"/>
  <c r="O135" i="13"/>
  <c r="Q135" i="13"/>
  <c r="U135" i="13"/>
  <c r="G137" i="13"/>
  <c r="M137" i="13" s="1"/>
  <c r="I137" i="13"/>
  <c r="K137" i="13"/>
  <c r="O137" i="13"/>
  <c r="Q137" i="13"/>
  <c r="U137" i="13"/>
  <c r="G138" i="13"/>
  <c r="M138" i="13" s="1"/>
  <c r="I138" i="13"/>
  <c r="K138" i="13"/>
  <c r="O138" i="13"/>
  <c r="Q138" i="13"/>
  <c r="U138" i="13"/>
  <c r="G139" i="13"/>
  <c r="M139" i="13" s="1"/>
  <c r="I139" i="13"/>
  <c r="K139" i="13"/>
  <c r="O139" i="13"/>
  <c r="Q139" i="13"/>
  <c r="U139" i="13"/>
  <c r="G140" i="13"/>
  <c r="M140" i="13" s="1"/>
  <c r="I140" i="13"/>
  <c r="K140" i="13"/>
  <c r="O140" i="13"/>
  <c r="Q140" i="13"/>
  <c r="U140" i="13"/>
  <c r="G141" i="13"/>
  <c r="M141" i="13" s="1"/>
  <c r="I141" i="13"/>
  <c r="K141" i="13"/>
  <c r="O141" i="13"/>
  <c r="Q141" i="13"/>
  <c r="U141" i="13"/>
  <c r="G143" i="13"/>
  <c r="M143" i="13" s="1"/>
  <c r="I143" i="13"/>
  <c r="K143" i="13"/>
  <c r="O143" i="13"/>
  <c r="Q143" i="13"/>
  <c r="U143" i="13"/>
  <c r="G144" i="13"/>
  <c r="M144" i="13" s="1"/>
  <c r="I144" i="13"/>
  <c r="K144" i="13"/>
  <c r="O144" i="13"/>
  <c r="Q144" i="13"/>
  <c r="U144" i="13"/>
  <c r="G145" i="13"/>
  <c r="I145" i="13"/>
  <c r="K145" i="13"/>
  <c r="M145" i="13"/>
  <c r="O145" i="13"/>
  <c r="Q145" i="13"/>
  <c r="U145" i="13"/>
  <c r="G146" i="13"/>
  <c r="M146" i="13" s="1"/>
  <c r="I146" i="13"/>
  <c r="K146" i="13"/>
  <c r="O146" i="13"/>
  <c r="Q146" i="13"/>
  <c r="U146" i="13"/>
  <c r="G147" i="13"/>
  <c r="M147" i="13" s="1"/>
  <c r="I147" i="13"/>
  <c r="K147" i="13"/>
  <c r="O147" i="13"/>
  <c r="Q147" i="13"/>
  <c r="U147" i="13"/>
  <c r="G149" i="13"/>
  <c r="M149" i="13" s="1"/>
  <c r="I149" i="13"/>
  <c r="K149" i="13"/>
  <c r="O149" i="13"/>
  <c r="Q149" i="13"/>
  <c r="U149" i="13"/>
  <c r="G152" i="13"/>
  <c r="G151" i="13" s="1"/>
  <c r="I152" i="13"/>
  <c r="I151" i="13" s="1"/>
  <c r="K152" i="13"/>
  <c r="K151" i="13" s="1"/>
  <c r="O152" i="13"/>
  <c r="O151" i="13" s="1"/>
  <c r="Q152" i="13"/>
  <c r="Q151" i="13" s="1"/>
  <c r="U152" i="13"/>
  <c r="U151" i="13" s="1"/>
  <c r="G154" i="13"/>
  <c r="G153" i="13" s="1"/>
  <c r="I154" i="13"/>
  <c r="I153" i="13" s="1"/>
  <c r="K154" i="13"/>
  <c r="K153" i="13" s="1"/>
  <c r="O154" i="13"/>
  <c r="O153" i="13" s="1"/>
  <c r="Q154" i="13"/>
  <c r="Q153" i="13" s="1"/>
  <c r="U154" i="13"/>
  <c r="U153" i="13" s="1"/>
  <c r="G157" i="13"/>
  <c r="I157" i="13"/>
  <c r="K157" i="13"/>
  <c r="O157" i="13"/>
  <c r="Q157" i="13"/>
  <c r="U157" i="13"/>
  <c r="G160" i="13"/>
  <c r="M160" i="13" s="1"/>
  <c r="I160" i="13"/>
  <c r="K160" i="13"/>
  <c r="O160" i="13"/>
  <c r="Q160" i="13"/>
  <c r="U160" i="13"/>
  <c r="G163" i="13"/>
  <c r="M163" i="13" s="1"/>
  <c r="I163" i="13"/>
  <c r="K163" i="13"/>
  <c r="O163" i="13"/>
  <c r="Q163" i="13"/>
  <c r="U163" i="13"/>
  <c r="G165" i="13"/>
  <c r="M165" i="13" s="1"/>
  <c r="I165" i="13"/>
  <c r="K165" i="13"/>
  <c r="O165" i="13"/>
  <c r="Q165" i="13"/>
  <c r="U165" i="13"/>
  <c r="AD168" i="13"/>
  <c r="F42" i="1" s="1"/>
  <c r="G9" i="12"/>
  <c r="AE74" i="12" s="1"/>
  <c r="G40" i="1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6" i="12"/>
  <c r="I16" i="12"/>
  <c r="K16" i="12"/>
  <c r="M16" i="12"/>
  <c r="O16" i="12"/>
  <c r="Q16" i="12"/>
  <c r="U16" i="12"/>
  <c r="G18" i="12"/>
  <c r="M18" i="12" s="1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6" i="12"/>
  <c r="M26" i="12" s="1"/>
  <c r="I26" i="12"/>
  <c r="K26" i="12"/>
  <c r="O26" i="12"/>
  <c r="Q26" i="12"/>
  <c r="U26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3" i="12"/>
  <c r="I33" i="12"/>
  <c r="K33" i="12"/>
  <c r="O33" i="12"/>
  <c r="Q33" i="12"/>
  <c r="U33" i="12"/>
  <c r="G35" i="12"/>
  <c r="M35" i="12" s="1"/>
  <c r="I35" i="12"/>
  <c r="I32" i="12" s="1"/>
  <c r="K35" i="12"/>
  <c r="O35" i="12"/>
  <c r="Q35" i="12"/>
  <c r="U35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8" i="12"/>
  <c r="M48" i="12" s="1"/>
  <c r="I48" i="12"/>
  <c r="K48" i="12"/>
  <c r="O48" i="12"/>
  <c r="Q48" i="12"/>
  <c r="U48" i="12"/>
  <c r="G50" i="12"/>
  <c r="M50" i="12" s="1"/>
  <c r="I50" i="12"/>
  <c r="K50" i="12"/>
  <c r="O50" i="12"/>
  <c r="Q50" i="12"/>
  <c r="U50" i="12"/>
  <c r="G53" i="12"/>
  <c r="M53" i="12" s="1"/>
  <c r="I53" i="12"/>
  <c r="K53" i="12"/>
  <c r="O53" i="12"/>
  <c r="Q53" i="12"/>
  <c r="U53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M62" i="12" s="1"/>
  <c r="I62" i="12"/>
  <c r="K62" i="12"/>
  <c r="O62" i="12"/>
  <c r="Q62" i="12"/>
  <c r="U62" i="12"/>
  <c r="G64" i="12"/>
  <c r="I64" i="12"/>
  <c r="K64" i="12"/>
  <c r="O64" i="12"/>
  <c r="O63" i="12" s="1"/>
  <c r="Q64" i="12"/>
  <c r="U64" i="12"/>
  <c r="G65" i="12"/>
  <c r="M65" i="12" s="1"/>
  <c r="I65" i="12"/>
  <c r="I63" i="12" s="1"/>
  <c r="K65" i="12"/>
  <c r="O65" i="12"/>
  <c r="Q65" i="12"/>
  <c r="U65" i="12"/>
  <c r="G67" i="12"/>
  <c r="G66" i="12" s="1"/>
  <c r="I67" i="12"/>
  <c r="I66" i="12" s="1"/>
  <c r="K67" i="12"/>
  <c r="K66" i="12" s="1"/>
  <c r="O67" i="12"/>
  <c r="O66" i="12" s="1"/>
  <c r="Q67" i="12"/>
  <c r="Q66" i="12" s="1"/>
  <c r="U67" i="12"/>
  <c r="U66" i="12" s="1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AD74" i="12"/>
  <c r="F40" i="1" s="1"/>
  <c r="I17" i="1"/>
  <c r="Q63" i="12" l="1"/>
  <c r="I156" i="13"/>
  <c r="M9" i="13"/>
  <c r="AE155" i="15"/>
  <c r="G46" i="1" s="1"/>
  <c r="H46" i="1" s="1"/>
  <c r="I46" i="1" s="1"/>
  <c r="M9" i="12"/>
  <c r="U80" i="13"/>
  <c r="O158" i="14"/>
  <c r="U63" i="12"/>
  <c r="M156" i="14"/>
  <c r="M155" i="14" s="1"/>
  <c r="O136" i="15"/>
  <c r="U27" i="18"/>
  <c r="O27" i="18"/>
  <c r="U8" i="18"/>
  <c r="O8" i="18"/>
  <c r="K27" i="18"/>
  <c r="G27" i="18"/>
  <c r="I76" i="1" s="1"/>
  <c r="I20" i="1" s="1"/>
  <c r="Q27" i="18"/>
  <c r="I27" i="18"/>
  <c r="K8" i="18"/>
  <c r="G8" i="18"/>
  <c r="Q8" i="18"/>
  <c r="I8" i="18"/>
  <c r="AE74" i="17"/>
  <c r="G50" i="1" s="1"/>
  <c r="H50" i="1" s="1"/>
  <c r="I50" i="1" s="1"/>
  <c r="U64" i="17"/>
  <c r="O64" i="17"/>
  <c r="Q53" i="17"/>
  <c r="I53" i="17"/>
  <c r="U53" i="17"/>
  <c r="O53" i="17"/>
  <c r="U8" i="17"/>
  <c r="O8" i="17"/>
  <c r="K64" i="17"/>
  <c r="G64" i="17"/>
  <c r="Q64" i="17"/>
  <c r="I64" i="17"/>
  <c r="K53" i="17"/>
  <c r="G53" i="17"/>
  <c r="I72" i="1" s="1"/>
  <c r="K8" i="17"/>
  <c r="G8" i="17"/>
  <c r="G74" i="17" s="1"/>
  <c r="Q8" i="17"/>
  <c r="I8" i="17"/>
  <c r="K44" i="16"/>
  <c r="G44" i="16"/>
  <c r="I73" i="1" s="1"/>
  <c r="Q44" i="16"/>
  <c r="I44" i="16"/>
  <c r="U12" i="16"/>
  <c r="O12" i="16"/>
  <c r="U8" i="16"/>
  <c r="O8" i="16"/>
  <c r="U44" i="16"/>
  <c r="O44" i="16"/>
  <c r="K12" i="16"/>
  <c r="Q12" i="16"/>
  <c r="I12" i="16"/>
  <c r="K8" i="16"/>
  <c r="Q8" i="16"/>
  <c r="I8" i="16"/>
  <c r="K143" i="15"/>
  <c r="Q143" i="15"/>
  <c r="I143" i="15"/>
  <c r="G140" i="15"/>
  <c r="I70" i="1" s="1"/>
  <c r="K90" i="15"/>
  <c r="Q90" i="15"/>
  <c r="I90" i="15"/>
  <c r="U83" i="15"/>
  <c r="O83" i="15"/>
  <c r="Q75" i="15"/>
  <c r="M75" i="15"/>
  <c r="I75" i="15"/>
  <c r="K8" i="15"/>
  <c r="G8" i="15"/>
  <c r="Q8" i="15"/>
  <c r="I8" i="15"/>
  <c r="U143" i="15"/>
  <c r="O143" i="15"/>
  <c r="K136" i="15"/>
  <c r="G136" i="15"/>
  <c r="I66" i="1" s="1"/>
  <c r="Q136" i="15"/>
  <c r="I136" i="15"/>
  <c r="U90" i="15"/>
  <c r="O90" i="15"/>
  <c r="K83" i="15"/>
  <c r="Q83" i="15"/>
  <c r="I83" i="15"/>
  <c r="U75" i="15"/>
  <c r="O75" i="15"/>
  <c r="K75" i="15"/>
  <c r="G75" i="15"/>
  <c r="U8" i="15"/>
  <c r="O8" i="15"/>
  <c r="U92" i="14"/>
  <c r="O92" i="14"/>
  <c r="I92" i="14"/>
  <c r="Q84" i="14"/>
  <c r="I84" i="14"/>
  <c r="U84" i="14"/>
  <c r="O84" i="14"/>
  <c r="Q77" i="14"/>
  <c r="I77" i="14"/>
  <c r="U77" i="14"/>
  <c r="O77" i="14"/>
  <c r="K8" i="14"/>
  <c r="G8" i="14"/>
  <c r="Q8" i="14"/>
  <c r="I8" i="14"/>
  <c r="AE170" i="14"/>
  <c r="G44" i="1" s="1"/>
  <c r="H44" i="1" s="1"/>
  <c r="I44" i="1" s="1"/>
  <c r="K158" i="14"/>
  <c r="Q158" i="14"/>
  <c r="I158" i="14"/>
  <c r="Q92" i="14"/>
  <c r="K92" i="14"/>
  <c r="G92" i="14"/>
  <c r="K84" i="14"/>
  <c r="G84" i="14"/>
  <c r="K77" i="14"/>
  <c r="G77" i="14"/>
  <c r="U8" i="14"/>
  <c r="O8" i="14"/>
  <c r="H42" i="1"/>
  <c r="I42" i="1" s="1"/>
  <c r="K156" i="13"/>
  <c r="G156" i="13"/>
  <c r="U117" i="13"/>
  <c r="O117" i="13"/>
  <c r="K106" i="13"/>
  <c r="G106" i="13"/>
  <c r="Q106" i="13"/>
  <c r="I106" i="13"/>
  <c r="Q89" i="13"/>
  <c r="I89" i="13"/>
  <c r="U89" i="13"/>
  <c r="O89" i="13"/>
  <c r="K80" i="13"/>
  <c r="G80" i="13"/>
  <c r="I62" i="1" s="1"/>
  <c r="Q80" i="13"/>
  <c r="I80" i="13"/>
  <c r="U8" i="13"/>
  <c r="O8" i="13"/>
  <c r="Q156" i="13"/>
  <c r="U156" i="13"/>
  <c r="O156" i="13"/>
  <c r="K117" i="13"/>
  <c r="G117" i="13"/>
  <c r="Q117" i="13"/>
  <c r="I117" i="13"/>
  <c r="U106" i="13"/>
  <c r="O106" i="13"/>
  <c r="K89" i="13"/>
  <c r="G89" i="13"/>
  <c r="I63" i="1" s="1"/>
  <c r="K8" i="13"/>
  <c r="G8" i="13"/>
  <c r="G168" i="13" s="1"/>
  <c r="Q8" i="13"/>
  <c r="I8" i="13"/>
  <c r="H40" i="1"/>
  <c r="I40" i="1" s="1"/>
  <c r="U68" i="12"/>
  <c r="O68" i="12"/>
  <c r="M67" i="12"/>
  <c r="M66" i="12" s="1"/>
  <c r="K63" i="12"/>
  <c r="G63" i="12"/>
  <c r="I69" i="1" s="1"/>
  <c r="U37" i="12"/>
  <c r="O37" i="12"/>
  <c r="Q32" i="12"/>
  <c r="U32" i="12"/>
  <c r="O32" i="12"/>
  <c r="K8" i="12"/>
  <c r="Q8" i="12"/>
  <c r="I8" i="12"/>
  <c r="K68" i="12"/>
  <c r="Q68" i="12"/>
  <c r="I68" i="12"/>
  <c r="K37" i="12"/>
  <c r="Q37" i="12"/>
  <c r="I37" i="12"/>
  <c r="K32" i="12"/>
  <c r="G32" i="12"/>
  <c r="U8" i="12"/>
  <c r="O8" i="12"/>
  <c r="F39" i="1"/>
  <c r="AE63" i="18"/>
  <c r="G52" i="1" s="1"/>
  <c r="H52" i="1" s="1"/>
  <c r="I52" i="1" s="1"/>
  <c r="M32" i="18"/>
  <c r="M27" i="18" s="1"/>
  <c r="M14" i="18"/>
  <c r="M8" i="18" s="1"/>
  <c r="M66" i="17"/>
  <c r="M64" i="17" s="1"/>
  <c r="M54" i="17"/>
  <c r="M53" i="17" s="1"/>
  <c r="M52" i="17"/>
  <c r="M51" i="17" s="1"/>
  <c r="M10" i="17"/>
  <c r="M8" i="17" s="1"/>
  <c r="M12" i="16"/>
  <c r="M8" i="16"/>
  <c r="AE76" i="16"/>
  <c r="G48" i="1" s="1"/>
  <c r="H48" i="1" s="1"/>
  <c r="I48" i="1" s="1"/>
  <c r="M48" i="16"/>
  <c r="M44" i="16" s="1"/>
  <c r="G12" i="16"/>
  <c r="I71" i="1" s="1"/>
  <c r="G8" i="16"/>
  <c r="M143" i="15"/>
  <c r="M90" i="15"/>
  <c r="M83" i="15"/>
  <c r="G143" i="15"/>
  <c r="M138" i="15"/>
  <c r="M136" i="15" s="1"/>
  <c r="G90" i="15"/>
  <c r="G83" i="15"/>
  <c r="M10" i="15"/>
  <c r="M8" i="15" s="1"/>
  <c r="M158" i="14"/>
  <c r="G158" i="14"/>
  <c r="M154" i="14"/>
  <c r="M153" i="14" s="1"/>
  <c r="M93" i="14"/>
  <c r="M92" i="14" s="1"/>
  <c r="M85" i="14"/>
  <c r="M84" i="14" s="1"/>
  <c r="M78" i="14"/>
  <c r="M77" i="14" s="1"/>
  <c r="M11" i="14"/>
  <c r="M8" i="14" s="1"/>
  <c r="M157" i="13"/>
  <c r="M156" i="13" s="1"/>
  <c r="M154" i="13"/>
  <c r="M153" i="13" s="1"/>
  <c r="M152" i="13"/>
  <c r="M151" i="13" s="1"/>
  <c r="M119" i="13"/>
  <c r="M117" i="13" s="1"/>
  <c r="M109" i="13"/>
  <c r="M106" i="13" s="1"/>
  <c r="M90" i="13"/>
  <c r="M89" i="13" s="1"/>
  <c r="M82" i="13"/>
  <c r="M80" i="13" s="1"/>
  <c r="M11" i="13"/>
  <c r="M68" i="12"/>
  <c r="M37" i="12"/>
  <c r="M8" i="12"/>
  <c r="G37" i="12"/>
  <c r="I68" i="1" s="1"/>
  <c r="G8" i="12"/>
  <c r="G68" i="12"/>
  <c r="M64" i="12"/>
  <c r="M63" i="12" s="1"/>
  <c r="M33" i="12"/>
  <c r="M32" i="12" s="1"/>
  <c r="J28" i="1"/>
  <c r="J26" i="1"/>
  <c r="G38" i="1"/>
  <c r="F38" i="1"/>
  <c r="H32" i="1"/>
  <c r="J23" i="1"/>
  <c r="J24" i="1"/>
  <c r="J25" i="1"/>
  <c r="J27" i="1"/>
  <c r="E24" i="1"/>
  <c r="E26" i="1"/>
  <c r="M8" i="13" l="1"/>
  <c r="I18" i="1"/>
  <c r="I75" i="1"/>
  <c r="I19" i="1" s="1"/>
  <c r="G63" i="18"/>
  <c r="G76" i="16"/>
  <c r="G155" i="15"/>
  <c r="I65" i="1"/>
  <c r="I74" i="1"/>
  <c r="I64" i="1"/>
  <c r="G39" i="1"/>
  <c r="G54" i="1" s="1"/>
  <c r="G25" i="1" s="1"/>
  <c r="A25" i="1" s="1"/>
  <c r="A26" i="1" s="1"/>
  <c r="G26" i="1" s="1"/>
  <c r="G170" i="14"/>
  <c r="I61" i="1"/>
  <c r="G74" i="12"/>
  <c r="F54" i="1"/>
  <c r="H39" i="1" l="1"/>
  <c r="H54" i="1" s="1"/>
  <c r="G28" i="1"/>
  <c r="G23" i="1"/>
  <c r="A23" i="1" s="1"/>
  <c r="A24" i="1" s="1"/>
  <c r="G24" i="1" s="1"/>
  <c r="A27" i="1" s="1"/>
  <c r="A29" i="1" s="1"/>
  <c r="G29" i="1" s="1"/>
  <c r="G27" i="1" s="1"/>
  <c r="I77" i="1"/>
  <c r="I16" i="1"/>
  <c r="I21" i="1" s="1"/>
  <c r="I39" i="1"/>
  <c r="I54" i="1" s="1"/>
  <c r="J76" i="1" l="1"/>
  <c r="J62" i="1"/>
  <c r="J64" i="1"/>
  <c r="J66" i="1"/>
  <c r="J68" i="1"/>
  <c r="J70" i="1"/>
  <c r="J72" i="1"/>
  <c r="J74" i="1"/>
  <c r="J61" i="1"/>
  <c r="J63" i="1"/>
  <c r="J65" i="1"/>
  <c r="J67" i="1"/>
  <c r="J69" i="1"/>
  <c r="J71" i="1"/>
  <c r="J73" i="1"/>
  <c r="J75" i="1"/>
  <c r="J52" i="1"/>
  <c r="J39" i="1"/>
  <c r="J54" i="1" s="1"/>
  <c r="J50" i="1"/>
  <c r="J44" i="1"/>
  <c r="J48" i="1"/>
  <c r="J42" i="1"/>
  <c r="J46" i="1"/>
  <c r="J40" i="1"/>
  <c r="J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<sst xmlns="http://schemas.openxmlformats.org/spreadsheetml/2006/main" count="3201" uniqueCount="861">
  <si>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</si>
  <si>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</si>
  <si>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</si>
  <si>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</si>
  <si>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</si>
  <si>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</si>
  <si>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</si>
  <si>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</si>
  <si>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</si>
  <si>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</si>
  <si>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</si>
  <si>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</si>
  <si>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</si>
  <si>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</si>
  <si>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</si>
  <si>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</si>
  <si>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</si>
  <si>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</si>
  <si>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</si>
  <si>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</si>
  <si>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</si>
  <si>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</si>
  <si>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</si>
  <si>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</si>
  <si>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</si>
  <si>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</si>
  <si>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</si>
  <si>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</si>
  <si>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</si>
  <si>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</si>
  <si>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</si>
  <si>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</si>
  <si>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</si>
  <si>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</si>
  <si>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</si>
  <si>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</si>
  <si>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</si>
  <si>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</si>
  <si>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</si>
  <si>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</si>
  <si>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</si>
  <si>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</si>
  <si>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</si>
  <si>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2019043</t>
  </si>
  <si>
    <t>Doksy, Lokalita RD-JIH - Komunikace a inženýrské sítě</t>
  </si>
  <si>
    <t>Stavba</t>
  </si>
  <si>
    <t>01.1</t>
  </si>
  <si>
    <t>SO 100 - Místní obslužná komunikace - I.etapa</t>
  </si>
  <si>
    <t>Doksy</t>
  </si>
  <si>
    <t>02</t>
  </si>
  <si>
    <t>SO 300 - Kanalizace dešťová</t>
  </si>
  <si>
    <t>03</t>
  </si>
  <si>
    <t>SO 301 - Kanalizace splašková</t>
  </si>
  <si>
    <t>04</t>
  </si>
  <si>
    <t>SO 302 - Vodovodní řad</t>
  </si>
  <si>
    <t>05</t>
  </si>
  <si>
    <t>SO 400 - Veřejné osvětlení</t>
  </si>
  <si>
    <t>06</t>
  </si>
  <si>
    <t>SO 500 - STL plynovod</t>
  </si>
  <si>
    <t>07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</si>
  <si>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</si>
  <si>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</si>
  <si>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</si>
  <si>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</si>
  <si>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</si>
  <si>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</si>
  <si>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</si>
  <si>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</si>
  <si>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</si>
  <si>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</si>
  <si>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</si>
  <si>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</si>
  <si>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</si>
  <si>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</si>
  <si>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</si>
  <si>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</si>
  <si>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90</t>
  </si>
  <si>
    <t>Přípočty</t>
  </si>
  <si>
    <t>91</t>
  </si>
  <si>
    <t>Doplňující práce na komunikaci</t>
  </si>
  <si>
    <t>96</t>
  </si>
  <si>
    <t>Bourání konstrukcí</t>
  </si>
  <si>
    <t>99</t>
  </si>
  <si>
    <t>Staveništní přesun hmot</t>
  </si>
  <si>
    <t>M21</t>
  </si>
  <si>
    <t>Elektromontáže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</si>
  <si>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</si>
  <si>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</si>
  <si>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</si>
  <si>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</si>
  <si>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</si>
  <si>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</si>
  <si>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</si>
  <si>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</si>
  <si>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</si>
  <si>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</si>
  <si>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</si>
  <si>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</si>
  <si>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</si>
  <si>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</si>
  <si>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</si>
  <si>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</si>
  <si>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</si>
  <si>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</si>
  <si>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</si>
  <si>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</si>
  <si>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</si>
  <si>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</si>
  <si>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</si>
  <si>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</si>
  <si>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</si>
  <si>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</si>
  <si>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</si>
  <si>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</si>
  <si>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</si>
  <si>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</si>
  <si>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</si>
  <si>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</si>
  <si>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</si>
  <si>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</si>
  <si>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</si>
  <si>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111201101R00</t>
  </si>
  <si>
    <t>Odstranění křovin i s kořeny na ploše do 1000 m2</t>
  </si>
  <si>
    <t>m2</t>
  </si>
  <si>
    <t>RTS 19/ I</t>
  </si>
  <si>
    <t>Práce</t>
  </si>
  <si>
    <t>POL1_</t>
  </si>
  <si>
    <t>Výměry CAD : 824</t>
  </si>
  <si>
    <t>VV</t>
  </si>
  <si>
    <t>111201401R00</t>
  </si>
  <si>
    <t>Spálení křovin a stromů o průměru do 100 mm</t>
  </si>
  <si>
    <t>113107625R00</t>
  </si>
  <si>
    <t>Odstranění podkladu nad 50 m2,kam.drcené tl.25 cm</t>
  </si>
  <si>
    <t>Výměry CAD : 410,79</t>
  </si>
  <si>
    <t>121101101R00</t>
  </si>
  <si>
    <t>Sejmutí ornice s přemístěním do 50 m</t>
  </si>
  <si>
    <t>m3</t>
  </si>
  <si>
    <t>Výměry CAD : 3847,91*0,25</t>
  </si>
  <si>
    <t>122102202R00</t>
  </si>
  <si>
    <t>Odkopávky pro silnice v hor. 2 do 1000 m3</t>
  </si>
  <si>
    <t>Výměry CAD : 790,44</t>
  </si>
  <si>
    <t>162601102R00</t>
  </si>
  <si>
    <t>Vodorovné přemístění výkopku z hor.1-4 do 5000 m</t>
  </si>
  <si>
    <t>ornice : 3847,91*0,25</t>
  </si>
  <si>
    <t>162701105R00</t>
  </si>
  <si>
    <t>Vodorovné přemístění výkopku z hor.1-4 do 10000 m</t>
  </si>
  <si>
    <t>zemina : 790,44-61,14</t>
  </si>
  <si>
    <t>167101102R00</t>
  </si>
  <si>
    <t>Nakládání výkopku z hor.1-4 v množství nad 100 m3</t>
  </si>
  <si>
    <t>171101102R00</t>
  </si>
  <si>
    <t xml:space="preserve">Uložení sypaniny do násypů zhutněných </t>
  </si>
  <si>
    <t>Výměry CAD : 61,14</t>
  </si>
  <si>
    <t>171201201R00</t>
  </si>
  <si>
    <t>Uložení sypaniny na skl.-sypanina na výšku přes 2m</t>
  </si>
  <si>
    <t>181101102R00</t>
  </si>
  <si>
    <t>Úprava pláně v zářezech v hor. 1-4, se zhutněním, Edef2=45 Mpa</t>
  </si>
  <si>
    <t>Výměry CAD : 3675,61</t>
  </si>
  <si>
    <t>199000002R00</t>
  </si>
  <si>
    <t>Poplatek za skládku horniny 1- 4</t>
  </si>
  <si>
    <t>564861111RT4</t>
  </si>
  <si>
    <t>Podklad ze štěrkodrti po zhutnění tloušťky 20 cm štěrkodrť frakce 0-63 mm</t>
  </si>
  <si>
    <t>Výměry CAD : 3675,61*1,04</t>
  </si>
  <si>
    <t>567122112R00</t>
  </si>
  <si>
    <t>Podklad z kameniva zpev.cementem SC C8/10 tl.13 cm</t>
  </si>
  <si>
    <t>Výměry CAD : 2423,5</t>
  </si>
  <si>
    <t>912291111R00</t>
  </si>
  <si>
    <t>Osazení směrového kůlu z plastických hmot</t>
  </si>
  <si>
    <t>kus</t>
  </si>
  <si>
    <t>914001121R00</t>
  </si>
  <si>
    <t>Osaz.sloupku dopr.značky vč. bet.základu+Al patka</t>
  </si>
  <si>
    <t>914001125R00</t>
  </si>
  <si>
    <t>Osazení svislé dopr.značky na sloupek nebo konzolu</t>
  </si>
  <si>
    <t>40444972.AR</t>
  </si>
  <si>
    <t>Značka uprav přednost P2-3 500/500  fól1, EG 7letá</t>
  </si>
  <si>
    <t>SPCM</t>
  </si>
  <si>
    <t>Specifikace</t>
  </si>
  <si>
    <t>POL3_</t>
  </si>
  <si>
    <t>P2 : 6</t>
  </si>
  <si>
    <t>40444984.AR</t>
  </si>
  <si>
    <t>Značka uprav přednost P4 700  fólie 1, EG 7letá</t>
  </si>
  <si>
    <t>40444999.AR</t>
  </si>
  <si>
    <t>Značka uprav přednost P6 700  fólie tř1, EG 7letá</t>
  </si>
  <si>
    <t>40445020.AR</t>
  </si>
  <si>
    <t>Značka doprav zákazová B1-B34 500 fól 1, EG 7letá</t>
  </si>
  <si>
    <t>B 2 : 2</t>
  </si>
  <si>
    <t>B 17 : 1</t>
  </si>
  <si>
    <t>40445029.AR</t>
  </si>
  <si>
    <t>Značka dopr příkazová C1-C14b 500 fól 1, EG 7letá</t>
  </si>
  <si>
    <t>C 2b : 2</t>
  </si>
  <si>
    <t>40445044.AR</t>
  </si>
  <si>
    <t>Značka dopr inf IP 4b-7,10a,b 500/500 fól1,EG7letá</t>
  </si>
  <si>
    <t>IP 10a : 3</t>
  </si>
  <si>
    <t>IP 4b : 2</t>
  </si>
  <si>
    <t>40445081.AR</t>
  </si>
  <si>
    <t>Značka dopr inf IS 4a,4b, 1350/330 fól 1, EG 7letá</t>
  </si>
  <si>
    <t>IS 4a : 1</t>
  </si>
  <si>
    <t>IS 4b : 1</t>
  </si>
  <si>
    <t>40445141.AR</t>
  </si>
  <si>
    <t>Značka dopr dodat E 2b 500/500 fól 1, EG 7letá</t>
  </si>
  <si>
    <t>40445157.AR</t>
  </si>
  <si>
    <t>Značka dopr dodat E 7b 500/150 fól 1, EG 7letá</t>
  </si>
  <si>
    <t>404459504R</t>
  </si>
  <si>
    <t>Sloupek Fe pr.60 pozinkovaný, l= 3500 mm</t>
  </si>
  <si>
    <t>404459540R</t>
  </si>
  <si>
    <t>Víčko pr. 60</t>
  </si>
  <si>
    <t>404459542R</t>
  </si>
  <si>
    <t>Krytka na matici M 14</t>
  </si>
  <si>
    <t>26*3</t>
  </si>
  <si>
    <t>56288950R</t>
  </si>
  <si>
    <t>Silniční směrový sloupek Z 11g 1200 mm barevný s retroflexní fólií</t>
  </si>
  <si>
    <t>966006132R00</t>
  </si>
  <si>
    <t>Odstranění doprav.značek se sloupky, s bet.patkami</t>
  </si>
  <si>
    <t>966006133R00</t>
  </si>
  <si>
    <t>Odstranění doprav. značek, směrové sloupky</t>
  </si>
  <si>
    <t>998222011R00</t>
  </si>
  <si>
    <t>Přesun hmot, pozemní komunikace, kryt z kameniva</t>
  </si>
  <si>
    <t>t</t>
  </si>
  <si>
    <t>Přesun hmot</t>
  </si>
  <si>
    <t>POL7_</t>
  </si>
  <si>
    <t>979087112R00</t>
  </si>
  <si>
    <t>Nakládání suti na dopravní prostředky</t>
  </si>
  <si>
    <t>Přesun suti</t>
  </si>
  <si>
    <t>POL8_</t>
  </si>
  <si>
    <t>979084413R00</t>
  </si>
  <si>
    <t>Vodorovná doprava vybouraných hmot do 1 km</t>
  </si>
  <si>
    <t>979084419R00</t>
  </si>
  <si>
    <t>Příplatek za dopravu hmot za každý další 1 km</t>
  </si>
  <si>
    <t>979990112R00</t>
  </si>
  <si>
    <t>Poplatek za skládku suti-obal.kam.-asfalt do 30x30</t>
  </si>
  <si>
    <t>SUM</t>
  </si>
  <si>
    <t>Poznámky uchazeče k zadání</t>
  </si>
  <si>
    <t>POPUZIV</t>
  </si>
  <si>
    <t>END</t>
  </si>
  <si>
    <t>113107630R00</t>
  </si>
  <si>
    <t>Odstranění podkladu nad 50 m2,kam.drcené tl.30 cm</t>
  </si>
  <si>
    <t>275*1,2</t>
  </si>
  <si>
    <t>113108410R00</t>
  </si>
  <si>
    <t>Odstranění asfaltové vrstvy pl.nad 50 m2, tl.10 cm</t>
  </si>
  <si>
    <t>131201110R00</t>
  </si>
  <si>
    <t>Hloubení nezapaž. jam hor.3 do 50 m3, STROJNĚ</t>
  </si>
  <si>
    <t>vsak : 2,3*2,3*3*2</t>
  </si>
  <si>
    <t>132101212R00</t>
  </si>
  <si>
    <t>Hloubení rýh š.do 200 cm hor.2 do 1000 m3,STROJNĚ</t>
  </si>
  <si>
    <t xml:space="preserve">předpoklad 60% : </t>
  </si>
  <si>
    <t>D1 : 739,22*0,6</t>
  </si>
  <si>
    <t>D2 : 666,15*0,6</t>
  </si>
  <si>
    <t>D3 : 530,57*0,6</t>
  </si>
  <si>
    <t>povrchy : -275*1,2*0,3*0,6</t>
  </si>
  <si>
    <t>-20*0,6</t>
  </si>
  <si>
    <t>132201212R00</t>
  </si>
  <si>
    <t>Hloubení rýh š.do 200 cm hor.3 do 1000m3,STROJNĚ</t>
  </si>
  <si>
    <t xml:space="preserve">předpoklad 20% : </t>
  </si>
  <si>
    <t>D1 : 739,22*0,2</t>
  </si>
  <si>
    <t>D2 : 666,15*0,2</t>
  </si>
  <si>
    <t>D3 : 530,57*0,2</t>
  </si>
  <si>
    <t>povrchy : -275*1,2*0,3*0,2</t>
  </si>
  <si>
    <t>-20*0,2</t>
  </si>
  <si>
    <t>132301212R00</t>
  </si>
  <si>
    <t>Hloubení rýh š.do 200 cm hor.4 do 1000 m3, STROJNĚ</t>
  </si>
  <si>
    <t>132501211R00</t>
  </si>
  <si>
    <t>Hloubení rýh šířky do 200 cm v hor.6, STROJNĚ</t>
  </si>
  <si>
    <t>151101102R00</t>
  </si>
  <si>
    <t>Pažení a rozepření stěn rýh - příložné - hl.do 4 m</t>
  </si>
  <si>
    <t>D1 : 188*3,3*2</t>
  </si>
  <si>
    <t>D2 : 201,5*2,75*2</t>
  </si>
  <si>
    <t>D3 : 182*2,43*2</t>
  </si>
  <si>
    <t>151101112R00</t>
  </si>
  <si>
    <t>Odstranění pažení stěn rýh - příložné - hl. do 4 m</t>
  </si>
  <si>
    <t>161101102R00</t>
  </si>
  <si>
    <t>Svislé přemístění výkopku z hor.1-4 do 4,0 m</t>
  </si>
  <si>
    <t>přepočteno koeficientem množství : (1090,164+363,388+263,388+31,74)*0,55</t>
  </si>
  <si>
    <t>jáma : 31,71</t>
  </si>
  <si>
    <t>rýha tř.2 : 1090,164</t>
  </si>
  <si>
    <t>rýha tř.3 : 363,388</t>
  </si>
  <si>
    <t>rýha tř.4 : 363,388</t>
  </si>
  <si>
    <t>rýha tř.6 : 20</t>
  </si>
  <si>
    <t>Mezisoučet</t>
  </si>
  <si>
    <t>zásyp : -1356,91157</t>
  </si>
  <si>
    <t>obsyp : -205,812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</si>
  <si>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</si>
  <si>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</si>
  <si>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</si>
  <si>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</si>
  <si>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1816,94-371,213-68,604</t>
  </si>
  <si>
    <t>šachty : -3,14*0,56*0,56*46,34</t>
  </si>
  <si>
    <t>31,74-1,571</t>
  </si>
  <si>
    <t>-3,14*0,55*0,55*2,5*2</t>
  </si>
  <si>
    <t>175101101R00</t>
  </si>
  <si>
    <t>Obsyp potrubí bez prohození sypaniny</t>
  </si>
  <si>
    <t xml:space="preserve">předpoklad 50% : </t>
  </si>
  <si>
    <t>188,2*1,2*0,6*0,5</t>
  </si>
  <si>
    <t>201,5*1,2*0,6*0,5</t>
  </si>
  <si>
    <t>182*1,2*0,6*0,5</t>
  </si>
  <si>
    <t>175101101RT2</t>
  </si>
  <si>
    <t>Obsyp potrubí bez prohození sypaniny s dodáním štěrkopísku frakce 0 - 22 mm</t>
  </si>
  <si>
    <t>-3,14*0,15*0,15*571,7</t>
  </si>
  <si>
    <t>175101209R00</t>
  </si>
  <si>
    <t>Příplatek za prohození sypaniny pro obsyp objektu</t>
  </si>
  <si>
    <t>371,213*0,5</t>
  </si>
  <si>
    <t>181101101R00</t>
  </si>
  <si>
    <t>Úprava pláně v zářezech v hor. 1-4, bez zhutnění</t>
  </si>
  <si>
    <t>571,507*1,2</t>
  </si>
  <si>
    <t>-275*1,2</t>
  </si>
  <si>
    <t>242111113R00</t>
  </si>
  <si>
    <t>Osazení pláště studny z bet. skruží celých DN 1000</t>
  </si>
  <si>
    <t>m</t>
  </si>
  <si>
    <t>59224329.AR</t>
  </si>
  <si>
    <t>Konus šachetní TBR-Q.1 100-63/58/10 KPS 1000/625/580</t>
  </si>
  <si>
    <t>Kanalizační šachty DN 1000 dle ČSN, síla stěny 90 mm</t>
  </si>
  <si>
    <t/>
  </si>
  <si>
    <t>Q =  splnění kvalitativních podmínek sekce pro kanalizace</t>
  </si>
  <si>
    <t>PS - kramlové ocelové stupadlo s PE povlakem, LS - litinové vidlicové stupadlo, KPS - kapsové plastové stupadlo, V 15 - V 60 - průměr odtoku</t>
  </si>
  <si>
    <t>59225102R</t>
  </si>
  <si>
    <t>Dílec pro studny SR - F 1000x1000  PS 100x100x9 cm skruž</t>
  </si>
  <si>
    <t>59245601R</t>
  </si>
  <si>
    <t>Dlaždice betonová 50x50x5 cm šedá</t>
  </si>
  <si>
    <t>451541111R00</t>
  </si>
  <si>
    <t>Lože pod potrubí ze štěrkodrtě</t>
  </si>
  <si>
    <t>vsak : 3,14*1*1*0,5</t>
  </si>
  <si>
    <t>451573111R00</t>
  </si>
  <si>
    <t>Lože pod potrubí ze štěrkopísku</t>
  </si>
  <si>
    <t>D1 : 188,2*1,2*0,1</t>
  </si>
  <si>
    <t>D2 : 201,5*1,2*0,1</t>
  </si>
  <si>
    <t>D3 : 182*1,2*0,1</t>
  </si>
  <si>
    <t>451313531R00</t>
  </si>
  <si>
    <t>Podklad betonový pod dlažbu tl. od 150 do 200 mm</t>
  </si>
  <si>
    <t>452112111R00</t>
  </si>
  <si>
    <t>Osazení beton, prstenců pod mříže, výšky do100 mm</t>
  </si>
  <si>
    <t>465513228R00</t>
  </si>
  <si>
    <t>Dlažba z kamene na MC, s vyspár.MC, tl.do 25 cm vč. dodávky kamene</t>
  </si>
  <si>
    <t>Včetně:</t>
  </si>
  <si>
    <t xml:space="preserve"> - napojení nové dlažby na dlažbu dosavadní,</t>
  </si>
  <si>
    <t xml:space="preserve"> - zřízení dlažby na plochách kuželových,</t>
  </si>
  <si>
    <t>- zhotovení dlažby u schodů.</t>
  </si>
  <si>
    <t>59224175R</t>
  </si>
  <si>
    <t>Prstenec vyrovnávací TBW-Q 625/60/120</t>
  </si>
  <si>
    <t>59224176R</t>
  </si>
  <si>
    <t>Prstenec vyrovnávací TBW-Q 625/80/120</t>
  </si>
  <si>
    <t>59224177R</t>
  </si>
  <si>
    <t>Prstenec vyrovnávací TBW-Q 625/100/120</t>
  </si>
  <si>
    <t>564871111R00</t>
  </si>
  <si>
    <t>Podklad ze štěrkodrti po zhutnění tloušťky 25 cm</t>
  </si>
  <si>
    <t>565171111RT2</t>
  </si>
  <si>
    <t>Podklad z obal kamen. ACP 22+, š. do 3 m, tl.10 cm plochy 201-1000 m2</t>
  </si>
  <si>
    <t>573211111R00</t>
  </si>
  <si>
    <t>Postřik živičný spojovací z asfaltu 0,5-0,7 kg/m2</t>
  </si>
  <si>
    <t>275*1,2*3</t>
  </si>
  <si>
    <t>577141112RT2</t>
  </si>
  <si>
    <t>Beton asfalt. ACO 11+,nebo ACO 16+,do 3 m, tl.5 cm plochy 201-1000 m2</t>
  </si>
  <si>
    <t>577161114RT2</t>
  </si>
  <si>
    <t>Beton asfalt. ACO 16+ obrusný, š. do 3 m, tl. 7 cm plochy 201-1000 m2</t>
  </si>
  <si>
    <t>871373121R00</t>
  </si>
  <si>
    <t>Montáž trub z plastu, gumový kroužek, DN 300</t>
  </si>
  <si>
    <t>894302161R00</t>
  </si>
  <si>
    <t>Stěny šachet želbet. V 4 - C 25/30, tl. nad 20 cm</t>
  </si>
  <si>
    <t>Včetně pomocného lešení.</t>
  </si>
  <si>
    <t>5*3*0,6</t>
  </si>
  <si>
    <t>3*1,5*0,6</t>
  </si>
  <si>
    <t>894401211R00</t>
  </si>
  <si>
    <t>Osazení betonových skruží rovných</t>
  </si>
  <si>
    <t>894402211R00</t>
  </si>
  <si>
    <t>Osazení beton. skruží přechodových</t>
  </si>
  <si>
    <t>894414111R00</t>
  </si>
  <si>
    <t>Osazení železobet. skruží základových</t>
  </si>
  <si>
    <t>894502201R00</t>
  </si>
  <si>
    <t>Bednění stěn šachet pravoúhlých oboustranné</t>
  </si>
  <si>
    <t>V položce jsou zakalkulovány i náklady na odbednění a nátěr proti přilnavosti betonu.</t>
  </si>
  <si>
    <t>5*3*2</t>
  </si>
  <si>
    <t>3*0,6*2</t>
  </si>
  <si>
    <t>3*1,5*2</t>
  </si>
  <si>
    <t>1,5*0,6*2</t>
  </si>
  <si>
    <t>894608112R00</t>
  </si>
  <si>
    <t>Výztuž šachet z betonářské oceli 10 505(R)</t>
  </si>
  <si>
    <t>11,7*0,08</t>
  </si>
  <si>
    <t>899102111R00</t>
  </si>
  <si>
    <t>Osazení poklopu s rámem do 100 kg</t>
  </si>
  <si>
    <t>899304111R00</t>
  </si>
  <si>
    <t>Osazení poklopu s rámem železobetonového</t>
  </si>
  <si>
    <t>Včetně rámů.</t>
  </si>
  <si>
    <t>8923721</t>
  </si>
  <si>
    <t>Tlaková zkouška vzduchem potrubí DN 300 těsnícím vakem ucpávkovým</t>
  </si>
  <si>
    <t>úsek</t>
  </si>
  <si>
    <t>Indiv</t>
  </si>
  <si>
    <t>28611270.AR</t>
  </si>
  <si>
    <t>Trubka kanalizační KGEM SN 8 PVC 315x9,2x1000</t>
  </si>
  <si>
    <t>28611271.AR</t>
  </si>
  <si>
    <t>Trubka kanalizační KGEM SN 8 PVC 315x9,2x3000</t>
  </si>
  <si>
    <t>28611272.AR</t>
  </si>
  <si>
    <t>Trubka kanalizační KGEM SN 8 PVC 315x9,2x5000</t>
  </si>
  <si>
    <t>55243345.AR</t>
  </si>
  <si>
    <t>Poklop litinový průměr 610 mm, 40 t</t>
  </si>
  <si>
    <t>poklop kanalizační litinový; D výrobku 610 mm; únosnost D 400 kN</t>
  </si>
  <si>
    <t>55340323R</t>
  </si>
  <si>
    <t>Poklop šachtový litinový + rám betonový DN 400 pro zatížení 12,5 t</t>
  </si>
  <si>
    <t>59224353.AR</t>
  </si>
  <si>
    <t>Konus šachetní TBR-Q.1 100-63/58/12 KPS</t>
  </si>
  <si>
    <t>59224368.AR</t>
  </si>
  <si>
    <t>Dno šachetní přímé TBZ-Q.1 100/100 V max. 60</t>
  </si>
  <si>
    <t>59224373.AR</t>
  </si>
  <si>
    <t>Těsnění elastom pro šach díly EMT - DN 1000</t>
  </si>
  <si>
    <t>59224382R</t>
  </si>
  <si>
    <t>Skruž šachtová  TBS - Q 1000/500/120 SP D</t>
  </si>
  <si>
    <t>SP = stupadla ocel s plast. obstřikem</t>
  </si>
  <si>
    <t>59224383R</t>
  </si>
  <si>
    <t>Skruž šachtová  TBS - Q 1000/250/120 SP D</t>
  </si>
  <si>
    <t>9.01</t>
  </si>
  <si>
    <t>Hutnící zkoušky dle TP 146</t>
  </si>
  <si>
    <t xml:space="preserve">ks    </t>
  </si>
  <si>
    <t>998276101R00</t>
  </si>
  <si>
    <t>Přesun hmot, trubní vedení plastová, otevř. výkop</t>
  </si>
  <si>
    <t>na vzdálenost 15 m od hrany výkopu nebo od okraje šachty</t>
  </si>
  <si>
    <t>štěrk : 330*0,66</t>
  </si>
  <si>
    <t>živice : 330*0,22</t>
  </si>
  <si>
    <t>štěrk : 330*0,66*35</t>
  </si>
  <si>
    <t>živice : 330*0,22*35</t>
  </si>
  <si>
    <t>Poplatek za skládku suti kamenivo</t>
  </si>
  <si>
    <t>979990113R00</t>
  </si>
  <si>
    <t>Poplatek za skládku suti-obal.kam-asfalt</t>
  </si>
  <si>
    <t>585*1,2</t>
  </si>
  <si>
    <t>S1 : 1403,98*0,6</t>
  </si>
  <si>
    <t>S2 : 640,11*0,6</t>
  </si>
  <si>
    <t>S3 : 490,14*0,6</t>
  </si>
  <si>
    <t>S4 : 75,06*0,6</t>
  </si>
  <si>
    <t>S5 : 52,76*0,6</t>
  </si>
  <si>
    <t>S6 : 253,16*0,6</t>
  </si>
  <si>
    <t>S7 : 432,23*0,6</t>
  </si>
  <si>
    <t>-30*0,6</t>
  </si>
  <si>
    <t>S1 : 1403,98*0,2</t>
  </si>
  <si>
    <t>S2 : 640,11*0,2</t>
  </si>
  <si>
    <t>S3 : 490,14*0,2</t>
  </si>
  <si>
    <t>S4 : 75,06*0,2</t>
  </si>
  <si>
    <t>S5 : 52,76*0,2</t>
  </si>
  <si>
    <t>S6 : 253,16*0,2</t>
  </si>
  <si>
    <t>S7 : 432,23*0,2</t>
  </si>
  <si>
    <t>-30*0,2</t>
  </si>
  <si>
    <t>1080*2,58*2</t>
  </si>
  <si>
    <t>přepočteno koeficientem množství : (1990,464+663,488+663,488)*0,55</t>
  </si>
  <si>
    <t>30*0,55</t>
  </si>
  <si>
    <t xml:space="preserve">výkop : </t>
  </si>
  <si>
    <t>rýha tř.2 : 1990,464</t>
  </si>
  <si>
    <t>rýha tř.3 : 663,488</t>
  </si>
  <si>
    <t>rýha tř.4 : 663,488</t>
  </si>
  <si>
    <t>rýha tř.6 : 30</t>
  </si>
  <si>
    <t>zásyp : -2361,35407</t>
  </si>
  <si>
    <t>obsyp : -375,84</t>
  </si>
  <si>
    <t>1990,464+663,488+663,488+30</t>
  </si>
  <si>
    <t>-751,68</t>
  </si>
  <si>
    <t>-168,48</t>
  </si>
  <si>
    <t>-3,14*0,56*0,56*66,95</t>
  </si>
  <si>
    <t>1080*0,58*1,2*0,5</t>
  </si>
  <si>
    <t>1080*1,2</t>
  </si>
  <si>
    <t>-585*1,2</t>
  </si>
  <si>
    <t>452312131R00</t>
  </si>
  <si>
    <t>Sedlové lože pod potrubí z betonu C 12/15</t>
  </si>
  <si>
    <t>1080*1,2*0,13</t>
  </si>
  <si>
    <t>585*1,2*3</t>
  </si>
  <si>
    <t>831372121R00</t>
  </si>
  <si>
    <t>Montáž trub kameninových, pryž. kroužek, DN 300</t>
  </si>
  <si>
    <t>837371221R00</t>
  </si>
  <si>
    <t>Montáž tvarov. kamenin. odboč. pryž. krouž. DN 300</t>
  </si>
  <si>
    <t>837372221R00</t>
  </si>
  <si>
    <t>Montáž tvarov. kamenin. jednoos. pryž. kr. DN 300</t>
  </si>
  <si>
    <t>837374111R00</t>
  </si>
  <si>
    <t>Montáž kameninových útesů s hrdlem DN 300</t>
  </si>
  <si>
    <t>Položka je určena pro montáž kameninových útesů s hrdlem na potrubí betonovém a železobetonovém.</t>
  </si>
  <si>
    <t>V položce jsou zakalkulovány i náklady na odsekání kameninové trouby na útes, na vysekání otvorů v betonových nebo železobetonových troubách a na obetonování potrubí v místě útesu.</t>
  </si>
  <si>
    <t>napojení do stávající stoky : 1</t>
  </si>
  <si>
    <t>13+7+36</t>
  </si>
  <si>
    <t>894421111R00</t>
  </si>
  <si>
    <t>Osazení betonových dílců šachet do 0,5 t</t>
  </si>
  <si>
    <t>zákrytové desky : 3</t>
  </si>
  <si>
    <t>59224354R</t>
  </si>
  <si>
    <t>Deska zákrytová TZK-Q.1 100-63/17</t>
  </si>
  <si>
    <t>59710699.AR</t>
  </si>
  <si>
    <t>Trouba kameninová hrdlová DN 300, l=2,50 m, FN 48 hrdlo K nebo S, spojovací systém C, normální zatížení</t>
  </si>
  <si>
    <t>DN 300</t>
  </si>
  <si>
    <t>Délka 250 cm</t>
  </si>
  <si>
    <t>FN 48 kN/m</t>
  </si>
  <si>
    <t>Hmotnost 181 kg/ks</t>
  </si>
  <si>
    <t>Hrdlo K/S</t>
  </si>
  <si>
    <t>Třída pevnosti 160</t>
  </si>
  <si>
    <t>trouba oboustranně glazována</t>
  </si>
  <si>
    <t>1080*1,02</t>
  </si>
  <si>
    <t>59710824.AR</t>
  </si>
  <si>
    <t>Trouba kameninová zkrácená GZ DN 300, FN 48 hrdlo K, spojovací systém C, délka 0,60 m</t>
  </si>
  <si>
    <t>Délka 60 cm</t>
  </si>
  <si>
    <t>Hmotnost 56 kg/ks</t>
  </si>
  <si>
    <t>Hrdlo K</t>
  </si>
  <si>
    <t>32*1,015</t>
  </si>
  <si>
    <t>59710837.AR</t>
  </si>
  <si>
    <t>Trouba kameninová zkrácená GA DN 300, FN 48 hrdlo K, spojovací systém C, délka 0,60 m</t>
  </si>
  <si>
    <t>Hmotnost 45 kg/ks</t>
  </si>
  <si>
    <t>Třída pevnosti 200</t>
  </si>
  <si>
    <t>597115505R</t>
  </si>
  <si>
    <t>Odbočka 90° kamenina hrdlová 300/150 FN 48/34 spojovací systém C/F, délka 0,5 m</t>
  </si>
  <si>
    <t>Specif. 90°</t>
  </si>
  <si>
    <t>Profil DN 300/150</t>
  </si>
  <si>
    <t>Délka 50 cm</t>
  </si>
  <si>
    <t>Třída pevnosti 160/-</t>
  </si>
  <si>
    <t>Mezní únosnost FN 48/34 kN/m</t>
  </si>
  <si>
    <t>Hmotnost 49 kg/ks</t>
  </si>
  <si>
    <t>Hrdlo KL</t>
  </si>
  <si>
    <t>1*1,015</t>
  </si>
  <si>
    <t>štěrk : 702*0,66</t>
  </si>
  <si>
    <t>živice : 702*0,22</t>
  </si>
  <si>
    <t>štěrk : 702*0,66*35</t>
  </si>
  <si>
    <t>živice : 702*0,22*35</t>
  </si>
  <si>
    <t xml:space="preserve">Předpoklad 60% : </t>
  </si>
  <si>
    <t>V1 : 348,03*0,6</t>
  </si>
  <si>
    <t>V2 : 51,02*0,6</t>
  </si>
  <si>
    <t>V3 : 35,87*0,6</t>
  </si>
  <si>
    <t>V4 : 185,16*0,6</t>
  </si>
  <si>
    <t>V5 : 217,24*0,6</t>
  </si>
  <si>
    <t>V6 : 95,01*0,6</t>
  </si>
  <si>
    <t>-185*0,3*0,6</t>
  </si>
  <si>
    <t xml:space="preserve">Předpoklad 20% : </t>
  </si>
  <si>
    <t>V1 : 348,03*0,2</t>
  </si>
  <si>
    <t>V2 : 51,02*0,2</t>
  </si>
  <si>
    <t>V3 : 35,87*0,2</t>
  </si>
  <si>
    <t>V4 : 185,16*0,2</t>
  </si>
  <si>
    <t>V5 : 217,24*0,2</t>
  </si>
  <si>
    <t>V6 : 95,01*0,2</t>
  </si>
  <si>
    <t>-185*0,3*0,2</t>
  </si>
  <si>
    <t>581*1,5*2</t>
  </si>
  <si>
    <t>876,83*0,55</t>
  </si>
  <si>
    <t>rýha tř.2 : 526,098</t>
  </si>
  <si>
    <t>rýha tř.3 : 175,366</t>
  </si>
  <si>
    <t>rýha tř.4 : 175,366</t>
  </si>
  <si>
    <t>rýha tř.6 : 10</t>
  </si>
  <si>
    <t>zásyp : -619,57</t>
  </si>
  <si>
    <t>obsyp : -104,58</t>
  </si>
  <si>
    <t>obsyp : -104,58-104,58</t>
  </si>
  <si>
    <t>lože : -58,1</t>
  </si>
  <si>
    <t>581*1*0,36*0,5</t>
  </si>
  <si>
    <t>581-185</t>
  </si>
  <si>
    <t>581*1*0,1</t>
  </si>
  <si>
    <t>452313141R00</t>
  </si>
  <si>
    <t>Bloky pro potrubí z betonu C 16/20</t>
  </si>
  <si>
    <t>0,3*0,3*0,3*(11+5)</t>
  </si>
  <si>
    <t>452353101R00</t>
  </si>
  <si>
    <t>Bednění bloků pod potrubí</t>
  </si>
  <si>
    <t>V položkách jsou zakalkulovány i náklady na odbednění a nátěr proti přilnavosti betonu.</t>
  </si>
  <si>
    <t>0,3*0,3*4*16</t>
  </si>
  <si>
    <t>185*3</t>
  </si>
  <si>
    <t>850265121R00</t>
  </si>
  <si>
    <t>Výřez nebo výsek na potrubí litinovém DN 100</t>
  </si>
  <si>
    <t>857244121R00</t>
  </si>
  <si>
    <t>Montáž tvarovek litin. odboč. přír. výkop DN 80</t>
  </si>
  <si>
    <t>857264121R00</t>
  </si>
  <si>
    <t>Montáž tvarovek litin. odboč. přír. výkop DN 100</t>
  </si>
  <si>
    <t>857601102R00</t>
  </si>
  <si>
    <t>Montáž tvarovek jednoosých, na potrubí DN 100</t>
  </si>
  <si>
    <t>871211121R00</t>
  </si>
  <si>
    <t>Montáž trubek polyetylenových ve výkopu d 63 mm</t>
  </si>
  <si>
    <t>877212121R00</t>
  </si>
  <si>
    <t>Přirážka za 1 spoj elektrotvarovky d 63 mm</t>
  </si>
  <si>
    <t>spojky : 32</t>
  </si>
  <si>
    <t>kolena : 3+5</t>
  </si>
  <si>
    <t>891211111R00</t>
  </si>
  <si>
    <t>Montáž vodovodních šoupátek ve výkopu DN 50</t>
  </si>
  <si>
    <t>891247111R00</t>
  </si>
  <si>
    <t>Montáž hydrantů podzemních DN 80</t>
  </si>
  <si>
    <t>891261111R00</t>
  </si>
  <si>
    <t>Montáž vodovodních šoupátek ve výkopu DN 100</t>
  </si>
  <si>
    <t>892241111R00</t>
  </si>
  <si>
    <t>Tlaková zkouška vodovodního potrubí DN 80</t>
  </si>
  <si>
    <t>892233111R00</t>
  </si>
  <si>
    <t>Desinfekce vodovodního potrubí DN 70</t>
  </si>
  <si>
    <t>892273111R00</t>
  </si>
  <si>
    <t>Desinfekce vodovodního potrubí DN 125</t>
  </si>
  <si>
    <t>zavřené větve : 300</t>
  </si>
  <si>
    <t>899401112R00</t>
  </si>
  <si>
    <t>Osazení poklopů litinových šoupátkových</t>
  </si>
  <si>
    <t>899401113R00</t>
  </si>
  <si>
    <t>Osazení poklopů litinových hydrantových</t>
  </si>
  <si>
    <t>899713111R00</t>
  </si>
  <si>
    <t>Orientační tabulky na sloupku ocelovém, betonovém</t>
  </si>
  <si>
    <t>Položka platí pro orientační tabulky na vodovodních a kanalizačních řadech. V položce jsou zakalkulovány náklady na dodání a připevnění tabulky a na osazení sloupku. V položce nejsou zakalkulovány náklady na zemní práce a na dodání sloupků (betonových nebo ocelových s betonovými patkami</t>
  </si>
  <si>
    <t>899721112R00</t>
  </si>
  <si>
    <t>Fólie výstražná z PVC bílá, šířka 30 cm</t>
  </si>
  <si>
    <t>899731111R00</t>
  </si>
  <si>
    <t>Vodič signalizační CYY 1,5 mm2</t>
  </si>
  <si>
    <t>28613039.MR</t>
  </si>
  <si>
    <t>Koleno 45° d  63 mm PE 100 +GF+</t>
  </si>
  <si>
    <t>28613048.MR</t>
  </si>
  <si>
    <t>Koleno 90° d  63 mm PE 100 +GF+</t>
  </si>
  <si>
    <t>28613105.MR</t>
  </si>
  <si>
    <t>Elektrospojka d  63 mm SDR 11 PE 100 ELGEF Plus</t>
  </si>
  <si>
    <t>28613222R</t>
  </si>
  <si>
    <t>Souprava zemní teleskopická 1,0-1,7 m</t>
  </si>
  <si>
    <t>RTS 18/ II</t>
  </si>
  <si>
    <t>286134122R</t>
  </si>
  <si>
    <t>Trubka tlaková RC1 PE100 63x5,8 mm SDR11/PN16 návin 100 m</t>
  </si>
  <si>
    <t>581*1,015</t>
  </si>
  <si>
    <t>42200750R</t>
  </si>
  <si>
    <t>Poklop uliční šoupátkový - voda</t>
  </si>
  <si>
    <t>42200760R</t>
  </si>
  <si>
    <t>Poklop k podz. hydrantu - voda</t>
  </si>
  <si>
    <t>42223657R</t>
  </si>
  <si>
    <t>Šoupátko DN 100 přírubové krátké</t>
  </si>
  <si>
    <t>42228156R</t>
  </si>
  <si>
    <t>Šoupátko "A" přírubové dlouhé DN 50</t>
  </si>
  <si>
    <t>422915501R</t>
  </si>
  <si>
    <t>Deska nosná hydrantového poklopu</t>
  </si>
  <si>
    <t>422915502R</t>
  </si>
  <si>
    <t>Deska nosná ventilového poklopu</t>
  </si>
  <si>
    <t>42293141R</t>
  </si>
  <si>
    <t>Souprava zemní - voda, L=1,8-2,5m</t>
  </si>
  <si>
    <t>552.01</t>
  </si>
  <si>
    <t>Příruba Litina 65/82</t>
  </si>
  <si>
    <t>552.02</t>
  </si>
  <si>
    <t>Ploché těsnění BD DN 63</t>
  </si>
  <si>
    <t>552.03</t>
  </si>
  <si>
    <t>Příruba litina 100/118</t>
  </si>
  <si>
    <t>552.04</t>
  </si>
  <si>
    <t>Těsnění ploché vysekávané DN 100</t>
  </si>
  <si>
    <t>552.05</t>
  </si>
  <si>
    <t>Bandáže přírubových spojů</t>
  </si>
  <si>
    <t>5525852701R</t>
  </si>
  <si>
    <t>Tvarovka litinová  T kus 50-50</t>
  </si>
  <si>
    <t>55258533R</t>
  </si>
  <si>
    <t>Tvarovka T kus  DN100/ 50</t>
  </si>
  <si>
    <t>6100</t>
  </si>
  <si>
    <t>Tvarovka ISO vnější závit 63-2´´</t>
  </si>
  <si>
    <t>883</t>
  </si>
  <si>
    <t>Příplatek za šroub s maticí nerez DN A2 M16/80</t>
  </si>
  <si>
    <t>982.01</t>
  </si>
  <si>
    <t>Souprava odběrová L=1,5m bez krytu</t>
  </si>
  <si>
    <t>982.02</t>
  </si>
  <si>
    <t>Hydrantová drenáž</t>
  </si>
  <si>
    <t>404459501R</t>
  </si>
  <si>
    <t>Sloupek Fe pr.60 pozinkovaný, l= 2000 mm</t>
  </si>
  <si>
    <t>štěrk : 185*0,66</t>
  </si>
  <si>
    <t>živice : 185*0,22</t>
  </si>
  <si>
    <t>štěrk : 185*0,66*35</t>
  </si>
  <si>
    <t>živice : 185*0,22*35</t>
  </si>
  <si>
    <t>139601102R00</t>
  </si>
  <si>
    <t>Ruční výkop jam, rýh a šachet v hornině tř. 3</t>
  </si>
  <si>
    <t>141721101R00</t>
  </si>
  <si>
    <t>Řízené protlačení a vtažení PE d 110 mm, hor.1 - 4</t>
  </si>
  <si>
    <t>174101102R00</t>
  </si>
  <si>
    <t>Zásyp ruční se zhutněním</t>
  </si>
  <si>
    <t>210010001RU2</t>
  </si>
  <si>
    <t>Trubka ohebná, vnější průměr 16 mm včetně dodávky</t>
  </si>
  <si>
    <t>210100001R00</t>
  </si>
  <si>
    <t>Ukončení vodičů v rozvaděči + zapojení do 2,5 mm2</t>
  </si>
  <si>
    <t>210100003R00</t>
  </si>
  <si>
    <t>Ukončení vodičů v rozvaděči + zapojení do 16 mm2</t>
  </si>
  <si>
    <t>210204011RS2</t>
  </si>
  <si>
    <t>Stožár osvětlovací ocelový délky do 12 m včetně nákladů na autojeřáb</t>
  </si>
  <si>
    <t>Montáž stožárů, jejich rozvoz po trase, postavení, vyrovnání a definitivní zajištění v základu.</t>
  </si>
  <si>
    <t>210204102R00</t>
  </si>
  <si>
    <t>Výložník ocelový 1ramenný na sloup</t>
  </si>
  <si>
    <t>Montáž výložníku, jejich rozvoz po trase, postavení, vyrovnání a definitivní zajištění v poloze.</t>
  </si>
  <si>
    <t>210220022RT1</t>
  </si>
  <si>
    <t>Vedení uzemňovací v zemi FeZn, D 8 - 10 mm včetně drátu FeZn 10 mm a svorek</t>
  </si>
  <si>
    <t>včetně montáže svorek spojovacích, odbočných, upevňovacích a spojovacího materiálu.</t>
  </si>
  <si>
    <t>210800527RT1</t>
  </si>
  <si>
    <t>Vodič H07V-U (CY) 6 mm2 uložený volně včetně dodávky vodiče CY 6</t>
  </si>
  <si>
    <t>210810005RT1</t>
  </si>
  <si>
    <t>Kabel CYKY-m 750 V 3 x 1,5 mm2 volně uložený včetně dodávky kabelu</t>
  </si>
  <si>
    <t>210810013RT2</t>
  </si>
  <si>
    <t>Kabel CYKY-m 750 V 4 x 10 mm2 volně uložený včetně dodávky kabelu</t>
  </si>
  <si>
    <t>21.01</t>
  </si>
  <si>
    <t>Podružný materiál</t>
  </si>
  <si>
    <t>soubor</t>
  </si>
  <si>
    <t>21.02</t>
  </si>
  <si>
    <t>Dodávka a montáž rozvaděče RVO-JIH, vč. pilíře vč. vystrojení</t>
  </si>
  <si>
    <t>21.03</t>
  </si>
  <si>
    <t>Montáž stožárové svorkovnice</t>
  </si>
  <si>
    <t>22+4</t>
  </si>
  <si>
    <t>21.05</t>
  </si>
  <si>
    <t>Dodávka a montáž - pojistka E 14</t>
  </si>
  <si>
    <t>21.06</t>
  </si>
  <si>
    <t>Dodávka a montáž- svítidlo LED 39 W/3728 Lm/IP66, s funkcí CLO, s časovým stmíváním DIMM</t>
  </si>
  <si>
    <t>31673530R</t>
  </si>
  <si>
    <t>Stožár osvětlovací uliční 7 m K-133/89/60</t>
  </si>
  <si>
    <t>žárové zinkování podle normy DIN EN ISO 1461</t>
  </si>
  <si>
    <t>metalizace Zn+Al v min. tloušťce 160 mikronů</t>
  </si>
  <si>
    <t>nátěr základní barvou</t>
  </si>
  <si>
    <t xml:space="preserve"> </t>
  </si>
  <si>
    <t>spodní část dříku je opatřena otvorem s dvířky pro montáž svorkovnice</t>
  </si>
  <si>
    <t>v ose dvířek jsou dva protilehlé oválné otvory pro průchod kabelů</t>
  </si>
  <si>
    <t>31677718R</t>
  </si>
  <si>
    <t>Výložník lomený ocel pozinkovaný 0,3 m SD 1/60-300</t>
  </si>
  <si>
    <t>31678610.AR</t>
  </si>
  <si>
    <t>Stožárová svorkovnice SV-A 6.16.4</t>
  </si>
  <si>
    <t>31678611.AR</t>
  </si>
  <si>
    <t>Stožárová svorkovnice SV-A 9.16.4</t>
  </si>
  <si>
    <t>jáma : 11,2</t>
  </si>
  <si>
    <t>rýha : 830*0,5*(0,15+0,3)</t>
  </si>
  <si>
    <t>230191003R00</t>
  </si>
  <si>
    <t>Uložení chráničky ve výkopu PE 40 mm</t>
  </si>
  <si>
    <t>460010024RT3</t>
  </si>
  <si>
    <t>Vytýčení kabelové trasy v zastavěném prostoru délka trasy do 1000 m</t>
  </si>
  <si>
    <t>km</t>
  </si>
  <si>
    <t>460100002RT1</t>
  </si>
  <si>
    <t>Pouzdrový základ 250x1500 mm mimo osu trasy kompletní zhot.pouzdrového základu, vč. výkopu a betonu</t>
  </si>
  <si>
    <t>460200244RT2</t>
  </si>
  <si>
    <t>Výkop kabelové rýhy 50/60 cm  hor.4 ruční výkop rýhy</t>
  </si>
  <si>
    <t>460200304RT2</t>
  </si>
  <si>
    <t>Výkop kabelové rýhy 50/120 cm hor.4 ruční výkop rýhy</t>
  </si>
  <si>
    <t>460420022RT2</t>
  </si>
  <si>
    <t>Zřízení kabelového lože v rýze š. do 65 cm z písku lože tloušťky 15 cm</t>
  </si>
  <si>
    <t>460490012RT1</t>
  </si>
  <si>
    <t>Fólie výstražná z PVC, šířka 33 cm fólie PVC šířka 33 cm</t>
  </si>
  <si>
    <t>460570244R00</t>
  </si>
  <si>
    <t>Zához rýhy 50/60 cm, hornina třídy 4, se zhutněním</t>
  </si>
  <si>
    <t>460570304R00</t>
  </si>
  <si>
    <t>Zához rýhy 50/120 cm, hornina tř. 4, se zhutněním</t>
  </si>
  <si>
    <t>460600001RT8</t>
  </si>
  <si>
    <t>Naložení a odvoz zeminy odvoz na vzdálenost 10000 m</t>
  </si>
  <si>
    <t>3457114700R</t>
  </si>
  <si>
    <t>Trubka kabelová chránička DN 40 mm</t>
  </si>
  <si>
    <t>Technické specifikace</t>
  </si>
  <si>
    <t>Konstrukce dvojité stěny - uvnitř hladká trubka a zevně trubka korugovaná</t>
  </si>
  <si>
    <t>Trubkový systém splňuje pevnost v tlaku &gt;450 N a umožňuje práci v teplotním rozmezí -45 °C</t>
  </si>
  <si>
    <t>až +60 °C při zachování tvaru trubky.</t>
  </si>
  <si>
    <t>Stupeň krytí: IP 67 - při použití těsnících kroužků.</t>
  </si>
  <si>
    <t>Trubky se dodávají standardně v červené barvě.</t>
  </si>
  <si>
    <t>Nasunutím dvou profilovaných těsnění na spojovanétrubky je možné zabránit zaplavení vodou.</t>
  </si>
  <si>
    <t>1200*1,05</t>
  </si>
  <si>
    <t>58337213R</t>
  </si>
  <si>
    <t>Štěrkopísek zásypový</t>
  </si>
  <si>
    <t>830*0,5*0,3</t>
  </si>
  <si>
    <t>POVRCHOVÁ ÚPRAVA:</t>
  </si>
  <si>
    <t>nátěry dle barevného odstínu tabulek barev RAL</t>
  </si>
  <si>
    <t>PROVEDENÍ:</t>
  </si>
  <si>
    <t>Vnější plášť trubky je vyroben z HDPE, vnitřní z LDPE. Tato kombinace umožňuje vysokou ohebnost.</t>
  </si>
  <si>
    <t>Na jednom konci trubky je nasunuta spojka, která umožňuje napojení trubek.</t>
  </si>
  <si>
    <t>Utěsnění proti vniknutí prachu a písku.</t>
  </si>
  <si>
    <t>899731112R00</t>
  </si>
  <si>
    <t>Vodič signalizační CYY 2,5 mm2</t>
  </si>
  <si>
    <t>891249111R00</t>
  </si>
  <si>
    <t>Montáž navrtávacích pasů DN 80</t>
  </si>
  <si>
    <t>POL1_0</t>
  </si>
  <si>
    <t>841220030RAC</t>
  </si>
  <si>
    <t>Plynovodní přípojka z trub PE, D 32 mm, dl.33 m napojení na řád D 90 mm</t>
  </si>
  <si>
    <t>Agregovaná položka</t>
  </si>
  <si>
    <t>POL2_</t>
  </si>
  <si>
    <t>Součástí ceny je dodávka trubního materiálu, elektrokoleno, chránička, objímka, kulový kohout, těsnící tmel, přechodka, podpůrná vložka, držák chráničky a montáž všech částí přípojky, dále pak i výstražná fólie.</t>
  </si>
  <si>
    <t>Délka přípojky 33 m + 1,5 m z výkopu do fasády.</t>
  </si>
  <si>
    <t>841220010RAA</t>
  </si>
  <si>
    <t>Plynovodní přípojka z trub PE, D 32 mm, dl. 5 m napojení na řád D 63 mm</t>
  </si>
  <si>
    <t>POL2_0</t>
  </si>
  <si>
    <t>Délka přípojky 5 m + 1,5 m z výkopu do fasády.</t>
  </si>
  <si>
    <t>841220020RAA</t>
  </si>
  <si>
    <t>Plynovodní přípojka z trub PE, D 32 mm, dl.6 m napojení na řad D 63 mm</t>
  </si>
  <si>
    <t>Délka přípojky 6 m + 1,5 m z výkopu do fasády.</t>
  </si>
  <si>
    <t>841220030RAB</t>
  </si>
  <si>
    <t>Plynovodní přípojka z trub PE, D 32 mm, dl.29 m napojení na řád D 90 mm</t>
  </si>
  <si>
    <t>Délka přípojky 29 m + 1,5 m z výkopu do fasády.</t>
  </si>
  <si>
    <t>841230114RAB</t>
  </si>
  <si>
    <t>Plynovod z trub PE, D 63 mm, hl. 1,2 m D 63 x 5,8 návin, SDR11, s podsypem štěrkopískem</t>
  </si>
  <si>
    <t>Součástí ceny je i hlavní tlaková zkouška vzduchem, signalizační vodič a výstražná fólie.</t>
  </si>
  <si>
    <t>841990140RAB</t>
  </si>
  <si>
    <t>Příplatek za trasu v komunikaci asfaltobetonové šířka rýhy 80 cm</t>
  </si>
  <si>
    <t>28613125.MR</t>
  </si>
  <si>
    <t>Elektro T-kus KIT d  63/32 mm reduk. PE100 SDR11</t>
  </si>
  <si>
    <t>POL3_0</t>
  </si>
  <si>
    <t>28613126.MR</t>
  </si>
  <si>
    <t>Elektro T-kus KIT d 90 mm rovnoramenný PE100 SDR11</t>
  </si>
  <si>
    <t>28613145.MR</t>
  </si>
  <si>
    <t>Elektrovíčko d  63 mm PE 100 SDR 11 ELGEF Plus</t>
  </si>
  <si>
    <t>28653318R</t>
  </si>
  <si>
    <t>Redukce tlaková PE d 63/40 mm</t>
  </si>
  <si>
    <t>42273310R</t>
  </si>
  <si>
    <t>Pás navrtávací přechod 2" - PE40</t>
  </si>
  <si>
    <t>42273360R</t>
  </si>
  <si>
    <t>Páss navrtávací přechod 2 1/2" - PE63</t>
  </si>
  <si>
    <t>904      R00</t>
  </si>
  <si>
    <t>Hzs-zkousky v ramci montaz.praci</t>
  </si>
  <si>
    <t>kpl</t>
  </si>
  <si>
    <t>230193003R00</t>
  </si>
  <si>
    <t>Nasunutí potrubní sekce do chráničky DN 100</t>
  </si>
  <si>
    <t>230194003R00</t>
  </si>
  <si>
    <t>Utěsnění chráničky manžetou DN 100</t>
  </si>
  <si>
    <t>230195006R00</t>
  </si>
  <si>
    <t>Montáž distanční objímky celistvé d 86-106 mm</t>
  </si>
  <si>
    <t>230191013R00</t>
  </si>
  <si>
    <t>Uložení chráničky ve výkopu PE 90x3,5mm</t>
  </si>
  <si>
    <t>230220006R00</t>
  </si>
  <si>
    <t>Montáž litinového poklopu - plynovod</t>
  </si>
  <si>
    <t>230220017R00</t>
  </si>
  <si>
    <t>Montáž čichačky na plynovod, DN 80</t>
  </si>
  <si>
    <t>273443883R</t>
  </si>
  <si>
    <t>Manžeta na chráničky EPDM 90 x 133 mm</t>
  </si>
  <si>
    <t>28614005.AR</t>
  </si>
  <si>
    <t>Trubka ochranná plyn d 90 x 3,5 x 6000 mm PEHD</t>
  </si>
  <si>
    <t>42291357R</t>
  </si>
  <si>
    <t>Poklop litinový 534 - šoupátkový, plyn</t>
  </si>
  <si>
    <t>spc</t>
  </si>
  <si>
    <t>Čichačka plynová na potrubí PE d90 v. 0,5-1 m</t>
  </si>
  <si>
    <t>460600001RT3</t>
  </si>
  <si>
    <t>Naložení a odvoz zeminy odvoz na vzdálenost 5000 m</t>
  </si>
  <si>
    <t>460050703RT1</t>
  </si>
  <si>
    <t>Jáma do 2 m3, hor.3,ručně ruční výkop jámy</t>
  </si>
  <si>
    <t>pro propoj : 12</t>
  </si>
  <si>
    <t>pro pilíř : 16,2</t>
  </si>
  <si>
    <t>460080002RT1</t>
  </si>
  <si>
    <t>Betonový základ do bednění uložení betonu do dřevěného bednění</t>
  </si>
  <si>
    <t>460120002RT1</t>
  </si>
  <si>
    <t>Zához jámy, hornina třídy 3 - 4 upěchování a úprava povrchu</t>
  </si>
  <si>
    <t>460270003RT1</t>
  </si>
  <si>
    <t>Pilíř zděný pro HUP 90x60x120 z cihel vápenopískových 29/14/6,5</t>
  </si>
  <si>
    <t>55347626R</t>
  </si>
  <si>
    <t>Dvířka revizní s rámem 600x600 mm</t>
  </si>
  <si>
    <t>V položce je zakalkulováno hloubení rýh nezapažených, šířky 50 cm v hornině 3, ve volném terénu,</t>
  </si>
  <si>
    <t>dodávka a montáž potrubí včetně navrtávací objímky, s podsypem štěrkopískem, s obsypem pískem nebo štěrkopískem,</t>
  </si>
  <si>
    <t>se zásypem hutněným a s odvozem přebytečné zeminy do 10 km, vč. poplatku za skládku.</t>
  </si>
  <si>
    <t>V položce je zakalkulováno hloubení rýh nezapažených, šířky 50 cm v hornině 3 a 4 (včetně příplatku za lepivost -  30 %) ve volném terénu,</t>
  </si>
  <si>
    <t>dodávka a montáž potrubí, s podsypem štěrkopískem, s obsypem pískem nebo štěrkopískem,</t>
  </si>
  <si>
    <t>005111020R</t>
  </si>
  <si>
    <t>Vytyčení stavby</t>
  </si>
  <si>
    <t>Soubor</t>
  </si>
  <si>
    <t>VRN</t>
  </si>
  <si>
    <t>POL99_8</t>
  </si>
  <si>
    <t>Vyhotovení protokolu o vytyčení stavby se seznamem souřadnic vytyčených bodů a jejich polohopisnými (S-JTSK) a výškopisnými (Bpv) hodnotami.</t>
  </si>
  <si>
    <t>Platí pro všechny objekty</t>
  </si>
  <si>
    <t>005111021R</t>
  </si>
  <si>
    <t>Vytyčení inženýrských sítí</t>
  </si>
  <si>
    <t>005121 R</t>
  </si>
  <si>
    <t>Zařízení staveniště</t>
  </si>
  <si>
    <t>Veškeré náklady spojené s vybudováním, provozem a odstraněním zařízení staveniště</t>
  </si>
  <si>
    <t>-oplocení</t>
  </si>
  <si>
    <t>-WC</t>
  </si>
  <si>
    <t>-zázemí stavby</t>
  </si>
  <si>
    <t>V rámci zařízení staveniště zhotovitel zabezpečí z přístupnění objektů po dobu výstavby.</t>
  </si>
  <si>
    <t>Budou zajištěny bezpečné přechody a přejezdy po dobu provádění prací</t>
  </si>
  <si>
    <t>005211030R</t>
  </si>
  <si>
    <t xml:space="preserve">Dočasná dopravní opatření 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</si>
  <si>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</si>
  <si>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</si>
  <si>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</si>
  <si>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- protol o hutnění - zátěžové zkoušky akreditované laboratoře</t>
  </si>
  <si>
    <t>- reviz plynového zařízení vč. předávací dokumentace</t>
  </si>
  <si>
    <t>- reviz elektrického zařízení vč. předávací dokumentace</t>
  </si>
  <si>
    <t>005241010R</t>
  </si>
  <si>
    <t xml:space="preserve">Dokumentace skutečného provedení </t>
  </si>
  <si>
    <t xml:space="preserve"> 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</si>
  <si>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</si>
  <si>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</si>
  <si>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předání objednateli v požadované formě a požadovaném počtu.</t>
  </si>
  <si>
    <t>- Geodetické zaměření skutečného provedení díla bude provedeno a ověřeno oprávněným zeměměřičským</t>
  </si>
  <si>
    <t xml:space="preserve"> inženýrem a bude předáno objednateli 3x v tištěné a 1x v elektronické formě na CD (včetně inženýrských sítí).</t>
  </si>
  <si>
    <t>snížené obruby, vpusti, poklopy, propustky, lampy, svislé dopravní značení,</t>
  </si>
  <si>
    <t>Bude spočítána plocha realizované stezky (silniční obruba + zpevněné plochy)</t>
  </si>
  <si>
    <t>Geometrický plán oddělující stavbu včetně změn druhu pozemku a způsobu využití kultury (chodník - ostatní plocha / ostatní komunikace),</t>
  </si>
  <si>
    <t>tak je požadováno ke kolaudaci stavby a pro zápis změn do Katastru nemovitostí. 9x v tištěné a 1x v elektronické formě na CD.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</si>
  <si>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</si>
  <si>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</si>
  <si>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</si>
  <si>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- betonová patka</t>
  </si>
  <si>
    <t>Geodetické zaměření rohů stavby, stabilizace bodů a sestavení laviček.</t>
  </si>
  <si>
    <t>Zaměření a vytýčení stávajících inženýrských sítí v místě stavby z hlediska jejich ochrany při provádění stavby.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</si>
  <si>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</si>
  <si>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Zahrnuje veškeré náklady spojené s tvorbou posudků, kontrol, revizních zpráv a dalších úkonů požadovaných dotčenými orgány</t>
  </si>
  <si>
    <t xml:space="preserve"> Náklady na vyhotovení geodetického zaměření skutečného provedení díla a geometrického plánu včetně jejich</t>
  </si>
  <si>
    <t xml:space="preserve"> V zaměření budou vyznačeny hranice stavby, označeny druhy povrchů (materiál, povrch, barva),</t>
  </si>
  <si>
    <t>opěrné zdi,….</t>
  </si>
  <si>
    <t>- plastová tabule A3 na sloupku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</si>
</sst>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47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abSelected="1" topLeftCell="B32" zoomScaleNormal="100" zoomScaleSheetLayoutView="75" workbookViewId="0">
      <selection activeCell="F53" sqref="F53:J5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38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">
      <c r="A2" s="3"/>
      <c r="B2" s="77" t="s">
        <v>24</v>
      </c>
      <c r="C2" s="78"/>
      <c r="D2" s="79" t="s">
        <v>43</v>
      </c>
      <c r="E2" s="217" t="s">
        <v>44</v>
      </c>
      <c r="F2" s="218"/>
      <c r="G2" s="218"/>
      <c r="H2" s="218"/>
      <c r="I2" s="218"/>
      <c r="J2" s="219"/>
      <c r="O2" s="2"/>
    </row>
    <row r="3" spans="1:15" ht="27" hidden="1" customHeight="1" x14ac:dyDescent="0.2">
      <c r="A3" s="3"/>
      <c r="B3" s="80"/>
      <c r="C3" s="78"/>
      <c r="D3" s="81"/>
      <c r="E3" s="220"/>
      <c r="F3" s="221"/>
      <c r="G3" s="221"/>
      <c r="H3" s="221"/>
      <c r="I3" s="221"/>
      <c r="J3" s="222"/>
    </row>
    <row r="4" spans="1:15" ht="23.25" customHeight="1" x14ac:dyDescent="0.2">
      <c r="A4" s="3"/>
      <c r="B4" s="82"/>
      <c r="C4" s="83"/>
      <c r="D4" s="84"/>
      <c r="E4" s="230"/>
      <c r="F4" s="230"/>
      <c r="G4" s="230"/>
      <c r="H4" s="230"/>
      <c r="I4" s="230"/>
      <c r="J4" s="231"/>
    </row>
    <row r="5" spans="1:15" ht="24" customHeight="1" x14ac:dyDescent="0.2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20</v>
      </c>
      <c r="C11" s="4"/>
      <c r="D11" s="224"/>
      <c r="E11" s="224"/>
      <c r="F11" s="224"/>
      <c r="G11" s="224"/>
      <c r="H11" s="26" t="s">
        <v>42</v>
      </c>
      <c r="I11" s="86"/>
      <c r="J11" s="10"/>
    </row>
    <row r="12" spans="1:15" ht="15.75" customHeight="1" x14ac:dyDescent="0.2">
      <c r="A12" s="3"/>
      <c r="B12" s="39"/>
      <c r="C12" s="24"/>
      <c r="D12" s="229"/>
      <c r="E12" s="229"/>
      <c r="F12" s="229"/>
      <c r="G12" s="229"/>
      <c r="H12" s="26" t="s">
        <v>36</v>
      </c>
      <c r="I12" s="86"/>
      <c r="J12" s="10"/>
    </row>
    <row r="13" spans="1:15" ht="15.75" customHeight="1" x14ac:dyDescent="0.2">
      <c r="A13" s="3"/>
      <c r="B13" s="40"/>
      <c r="C13" s="25"/>
      <c r="D13" s="85"/>
      <c r="E13" s="232"/>
      <c r="F13" s="233"/>
      <c r="G13" s="233"/>
      <c r="H13" s="27"/>
      <c r="I13" s="32"/>
      <c r="J13" s="49"/>
    </row>
    <row r="14" spans="1:15" ht="24" customHeight="1" x14ac:dyDescent="0.2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34</v>
      </c>
      <c r="C15" s="70"/>
      <c r="D15" s="51"/>
      <c r="E15" s="223"/>
      <c r="F15" s="223"/>
      <c r="G15" s="225"/>
      <c r="H15" s="225"/>
      <c r="I15" s="225" t="s">
        <v>31</v>
      </c>
      <c r="J15" s="226"/>
    </row>
    <row r="16" spans="1:15" ht="23.25" customHeight="1" x14ac:dyDescent="0.2">
      <c r="A16" s="138" t="s">
        <v>26</v>
      </c>
      <c r="B16" s="55" t="s">
        <v>26</v>
      </c>
      <c r="C16" s="56"/>
      <c r="D16" s="57"/>
      <c r="E16" s="214"/>
      <c r="F16" s="215"/>
      <c r="G16" s="214"/>
      <c r="H16" s="215"/>
      <c r="I16" s="214">
        <f>SUMIF(F61:F76,A16,I61:I76)+SUMIF(F61:F76,"PSU",I61:I76)</f>
        <v>0</v>
      </c>
      <c r="J16" s="216"/>
    </row>
    <row r="17" spans="1:10" ht="23.25" customHeight="1" x14ac:dyDescent="0.2">
      <c r="A17" s="138" t="s">
        <v>27</v>
      </c>
      <c r="B17" s="55" t="s">
        <v>27</v>
      </c>
      <c r="C17" s="56"/>
      <c r="D17" s="57"/>
      <c r="E17" s="214"/>
      <c r="F17" s="215"/>
      <c r="G17" s="214"/>
      <c r="H17" s="215"/>
      <c r="I17" s="214">
        <f>SUMIF(F61:F76,A17,I61:I76)</f>
        <v>0</v>
      </c>
      <c r="J17" s="216"/>
    </row>
    <row r="18" spans="1:10" ht="23.25" customHeight="1" x14ac:dyDescent="0.2">
      <c r="A18" s="138" t="s">
        <v>28</v>
      </c>
      <c r="B18" s="55" t="s">
        <v>28</v>
      </c>
      <c r="C18" s="56"/>
      <c r="D18" s="57"/>
      <c r="E18" s="214"/>
      <c r="F18" s="215"/>
      <c r="G18" s="214"/>
      <c r="H18" s="215"/>
      <c r="I18" s="214">
        <f>SUMIF(F61:F76,A18,I61:I76)</f>
        <v>0</v>
      </c>
      <c r="J18" s="216"/>
    </row>
    <row r="19" spans="1:10" ht="23.25" customHeight="1" x14ac:dyDescent="0.2">
      <c r="A19" s="138" t="s">
        <v>93</v>
      </c>
      <c r="B19" s="55" t="s">
        <v>29</v>
      </c>
      <c r="C19" s="56"/>
      <c r="D19" s="57"/>
      <c r="E19" s="214"/>
      <c r="F19" s="215"/>
      <c r="G19" s="214"/>
      <c r="H19" s="215"/>
      <c r="I19" s="214">
        <f>SUMIF(F61:F76,A19,I61:I76)</f>
        <v>0</v>
      </c>
      <c r="J19" s="216"/>
    </row>
    <row r="20" spans="1:10" ht="23.25" customHeight="1" x14ac:dyDescent="0.2">
      <c r="A20" s="138" t="s">
        <v>94</v>
      </c>
      <c r="B20" s="55" t="s">
        <v>30</v>
      </c>
      <c r="C20" s="56"/>
      <c r="D20" s="57"/>
      <c r="E20" s="214"/>
      <c r="F20" s="215"/>
      <c r="G20" s="214"/>
      <c r="H20" s="215"/>
      <c r="I20" s="214">
        <f>SUMIF(F61:F76,A20,I61:I76)</f>
        <v>0</v>
      </c>
      <c r="J20" s="216"/>
    </row>
    <row r="21" spans="1:10" ht="23.25" customHeight="1" x14ac:dyDescent="0.2">
      <c r="A21" s="3"/>
      <c r="B21" s="72" t="s">
        <v>31</v>
      </c>
      <c r="C21" s="73"/>
      <c r="D21" s="74"/>
      <c r="E21" s="227"/>
      <c r="F21" s="228"/>
      <c r="G21" s="227"/>
      <c r="H21" s="228"/>
      <c r="I21" s="227">
        <f>SUM(I16:J20)</f>
        <v>0</v>
      </c>
      <c r="J21" s="239"/>
    </row>
    <row r="22" spans="1:10" ht="33" customHeight="1" x14ac:dyDescent="0.2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>
        <f>ZakladDPHSni*SazbaDPH1/100</f>
        <v>0</v>
      </c>
      <c r="B23" s="55" t="s">
        <v>13</v>
      </c>
      <c r="C23" s="56"/>
      <c r="D23" s="57"/>
      <c r="E23" s="58">
        <v>15</v>
      </c>
      <c r="F23" s="59" t="s">
        <v>0</v>
      </c>
      <c r="G23" s="237">
        <f>ZakladDPHSniVypocet</f>
        <v>0</v>
      </c>
      <c r="H23" s="238"/>
      <c r="I23" s="238"/>
      <c r="J23" s="60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5" t="s">
        <v>14</v>
      </c>
      <c r="C24" s="56"/>
      <c r="D24" s="57"/>
      <c r="E24" s="58">
        <f>SazbaDPH1</f>
        <v>15</v>
      </c>
      <c r="F24" s="59" t="s">
        <v>0</v>
      </c>
      <c r="G24" s="235">
        <f>IF(A24&gt;50, ROUNDUP(A23, 0), ROUNDDOWN(A23, 0))</f>
        <v>0</v>
      </c>
      <c r="H24" s="236"/>
      <c r="I24" s="236"/>
      <c r="J24" s="60" t="str">
        <f t="shared" si="0"/>
        <v>CZK</v>
      </c>
    </row>
    <row r="25" spans="1:10" ht="23.25" customHeight="1" x14ac:dyDescent="0.2">
      <c r="A25" s="3">
        <f>ZakladDPHZakl*SazbaDPH2/100</f>
        <v>0</v>
      </c>
      <c r="B25" s="55" t="s">
        <v>15</v>
      </c>
      <c r="C25" s="56"/>
      <c r="D25" s="57"/>
      <c r="E25" s="58">
        <v>21</v>
      </c>
      <c r="F25" s="59" t="s">
        <v>0</v>
      </c>
      <c r="G25" s="237">
        <f>ZakladDPHZaklVypocet</f>
        <v>0</v>
      </c>
      <c r="H25" s="238"/>
      <c r="I25" s="238"/>
      <c r="J25" s="60" t="str">
        <f t="shared" si="0"/>
        <v>CZK</v>
      </c>
    </row>
    <row r="26" spans="1:10" ht="23.25" customHeight="1" x14ac:dyDescent="0.2">
      <c r="A26" s="3">
        <f>(A25-INT(A25))*100</f>
        <v>0</v>
      </c>
      <c r="B26" s="47" t="s">
        <v>16</v>
      </c>
      <c r="C26" s="21"/>
      <c r="D26" s="17"/>
      <c r="E26" s="41">
        <f>SazbaDPH2</f>
        <v>21</v>
      </c>
      <c r="F26" s="42" t="s">
        <v>0</v>
      </c>
      <c r="G26" s="211">
        <f>IF(A26&gt;50, ROUNDUP(A25, 0), ROUNDDOWN(A25, 0))</f>
        <v>0</v>
      </c>
      <c r="H26" s="212"/>
      <c r="I26" s="212"/>
      <c r="J26" s="54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6" t="s">
        <v>5</v>
      </c>
      <c r="C27" s="19"/>
      <c r="D27" s="22"/>
      <c r="E27" s="19"/>
      <c r="F27" s="20"/>
      <c r="G27" s="213">
        <f>CenaCelkem-(ZakladDPHSni+DPHSni+ZakladDPHZakl+DPHZakl)</f>
        <v>0</v>
      </c>
      <c r="H27" s="213"/>
      <c r="I27" s="213"/>
      <c r="J27" s="61" t="str">
        <f t="shared" si="0"/>
        <v>CZK</v>
      </c>
    </row>
    <row r="28" spans="1:10" ht="27.75" hidden="1" customHeight="1" thickBot="1" x14ac:dyDescent="0.25">
      <c r="A28" s="3"/>
      <c r="B28" s="115" t="s">
        <v>25</v>
      </c>
      <c r="C28" s="116"/>
      <c r="D28" s="116"/>
      <c r="E28" s="117"/>
      <c r="F28" s="118"/>
      <c r="G28" s="241">
        <f>ZakladDPHSniVypocet+ZakladDPHZaklVypocet</f>
        <v>0</v>
      </c>
      <c r="H28" s="241"/>
      <c r="I28" s="241"/>
      <c r="J28" s="119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5" t="s">
        <v>37</v>
      </c>
      <c r="C29" s="120"/>
      <c r="D29" s="120"/>
      <c r="E29" s="120"/>
      <c r="F29" s="120"/>
      <c r="G29" s="240">
        <f>IF(A29&gt;50, ROUNDUP(A27, 0), ROUNDDOWN(A27, 0))</f>
        <v>0</v>
      </c>
      <c r="H29" s="240"/>
      <c r="I29" s="240"/>
      <c r="J29" s="121" t="s">
        <v>61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43580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42"/>
      <c r="E34" s="243"/>
      <c r="F34" s="29"/>
      <c r="G34" s="242"/>
      <c r="H34" s="243"/>
      <c r="I34" s="243"/>
      <c r="J34" s="36"/>
    </row>
    <row r="35" spans="1:10" ht="12.75" customHeight="1" x14ac:dyDescent="0.2">
      <c r="A35" s="3"/>
      <c r="B35" s="3"/>
      <c r="C35" s="4"/>
      <c r="D35" s="234" t="s">
        <v>2</v>
      </c>
      <c r="E35" s="234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 x14ac:dyDescent="0.2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45</v>
      </c>
      <c r="C39" s="203"/>
      <c r="D39" s="204"/>
      <c r="E39" s="204"/>
      <c r="F39" s="102">
        <f>'01.1 2019043 Pol'!AD74+'02 2019043 Pol'!AD168+'03 2019043 Pol'!AD170+'04 2019043 Pol'!AD155+'05 2019043 Pol'!AD76+'06 2019043 Pol'!AD74+'07 2019043 Pol'!AD63</f>
        <v>0</v>
      </c>
      <c r="G39" s="103">
        <f>'01.1 2019043 Pol'!AE74+'02 2019043 Pol'!AE168+'03 2019043 Pol'!AE170+'04 2019043 Pol'!AE155+'05 2019043 Pol'!AE76+'06 2019043 Pol'!AE74+'07 2019043 Pol'!AE63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customHeight="1" x14ac:dyDescent="0.2">
      <c r="A40" s="91">
        <v>2</v>
      </c>
      <c r="B40" s="106" t="s">
        <v>46</v>
      </c>
      <c r="C40" s="206" t="s">
        <v>47</v>
      </c>
      <c r="D40" s="206"/>
      <c r="E40" s="207"/>
      <c r="F40" s="107">
        <f>'01.1 2019043 Pol'!AD74</f>
        <v>0</v>
      </c>
      <c r="G40" s="108">
        <f>'01.1 2019043 Pol'!AE74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91">
        <v>3</v>
      </c>
      <c r="B41" s="110" t="s">
        <v>43</v>
      </c>
      <c r="C41" s="203" t="s">
        <v>48</v>
      </c>
      <c r="D41" s="204"/>
      <c r="E41" s="204"/>
      <c r="F41" s="111"/>
      <c r="G41" s="104"/>
      <c r="H41" s="104"/>
      <c r="I41" s="104"/>
      <c r="J41" s="105"/>
    </row>
    <row r="42" spans="1:10" ht="25.5" customHeight="1" x14ac:dyDescent="0.2">
      <c r="A42" s="91">
        <v>2</v>
      </c>
      <c r="B42" s="106" t="s">
        <v>49</v>
      </c>
      <c r="C42" s="205" t="s">
        <v>50</v>
      </c>
      <c r="D42" s="206"/>
      <c r="E42" s="206"/>
      <c r="F42" s="107">
        <f>'02 2019043 Pol'!AD168</f>
        <v>0</v>
      </c>
      <c r="G42" s="108">
        <f>'02 2019043 Pol'!AE168</f>
        <v>0</v>
      </c>
      <c r="H42" s="108">
        <f>(F42*SazbaDPH1/100)+(G42*SazbaDPH2/100)</f>
        <v>0</v>
      </c>
      <c r="I42" s="108">
        <f>F42+G42+H42</f>
        <v>0</v>
      </c>
      <c r="J42" s="109" t="str">
        <f>IF(CenaCelkemVypocet=0,"",I42/CenaCelkemVypocet*100)</f>
        <v/>
      </c>
    </row>
    <row r="43" spans="1:10" ht="25.5" customHeight="1" x14ac:dyDescent="0.2">
      <c r="A43" s="91">
        <v>3</v>
      </c>
      <c r="B43" s="110" t="s">
        <v>43</v>
      </c>
      <c r="C43" s="203" t="s">
        <v>48</v>
      </c>
      <c r="D43" s="204"/>
      <c r="E43" s="204"/>
      <c r="F43" s="111"/>
      <c r="G43" s="104"/>
      <c r="H43" s="104"/>
      <c r="I43" s="104"/>
      <c r="J43" s="105"/>
    </row>
    <row r="44" spans="1:10" ht="25.5" customHeight="1" x14ac:dyDescent="0.2">
      <c r="A44" s="91">
        <v>2</v>
      </c>
      <c r="B44" s="106" t="s">
        <v>51</v>
      </c>
      <c r="C44" s="205" t="s">
        <v>52</v>
      </c>
      <c r="D44" s="206"/>
      <c r="E44" s="206"/>
      <c r="F44" s="107">
        <f>'03 2019043 Pol'!AD170</f>
        <v>0</v>
      </c>
      <c r="G44" s="108">
        <f>'03 2019043 Pol'!AE170</f>
        <v>0</v>
      </c>
      <c r="H44" s="108">
        <f>(F44*SazbaDPH1/100)+(G44*SazbaDPH2/100)</f>
        <v>0</v>
      </c>
      <c r="I44" s="108">
        <f>F44+G44+H44</f>
        <v>0</v>
      </c>
      <c r="J44" s="109" t="str">
        <f>IF(CenaCelkemVypocet=0,"",I44/CenaCelkemVypocet*100)</f>
        <v/>
      </c>
    </row>
    <row r="45" spans="1:10" ht="25.5" customHeight="1" x14ac:dyDescent="0.2">
      <c r="A45" s="91">
        <v>3</v>
      </c>
      <c r="B45" s="110" t="s">
        <v>43</v>
      </c>
      <c r="C45" s="203" t="s">
        <v>48</v>
      </c>
      <c r="D45" s="204"/>
      <c r="E45" s="204"/>
      <c r="F45" s="111"/>
      <c r="G45" s="104"/>
      <c r="H45" s="104"/>
      <c r="I45" s="104"/>
      <c r="J45" s="105"/>
    </row>
    <row r="46" spans="1:10" ht="25.5" customHeight="1" x14ac:dyDescent="0.2">
      <c r="A46" s="91">
        <v>2</v>
      </c>
      <c r="B46" s="106" t="s">
        <v>53</v>
      </c>
      <c r="C46" s="205" t="s">
        <v>54</v>
      </c>
      <c r="D46" s="206"/>
      <c r="E46" s="206"/>
      <c r="F46" s="107">
        <f>'04 2019043 Pol'!AD155</f>
        <v>0</v>
      </c>
      <c r="G46" s="108">
        <f>'04 2019043 Pol'!AE155</f>
        <v>0</v>
      </c>
      <c r="H46" s="108">
        <f>(F46*SazbaDPH1/100)+(G46*SazbaDPH2/100)</f>
        <v>0</v>
      </c>
      <c r="I46" s="108">
        <f>F46+G46+H46</f>
        <v>0</v>
      </c>
      <c r="J46" s="109" t="str">
        <f>IF(CenaCelkemVypocet=0,"",I46/CenaCelkemVypocet*100)</f>
        <v/>
      </c>
    </row>
    <row r="47" spans="1:10" ht="25.5" customHeight="1" x14ac:dyDescent="0.2">
      <c r="A47" s="91">
        <v>3</v>
      </c>
      <c r="B47" s="110" t="s">
        <v>43</v>
      </c>
      <c r="C47" s="203" t="s">
        <v>48</v>
      </c>
      <c r="D47" s="204"/>
      <c r="E47" s="204"/>
      <c r="F47" s="111"/>
      <c r="G47" s="104"/>
      <c r="H47" s="104"/>
      <c r="I47" s="104"/>
      <c r="J47" s="105"/>
    </row>
    <row r="48" spans="1:10" ht="25.5" customHeight="1" x14ac:dyDescent="0.2">
      <c r="A48" s="91">
        <v>2</v>
      </c>
      <c r="B48" s="106" t="s">
        <v>55</v>
      </c>
      <c r="C48" s="205" t="s">
        <v>56</v>
      </c>
      <c r="D48" s="206"/>
      <c r="E48" s="206"/>
      <c r="F48" s="107">
        <f>'05 2019043 Pol'!AD76</f>
        <v>0</v>
      </c>
      <c r="G48" s="108">
        <f>'05 2019043 Pol'!AE76</f>
        <v>0</v>
      </c>
      <c r="H48" s="108">
        <f>(F48*SazbaDPH1/100)+(G48*SazbaDPH2/100)</f>
        <v>0</v>
      </c>
      <c r="I48" s="108">
        <f>F48+G48+H48</f>
        <v>0</v>
      </c>
      <c r="J48" s="109" t="str">
        <f>IF(CenaCelkemVypocet=0,"",I48/CenaCelkemVypocet*100)</f>
        <v/>
      </c>
    </row>
    <row r="49" spans="1:10" ht="25.5" customHeight="1" x14ac:dyDescent="0.2">
      <c r="A49" s="91">
        <v>3</v>
      </c>
      <c r="B49" s="110" t="s">
        <v>43</v>
      </c>
      <c r="C49" s="203" t="s">
        <v>48</v>
      </c>
      <c r="D49" s="204"/>
      <c r="E49" s="204"/>
      <c r="F49" s="111"/>
      <c r="G49" s="104"/>
      <c r="H49" s="104"/>
      <c r="I49" s="104"/>
      <c r="J49" s="105"/>
    </row>
    <row r="50" spans="1:10" ht="25.5" customHeight="1" x14ac:dyDescent="0.2">
      <c r="A50" s="91">
        <v>2</v>
      </c>
      <c r="B50" s="106" t="s">
        <v>57</v>
      </c>
      <c r="C50" s="205" t="s">
        <v>58</v>
      </c>
      <c r="D50" s="206"/>
      <c r="E50" s="206"/>
      <c r="F50" s="107">
        <f>'06 2019043 Pol'!AD74</f>
        <v>0</v>
      </c>
      <c r="G50" s="108">
        <f>'06 2019043 Pol'!AE74</f>
        <v>0</v>
      </c>
      <c r="H50" s="108">
        <f>(F50*SazbaDPH1/100)+(G50*SazbaDPH2/100)</f>
        <v>0</v>
      </c>
      <c r="I50" s="108">
        <f>F50+G50+H50</f>
        <v>0</v>
      </c>
      <c r="J50" s="109" t="str">
        <f>IF(CenaCelkemVypocet=0,"",I50/CenaCelkemVypocet*100)</f>
        <v/>
      </c>
    </row>
    <row r="51" spans="1:10" ht="25.5" customHeight="1" x14ac:dyDescent="0.2">
      <c r="A51" s="91">
        <v>3</v>
      </c>
      <c r="B51" s="110" t="s">
        <v>43</v>
      </c>
      <c r="C51" s="203" t="s">
        <v>48</v>
      </c>
      <c r="D51" s="204"/>
      <c r="E51" s="204"/>
      <c r="F51" s="111"/>
      <c r="G51" s="104"/>
      <c r="H51" s="104"/>
      <c r="I51" s="104"/>
      <c r="J51" s="105"/>
    </row>
    <row r="52" spans="1:10" ht="25.5" customHeight="1" x14ac:dyDescent="0.2">
      <c r="A52" s="91">
        <v>2</v>
      </c>
      <c r="B52" s="106" t="s">
        <v>59</v>
      </c>
      <c r="C52" s="205" t="s">
        <v>30</v>
      </c>
      <c r="D52" s="206"/>
      <c r="E52" s="206"/>
      <c r="F52" s="107">
        <f>'07 2019043 Pol'!AD63</f>
        <v>0</v>
      </c>
      <c r="G52" s="108">
        <f>'07 2019043 Pol'!AE63</f>
        <v>0</v>
      </c>
      <c r="H52" s="108">
        <f>(F52*SazbaDPH1/100)+(G52*SazbaDPH2/100)</f>
        <v>0</v>
      </c>
      <c r="I52" s="108">
        <f>F52+G52+H52</f>
        <v>0</v>
      </c>
      <c r="J52" s="109" t="str">
        <f>IF(CenaCelkemVypocet=0,"",I52/CenaCelkemVypocet*100)</f>
        <v/>
      </c>
    </row>
    <row r="53" spans="1:10" ht="25.5" customHeight="1" x14ac:dyDescent="0.2">
      <c r="A53" s="91">
        <v>3</v>
      </c>
      <c r="B53" s="110" t="s">
        <v>43</v>
      </c>
      <c r="C53" s="203" t="s">
        <v>48</v>
      </c>
      <c r="D53" s="204"/>
      <c r="E53" s="204"/>
      <c r="F53" s="111"/>
      <c r="G53" s="104"/>
      <c r="H53" s="104"/>
      <c r="I53" s="104"/>
      <c r="J53" s="105"/>
    </row>
    <row r="54" spans="1:10" ht="25.5" customHeight="1" x14ac:dyDescent="0.2">
      <c r="A54" s="91"/>
      <c r="B54" s="200" t="s">
        <v>60</v>
      </c>
      <c r="C54" s="201"/>
      <c r="D54" s="201"/>
      <c r="E54" s="202"/>
      <c r="F54" s="112">
        <f>SUMIF(A39:A53,"=1",F39:F53)</f>
        <v>0</v>
      </c>
      <c r="G54" s="113">
        <f>SUMIF(A39:A53,"=1",G39:G53)</f>
        <v>0</v>
      </c>
      <c r="H54" s="113">
        <f>SUMIF(A39:A53,"=1",H39:H53)</f>
        <v>0</v>
      </c>
      <c r="I54" s="113">
        <f>SUMIF(A39:A53,"=1",I39:I53)</f>
        <v>0</v>
      </c>
      <c r="J54" s="114">
        <f>SUMIF(A39:A53,"=1",J39:J53)</f>
        <v>0</v>
      </c>
    </row>
    <row r="58" spans="1:10" ht="15.75" x14ac:dyDescent="0.25">
      <c r="B58" s="122" t="s">
        <v>62</v>
      </c>
    </row>
    <row r="60" spans="1:10" ht="25.5" customHeight="1" x14ac:dyDescent="0.2">
      <c r="A60" s="123"/>
      <c r="B60" s="126" t="s">
        <v>18</v>
      </c>
      <c r="C60" s="126" t="s">
        <v>6</v>
      </c>
      <c r="D60" s="127"/>
      <c r="E60" s="127"/>
      <c r="F60" s="128" t="s">
        <v>63</v>
      </c>
      <c r="G60" s="128"/>
      <c r="H60" s="128"/>
      <c r="I60" s="128" t="s">
        <v>31</v>
      </c>
      <c r="J60" s="128" t="s">
        <v>0</v>
      </c>
    </row>
    <row r="61" spans="1:10" ht="25.5" customHeight="1" x14ac:dyDescent="0.2">
      <c r="A61" s="124"/>
      <c r="B61" s="129" t="s">
        <v>64</v>
      </c>
      <c r="C61" s="198" t="s">
        <v>65</v>
      </c>
      <c r="D61" s="199"/>
      <c r="E61" s="199"/>
      <c r="F61" s="134" t="s">
        <v>26</v>
      </c>
      <c r="G61" s="135"/>
      <c r="H61" s="135"/>
      <c r="I61" s="135">
        <f>'01.1 2019043 Pol'!G8+'02 2019043 Pol'!G8+'03 2019043 Pol'!G8+'04 2019043 Pol'!G8+'05 2019043 Pol'!G8</f>
        <v>0</v>
      </c>
      <c r="J61" s="132" t="str">
        <f>IF(I77=0,"",I61/I77*100)</f>
        <v/>
      </c>
    </row>
    <row r="62" spans="1:10" ht="25.5" customHeight="1" x14ac:dyDescent="0.2">
      <c r="A62" s="124"/>
      <c r="B62" s="129" t="s">
        <v>66</v>
      </c>
      <c r="C62" s="198" t="s">
        <v>67</v>
      </c>
      <c r="D62" s="199"/>
      <c r="E62" s="199"/>
      <c r="F62" s="134" t="s">
        <v>26</v>
      </c>
      <c r="G62" s="135"/>
      <c r="H62" s="135"/>
      <c r="I62" s="135">
        <f>'02 2019043 Pol'!G80</f>
        <v>0</v>
      </c>
      <c r="J62" s="132" t="str">
        <f>IF(I77=0,"",I62/I77*100)</f>
        <v/>
      </c>
    </row>
    <row r="63" spans="1:10" ht="25.5" customHeight="1" x14ac:dyDescent="0.2">
      <c r="A63" s="124"/>
      <c r="B63" s="129" t="s">
        <v>68</v>
      </c>
      <c r="C63" s="198" t="s">
        <v>69</v>
      </c>
      <c r="D63" s="199"/>
      <c r="E63" s="199"/>
      <c r="F63" s="134" t="s">
        <v>26</v>
      </c>
      <c r="G63" s="135"/>
      <c r="H63" s="135"/>
      <c r="I63" s="135">
        <f>'02 2019043 Pol'!G89+'03 2019043 Pol'!G77+'04 2019043 Pol'!G75</f>
        <v>0</v>
      </c>
      <c r="J63" s="132" t="str">
        <f>IF(I77=0,"",I63/I77*100)</f>
        <v/>
      </c>
    </row>
    <row r="64" spans="1:10" ht="25.5" customHeight="1" x14ac:dyDescent="0.2">
      <c r="A64" s="124"/>
      <c r="B64" s="129" t="s">
        <v>70</v>
      </c>
      <c r="C64" s="198" t="s">
        <v>71</v>
      </c>
      <c r="D64" s="199"/>
      <c r="E64" s="199"/>
      <c r="F64" s="134" t="s">
        <v>26</v>
      </c>
      <c r="G64" s="135"/>
      <c r="H64" s="135"/>
      <c r="I64" s="135">
        <f>'01.1 2019043 Pol'!G32+'02 2019043 Pol'!G106+'03 2019043 Pol'!G84+'04 2019043 Pol'!G83</f>
        <v>0</v>
      </c>
      <c r="J64" s="132" t="str">
        <f>IF(I77=0,"",I64/I77*100)</f>
        <v/>
      </c>
    </row>
    <row r="65" spans="1:10" ht="25.5" customHeight="1" x14ac:dyDescent="0.2">
      <c r="A65" s="124"/>
      <c r="B65" s="129" t="s">
        <v>72</v>
      </c>
      <c r="C65" s="198" t="s">
        <v>73</v>
      </c>
      <c r="D65" s="199"/>
      <c r="E65" s="199"/>
      <c r="F65" s="134" t="s">
        <v>26</v>
      </c>
      <c r="G65" s="135"/>
      <c r="H65" s="135"/>
      <c r="I65" s="135">
        <f>'02 2019043 Pol'!G117+'03 2019043 Pol'!G92+'04 2019043 Pol'!G90+'06 2019043 Pol'!G8</f>
        <v>0</v>
      </c>
      <c r="J65" s="132" t="str">
        <f>IF(I77=0,"",I65/I77*100)</f>
        <v/>
      </c>
    </row>
    <row r="66" spans="1:10" ht="25.5" customHeight="1" x14ac:dyDescent="0.2">
      <c r="A66" s="124"/>
      <c r="B66" s="129" t="s">
        <v>74</v>
      </c>
      <c r="C66" s="198" t="s">
        <v>75</v>
      </c>
      <c r="D66" s="199"/>
      <c r="E66" s="199"/>
      <c r="F66" s="134" t="s">
        <v>26</v>
      </c>
      <c r="G66" s="135"/>
      <c r="H66" s="135"/>
      <c r="I66" s="135">
        <f>'02 2019043 Pol'!G151+'03 2019043 Pol'!G153+'04 2019043 Pol'!G136</f>
        <v>0</v>
      </c>
      <c r="J66" s="132" t="str">
        <f>IF(I77=0,"",I66/I77*100)</f>
        <v/>
      </c>
    </row>
    <row r="67" spans="1:10" ht="25.5" customHeight="1" x14ac:dyDescent="0.2">
      <c r="A67" s="124"/>
      <c r="B67" s="129" t="s">
        <v>76</v>
      </c>
      <c r="C67" s="198" t="s">
        <v>77</v>
      </c>
      <c r="D67" s="199"/>
      <c r="E67" s="199"/>
      <c r="F67" s="134" t="s">
        <v>26</v>
      </c>
      <c r="G67" s="135"/>
      <c r="H67" s="135"/>
      <c r="I67" s="135">
        <f>'06 2019043 Pol'!G51</f>
        <v>0</v>
      </c>
      <c r="J67" s="132" t="str">
        <f>IF(I77=0,"",I67/I77*100)</f>
        <v/>
      </c>
    </row>
    <row r="68" spans="1:10" ht="25.5" customHeight="1" x14ac:dyDescent="0.2">
      <c r="A68" s="124"/>
      <c r="B68" s="129" t="s">
        <v>78</v>
      </c>
      <c r="C68" s="198" t="s">
        <v>79</v>
      </c>
      <c r="D68" s="199"/>
      <c r="E68" s="199"/>
      <c r="F68" s="134" t="s">
        <v>26</v>
      </c>
      <c r="G68" s="135"/>
      <c r="H68" s="135"/>
      <c r="I68" s="135">
        <f>'01.1 2019043 Pol'!G37</f>
        <v>0</v>
      </c>
      <c r="J68" s="132" t="str">
        <f>IF(I77=0,"",I68/I77*100)</f>
        <v/>
      </c>
    </row>
    <row r="69" spans="1:10" ht="25.5" customHeight="1" x14ac:dyDescent="0.2">
      <c r="A69" s="124"/>
      <c r="B69" s="129" t="s">
        <v>80</v>
      </c>
      <c r="C69" s="198" t="s">
        <v>81</v>
      </c>
      <c r="D69" s="199"/>
      <c r="E69" s="199"/>
      <c r="F69" s="134" t="s">
        <v>26</v>
      </c>
      <c r="G69" s="135"/>
      <c r="H69" s="135"/>
      <c r="I69" s="135">
        <f>'01.1 2019043 Pol'!G63</f>
        <v>0</v>
      </c>
      <c r="J69" s="132" t="str">
        <f>IF(I77=0,"",I69/I77*100)</f>
        <v/>
      </c>
    </row>
    <row r="70" spans="1:10" ht="25.5" customHeight="1" x14ac:dyDescent="0.2">
      <c r="A70" s="124"/>
      <c r="B70" s="129" t="s">
        <v>82</v>
      </c>
      <c r="C70" s="198" t="s">
        <v>83</v>
      </c>
      <c r="D70" s="199"/>
      <c r="E70" s="199"/>
      <c r="F70" s="134" t="s">
        <v>26</v>
      </c>
      <c r="G70" s="135"/>
      <c r="H70" s="135"/>
      <c r="I70" s="135">
        <f>'01.1 2019043 Pol'!G66+'02 2019043 Pol'!G153+'03 2019043 Pol'!G155+'04 2019043 Pol'!G140</f>
        <v>0</v>
      </c>
      <c r="J70" s="132" t="str">
        <f>IF(I77=0,"",I70/I77*100)</f>
        <v/>
      </c>
    </row>
    <row r="71" spans="1:10" ht="25.5" customHeight="1" x14ac:dyDescent="0.2">
      <c r="A71" s="124"/>
      <c r="B71" s="129" t="s">
        <v>84</v>
      </c>
      <c r="C71" s="198" t="s">
        <v>85</v>
      </c>
      <c r="D71" s="199"/>
      <c r="E71" s="199"/>
      <c r="F71" s="134" t="s">
        <v>28</v>
      </c>
      <c r="G71" s="135"/>
      <c r="H71" s="135"/>
      <c r="I71" s="135">
        <f>'05 2019043 Pol'!G12</f>
        <v>0</v>
      </c>
      <c r="J71" s="132" t="str">
        <f>IF(I77=0,"",I71/I77*100)</f>
        <v/>
      </c>
    </row>
    <row r="72" spans="1:10" ht="25.5" customHeight="1" x14ac:dyDescent="0.2">
      <c r="A72" s="124"/>
      <c r="B72" s="129" t="s">
        <v>86</v>
      </c>
      <c r="C72" s="198" t="s">
        <v>87</v>
      </c>
      <c r="D72" s="199"/>
      <c r="E72" s="199"/>
      <c r="F72" s="134" t="s">
        <v>28</v>
      </c>
      <c r="G72" s="135"/>
      <c r="H72" s="135"/>
      <c r="I72" s="135">
        <f>'06 2019043 Pol'!G53</f>
        <v>0</v>
      </c>
      <c r="J72" s="132" t="str">
        <f>IF(I77=0,"",I72/I77*100)</f>
        <v/>
      </c>
    </row>
    <row r="73" spans="1:10" ht="25.5" customHeight="1" x14ac:dyDescent="0.2">
      <c r="A73" s="124"/>
      <c r="B73" s="129" t="s">
        <v>88</v>
      </c>
      <c r="C73" s="198" t="s">
        <v>89</v>
      </c>
      <c r="D73" s="199"/>
      <c r="E73" s="199"/>
      <c r="F73" s="134" t="s">
        <v>28</v>
      </c>
      <c r="G73" s="135"/>
      <c r="H73" s="135"/>
      <c r="I73" s="135">
        <f>'05 2019043 Pol'!G44+'06 2019043 Pol'!G64</f>
        <v>0</v>
      </c>
      <c r="J73" s="132" t="str">
        <f>IF(I77=0,"",I73/I77*100)</f>
        <v/>
      </c>
    </row>
    <row r="74" spans="1:10" ht="25.5" customHeight="1" x14ac:dyDescent="0.2">
      <c r="A74" s="124"/>
      <c r="B74" s="129" t="s">
        <v>90</v>
      </c>
      <c r="C74" s="198" t="s">
        <v>91</v>
      </c>
      <c r="D74" s="199"/>
      <c r="E74" s="199"/>
      <c r="F74" s="134" t="s">
        <v>92</v>
      </c>
      <c r="G74" s="135"/>
      <c r="H74" s="135"/>
      <c r="I74" s="135">
        <f>'01.1 2019043 Pol'!G68+'02 2019043 Pol'!G156+'03 2019043 Pol'!G158+'04 2019043 Pol'!G143</f>
        <v>0</v>
      </c>
      <c r="J74" s="132" t="str">
        <f>IF(I77=0,"",I74/I77*100)</f>
        <v/>
      </c>
    </row>
    <row r="75" spans="1:10" ht="25.5" customHeight="1" x14ac:dyDescent="0.2">
      <c r="A75" s="124"/>
      <c r="B75" s="129" t="s">
        <v>93</v>
      </c>
      <c r="C75" s="198" t="s">
        <v>29</v>
      </c>
      <c r="D75" s="199"/>
      <c r="E75" s="199"/>
      <c r="F75" s="134" t="s">
        <v>93</v>
      </c>
      <c r="G75" s="135"/>
      <c r="H75" s="135"/>
      <c r="I75" s="135">
        <f>'07 2019043 Pol'!G8</f>
        <v>0</v>
      </c>
      <c r="J75" s="132" t="str">
        <f>IF(I77=0,"",I75/I77*100)</f>
        <v/>
      </c>
    </row>
    <row r="76" spans="1:10" ht="25.5" customHeight="1" x14ac:dyDescent="0.2">
      <c r="A76" s="124"/>
      <c r="B76" s="129" t="s">
        <v>94</v>
      </c>
      <c r="C76" s="198" t="s">
        <v>30</v>
      </c>
      <c r="D76" s="199"/>
      <c r="E76" s="199"/>
      <c r="F76" s="134" t="s">
        <v>94</v>
      </c>
      <c r="G76" s="135"/>
      <c r="H76" s="135"/>
      <c r="I76" s="135">
        <f>'07 2019043 Pol'!G27</f>
        <v>0</v>
      </c>
      <c r="J76" s="132" t="str">
        <f>IF(I77=0,"",I76/I77*100)</f>
        <v/>
      </c>
    </row>
    <row r="77" spans="1:10" ht="25.5" customHeight="1" x14ac:dyDescent="0.2">
      <c r="A77" s="125"/>
      <c r="B77" s="130" t="s">
        <v>1</v>
      </c>
      <c r="C77" s="130"/>
      <c r="D77" s="131"/>
      <c r="E77" s="131"/>
      <c r="F77" s="136"/>
      <c r="G77" s="137"/>
      <c r="H77" s="137"/>
      <c r="I77" s="137">
        <f>SUM(I61:I76)</f>
        <v>0</v>
      </c>
      <c r="J77" s="133">
        <f>SUM(J61:J76)</f>
        <v>0</v>
      </c>
    </row>
    <row r="78" spans="1:10" x14ac:dyDescent="0.2">
      <c r="F78" s="89"/>
      <c r="G78" s="88"/>
      <c r="H78" s="89"/>
      <c r="I78" s="88"/>
      <c r="J78" s="90"/>
    </row>
    <row r="79" spans="1:10" x14ac:dyDescent="0.2">
      <c r="F79" s="89"/>
      <c r="G79" s="88"/>
      <c r="H79" s="89"/>
      <c r="I79" s="88"/>
      <c r="J79" s="90"/>
    </row>
    <row r="80" spans="1:10" x14ac:dyDescent="0.2">
      <c r="F80" s="89"/>
      <c r="G80" s="88"/>
      <c r="H80" s="89"/>
      <c r="I80" s="88"/>
      <c r="J80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54:E54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6" t="s">
        <v>8</v>
      </c>
      <c r="B2" s="75"/>
      <c r="C2" s="246"/>
      <c r="D2" s="246"/>
      <c r="E2" s="246"/>
      <c r="F2" s="246"/>
      <c r="G2" s="247"/>
    </row>
    <row r="3" spans="1:7" ht="24.95" customHeight="1" x14ac:dyDescent="0.2">
      <c r="A3" s="76" t="s">
        <v>9</v>
      </c>
      <c r="B3" s="75"/>
      <c r="C3" s="246"/>
      <c r="D3" s="246"/>
      <c r="E3" s="246"/>
      <c r="F3" s="246"/>
      <c r="G3" s="247"/>
    </row>
    <row r="4" spans="1:7" ht="24.95" customHeight="1" x14ac:dyDescent="0.2">
      <c r="A4" s="76" t="s">
        <v>10</v>
      </c>
      <c r="B4" s="75"/>
      <c r="C4" s="246"/>
      <c r="D4" s="246"/>
      <c r="E4" s="246"/>
      <c r="F4" s="246"/>
      <c r="G4" s="24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F1" t="s">
        <v>95</v>
      </c>
    </row>
    <row r="2" spans="1:59" ht="24.95" customHeight="1" x14ac:dyDescent="0.2">
      <c r="A2" s="140" t="s">
        <v>8</v>
      </c>
      <c r="B2" s="75" t="s">
        <v>43</v>
      </c>
      <c r="C2" s="249" t="s">
        <v>44</v>
      </c>
      <c r="D2" s="250"/>
      <c r="E2" s="250"/>
      <c r="F2" s="250"/>
      <c r="G2" s="251"/>
      <c r="AF2" t="s">
        <v>96</v>
      </c>
    </row>
    <row r="3" spans="1:59" ht="24.95" customHeight="1" x14ac:dyDescent="0.2">
      <c r="A3" s="140" t="s">
        <v>9</v>
      </c>
      <c r="B3" s="75" t="s">
        <v>46</v>
      </c>
      <c r="C3" s="249" t="s">
        <v>47</v>
      </c>
      <c r="D3" s="250"/>
      <c r="E3" s="250"/>
      <c r="F3" s="250"/>
      <c r="G3" s="251"/>
      <c r="AB3" s="87" t="s">
        <v>96</v>
      </c>
      <c r="AF3" t="s">
        <v>97</v>
      </c>
    </row>
    <row r="4" spans="1:59" ht="24.95" customHeight="1" x14ac:dyDescent="0.2">
      <c r="A4" s="141" t="s">
        <v>10</v>
      </c>
      <c r="B4" s="142" t="s">
        <v>43</v>
      </c>
      <c r="C4" s="252" t="s">
        <v>48</v>
      </c>
      <c r="D4" s="253"/>
      <c r="E4" s="253"/>
      <c r="F4" s="253"/>
      <c r="G4" s="254"/>
      <c r="AF4" t="s">
        <v>98</v>
      </c>
    </row>
    <row r="5" spans="1:59" x14ac:dyDescent="0.2">
      <c r="D5" s="139"/>
    </row>
    <row r="6" spans="1:59" ht="38.25" x14ac:dyDescent="0.2">
      <c r="A6" s="144" t="s">
        <v>99</v>
      </c>
      <c r="B6" s="146" t="s">
        <v>100</v>
      </c>
      <c r="C6" s="146" t="s">
        <v>101</v>
      </c>
      <c r="D6" s="145" t="s">
        <v>102</v>
      </c>
      <c r="E6" s="144" t="s">
        <v>103</v>
      </c>
      <c r="F6" s="143" t="s">
        <v>104</v>
      </c>
      <c r="G6" s="144" t="s">
        <v>31</v>
      </c>
      <c r="H6" s="147" t="s">
        <v>32</v>
      </c>
      <c r="I6" s="147" t="s">
        <v>105</v>
      </c>
      <c r="J6" s="147" t="s">
        <v>33</v>
      </c>
      <c r="K6" s="147" t="s">
        <v>106</v>
      </c>
      <c r="L6" s="147" t="s">
        <v>107</v>
      </c>
      <c r="M6" s="147" t="s">
        <v>108</v>
      </c>
      <c r="N6" s="147" t="s">
        <v>109</v>
      </c>
      <c r="O6" s="147" t="s">
        <v>110</v>
      </c>
      <c r="P6" s="147" t="s">
        <v>111</v>
      </c>
      <c r="Q6" s="147" t="s">
        <v>112</v>
      </c>
      <c r="R6" s="147" t="s">
        <v>113</v>
      </c>
      <c r="S6" s="147" t="s">
        <v>114</v>
      </c>
      <c r="T6" s="147" t="s">
        <v>115</v>
      </c>
      <c r="U6" s="147" t="s">
        <v>116</v>
      </c>
      <c r="V6" s="147" t="s">
        <v>117</v>
      </c>
      <c r="W6" s="147" t="s">
        <v>118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1" t="s">
        <v>119</v>
      </c>
      <c r="B8" s="162" t="s">
        <v>64</v>
      </c>
      <c r="C8" s="182" t="s">
        <v>65</v>
      </c>
      <c r="D8" s="163"/>
      <c r="E8" s="164"/>
      <c r="F8" s="165"/>
      <c r="G8" s="165">
        <f>SUMIF(AF9:AF31,"&lt;&gt;NOR",G9:G31)</f>
        <v>0</v>
      </c>
      <c r="H8" s="165"/>
      <c r="I8" s="165">
        <f>SUM(I9:I31)</f>
        <v>0</v>
      </c>
      <c r="J8" s="165"/>
      <c r="K8" s="165">
        <f>SUM(K9:K31)</f>
        <v>0</v>
      </c>
      <c r="L8" s="165"/>
      <c r="M8" s="165">
        <f>SUM(M9:M31)</f>
        <v>0</v>
      </c>
      <c r="N8" s="165"/>
      <c r="O8" s="165">
        <f>SUM(O9:O31)</f>
        <v>0.04</v>
      </c>
      <c r="P8" s="165"/>
      <c r="Q8" s="165">
        <f>SUM(Q9:Q31)</f>
        <v>225.93</v>
      </c>
      <c r="R8" s="165"/>
      <c r="S8" s="166"/>
      <c r="T8" s="160"/>
      <c r="U8" s="160">
        <f>SUM(U9:U31)</f>
        <v>541.37</v>
      </c>
      <c r="V8" s="160"/>
      <c r="W8" s="160"/>
      <c r="AF8" t="s">
        <v>120</v>
      </c>
    </row>
    <row r="9" spans="1:59" outlineLevel="1" x14ac:dyDescent="0.2">
      <c r="A9" s="167">
        <v>1</v>
      </c>
      <c r="B9" s="168" t="s">
        <v>121</v>
      </c>
      <c r="C9" s="183" t="s">
        <v>122</v>
      </c>
      <c r="D9" s="169" t="s">
        <v>123</v>
      </c>
      <c r="E9" s="170">
        <v>824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3" t="s">
        <v>124</v>
      </c>
      <c r="T9" s="157">
        <v>0.17199999999999999</v>
      </c>
      <c r="U9" s="157">
        <f>ROUND(E9*T9,2)</f>
        <v>141.72999999999999</v>
      </c>
      <c r="V9" s="157"/>
      <c r="W9" s="157" t="s">
        <v>125</v>
      </c>
      <c r="X9" s="148"/>
      <c r="Y9" s="148"/>
      <c r="Z9" s="148"/>
      <c r="AA9" s="148"/>
      <c r="AB9" s="148"/>
      <c r="AC9" s="148"/>
      <c r="AD9" s="148"/>
      <c r="AE9" s="148"/>
      <c r="AF9" s="148" t="s">
        <v>126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5"/>
      <c r="B10" s="156"/>
      <c r="C10" s="184" t="s">
        <v>127</v>
      </c>
      <c r="D10" s="158"/>
      <c r="E10" s="159">
        <v>824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 t="s">
        <v>128</v>
      </c>
      <c r="AG10" s="148">
        <v>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 x14ac:dyDescent="0.2">
      <c r="A11" s="174">
        <v>2</v>
      </c>
      <c r="B11" s="175" t="s">
        <v>129</v>
      </c>
      <c r="C11" s="185" t="s">
        <v>130</v>
      </c>
      <c r="D11" s="176" t="s">
        <v>123</v>
      </c>
      <c r="E11" s="177">
        <v>824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5.0000000000000002E-5</v>
      </c>
      <c r="O11" s="179">
        <f>ROUND(E11*N11,2)</f>
        <v>0.04</v>
      </c>
      <c r="P11" s="179">
        <v>0</v>
      </c>
      <c r="Q11" s="179">
        <f>ROUND(E11*P11,2)</f>
        <v>0</v>
      </c>
      <c r="R11" s="179"/>
      <c r="S11" s="180" t="s">
        <v>124</v>
      </c>
      <c r="T11" s="157">
        <v>0.03</v>
      </c>
      <c r="U11" s="157">
        <f>ROUND(E11*T11,2)</f>
        <v>24.72</v>
      </c>
      <c r="V11" s="157"/>
      <c r="W11" s="157" t="s">
        <v>125</v>
      </c>
      <c r="X11" s="148"/>
      <c r="Y11" s="148"/>
      <c r="Z11" s="148"/>
      <c r="AA11" s="148"/>
      <c r="AB11" s="148"/>
      <c r="AC11" s="148"/>
      <c r="AD11" s="148"/>
      <c r="AE11" s="148"/>
      <c r="AF11" s="148" t="s">
        <v>126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67">
        <v>3</v>
      </c>
      <c r="B12" s="168" t="s">
        <v>131</v>
      </c>
      <c r="C12" s="183" t="s">
        <v>132</v>
      </c>
      <c r="D12" s="169" t="s">
        <v>123</v>
      </c>
      <c r="E12" s="170">
        <v>410.79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0.55000000000000004</v>
      </c>
      <c r="Q12" s="172">
        <f>ROUND(E12*P12,2)</f>
        <v>225.93</v>
      </c>
      <c r="R12" s="172"/>
      <c r="S12" s="173" t="s">
        <v>124</v>
      </c>
      <c r="T12" s="157">
        <v>9.4500000000000001E-2</v>
      </c>
      <c r="U12" s="157">
        <f>ROUND(E12*T12,2)</f>
        <v>38.82</v>
      </c>
      <c r="V12" s="157"/>
      <c r="W12" s="157" t="s">
        <v>125</v>
      </c>
      <c r="X12" s="148"/>
      <c r="Y12" s="148"/>
      <c r="Z12" s="148"/>
      <c r="AA12" s="148"/>
      <c r="AB12" s="148"/>
      <c r="AC12" s="148"/>
      <c r="AD12" s="148"/>
      <c r="AE12" s="148"/>
      <c r="AF12" s="148" t="s">
        <v>126</v>
      </c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outlineLevel="1" x14ac:dyDescent="0.2">
      <c r="A13" s="155"/>
      <c r="B13" s="156"/>
      <c r="C13" s="184" t="s">
        <v>133</v>
      </c>
      <c r="D13" s="158"/>
      <c r="E13" s="159">
        <v>410.79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 t="s">
        <v>128</v>
      </c>
      <c r="AG13" s="148">
        <v>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67">
        <v>4</v>
      </c>
      <c r="B14" s="168" t="s">
        <v>134</v>
      </c>
      <c r="C14" s="183" t="s">
        <v>135</v>
      </c>
      <c r="D14" s="169" t="s">
        <v>136</v>
      </c>
      <c r="E14" s="170">
        <v>961.97749999999996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/>
      <c r="S14" s="173" t="s">
        <v>124</v>
      </c>
      <c r="T14" s="157">
        <v>9.7000000000000003E-2</v>
      </c>
      <c r="U14" s="157">
        <f>ROUND(E14*T14,2)</f>
        <v>93.31</v>
      </c>
      <c r="V14" s="157"/>
      <c r="W14" s="157" t="s">
        <v>125</v>
      </c>
      <c r="X14" s="148"/>
      <c r="Y14" s="148"/>
      <c r="Z14" s="148"/>
      <c r="AA14" s="148"/>
      <c r="AB14" s="148"/>
      <c r="AC14" s="148"/>
      <c r="AD14" s="148"/>
      <c r="AE14" s="148"/>
      <c r="AF14" s="148" t="s">
        <v>126</v>
      </c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55"/>
      <c r="B15" s="156"/>
      <c r="C15" s="184" t="s">
        <v>137</v>
      </c>
      <c r="D15" s="158"/>
      <c r="E15" s="159">
        <v>961.97749999999996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 t="s">
        <v>128</v>
      </c>
      <c r="AG15" s="148">
        <v>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67">
        <v>5</v>
      </c>
      <c r="B16" s="168" t="s">
        <v>138</v>
      </c>
      <c r="C16" s="183" t="s">
        <v>139</v>
      </c>
      <c r="D16" s="169" t="s">
        <v>136</v>
      </c>
      <c r="E16" s="170">
        <v>790.44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3" t="s">
        <v>124</v>
      </c>
      <c r="T16" s="157">
        <v>0.121</v>
      </c>
      <c r="U16" s="157">
        <f>ROUND(E16*T16,2)</f>
        <v>95.64</v>
      </c>
      <c r="V16" s="157"/>
      <c r="W16" s="157" t="s">
        <v>125</v>
      </c>
      <c r="X16" s="148"/>
      <c r="Y16" s="148"/>
      <c r="Z16" s="148"/>
      <c r="AA16" s="148"/>
      <c r="AB16" s="148"/>
      <c r="AC16" s="148"/>
      <c r="AD16" s="148"/>
      <c r="AE16" s="148"/>
      <c r="AF16" s="148" t="s">
        <v>126</v>
      </c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184" t="s">
        <v>140</v>
      </c>
      <c r="D17" s="158"/>
      <c r="E17" s="159">
        <v>790.44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128</v>
      </c>
      <c r="AG17" s="148">
        <v>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67">
        <v>6</v>
      </c>
      <c r="B18" s="168" t="s">
        <v>141</v>
      </c>
      <c r="C18" s="183" t="s">
        <v>142</v>
      </c>
      <c r="D18" s="169" t="s">
        <v>136</v>
      </c>
      <c r="E18" s="170">
        <v>961.97749999999996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3" t="s">
        <v>124</v>
      </c>
      <c r="T18" s="157">
        <v>1.0999999999999999E-2</v>
      </c>
      <c r="U18" s="157">
        <f>ROUND(E18*T18,2)</f>
        <v>10.58</v>
      </c>
      <c r="V18" s="157"/>
      <c r="W18" s="157" t="s">
        <v>125</v>
      </c>
      <c r="X18" s="148"/>
      <c r="Y18" s="148"/>
      <c r="Z18" s="148"/>
      <c r="AA18" s="148"/>
      <c r="AB18" s="148"/>
      <c r="AC18" s="148"/>
      <c r="AD18" s="148"/>
      <c r="AE18" s="148"/>
      <c r="AF18" s="148" t="s">
        <v>126</v>
      </c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184" t="s">
        <v>143</v>
      </c>
      <c r="D19" s="158"/>
      <c r="E19" s="159">
        <v>961.97749999999996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128</v>
      </c>
      <c r="AG19" s="148">
        <v>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ht="22.5" outlineLevel="1" x14ac:dyDescent="0.2">
      <c r="A20" s="167">
        <v>7</v>
      </c>
      <c r="B20" s="168" t="s">
        <v>144</v>
      </c>
      <c r="C20" s="183" t="s">
        <v>145</v>
      </c>
      <c r="D20" s="169" t="s">
        <v>136</v>
      </c>
      <c r="E20" s="170">
        <v>729.3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3" t="s">
        <v>124</v>
      </c>
      <c r="T20" s="157">
        <v>1.0999999999999999E-2</v>
      </c>
      <c r="U20" s="157">
        <f>ROUND(E20*T20,2)</f>
        <v>8.02</v>
      </c>
      <c r="V20" s="157"/>
      <c r="W20" s="157" t="s">
        <v>125</v>
      </c>
      <c r="X20" s="148"/>
      <c r="Y20" s="148"/>
      <c r="Z20" s="148"/>
      <c r="AA20" s="148"/>
      <c r="AB20" s="148"/>
      <c r="AC20" s="148"/>
      <c r="AD20" s="148"/>
      <c r="AE20" s="148"/>
      <c r="AF20" s="148" t="s">
        <v>126</v>
      </c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184" t="s">
        <v>146</v>
      </c>
      <c r="D21" s="158"/>
      <c r="E21" s="159">
        <v>729.3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128</v>
      </c>
      <c r="AG21" s="148">
        <v>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67">
        <v>8</v>
      </c>
      <c r="B22" s="168" t="s">
        <v>147</v>
      </c>
      <c r="C22" s="183" t="s">
        <v>148</v>
      </c>
      <c r="D22" s="169" t="s">
        <v>136</v>
      </c>
      <c r="E22" s="170">
        <v>961.97749999999996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3" t="s">
        <v>124</v>
      </c>
      <c r="T22" s="157">
        <v>5.2999999999999999E-2</v>
      </c>
      <c r="U22" s="157">
        <f>ROUND(E22*T22,2)</f>
        <v>50.98</v>
      </c>
      <c r="V22" s="157"/>
      <c r="W22" s="157" t="s">
        <v>125</v>
      </c>
      <c r="X22" s="148"/>
      <c r="Y22" s="148"/>
      <c r="Z22" s="148"/>
      <c r="AA22" s="148"/>
      <c r="AB22" s="148"/>
      <c r="AC22" s="148"/>
      <c r="AD22" s="148"/>
      <c r="AE22" s="148"/>
      <c r="AF22" s="148" t="s">
        <v>126</v>
      </c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55"/>
      <c r="B23" s="156"/>
      <c r="C23" s="184" t="s">
        <v>143</v>
      </c>
      <c r="D23" s="158"/>
      <c r="E23" s="159">
        <v>961.97749999999996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 t="s">
        <v>128</v>
      </c>
      <c r="AG23" s="148">
        <v>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67">
        <v>9</v>
      </c>
      <c r="B24" s="168" t="s">
        <v>149</v>
      </c>
      <c r="C24" s="183" t="s">
        <v>150</v>
      </c>
      <c r="D24" s="169" t="s">
        <v>136</v>
      </c>
      <c r="E24" s="170">
        <v>61.14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3" t="s">
        <v>124</v>
      </c>
      <c r="T24" s="157">
        <v>4.4999999999999998E-2</v>
      </c>
      <c r="U24" s="157">
        <f>ROUND(E24*T24,2)</f>
        <v>2.75</v>
      </c>
      <c r="V24" s="157"/>
      <c r="W24" s="157" t="s">
        <v>125</v>
      </c>
      <c r="X24" s="148"/>
      <c r="Y24" s="148"/>
      <c r="Z24" s="148"/>
      <c r="AA24" s="148"/>
      <c r="AB24" s="148"/>
      <c r="AC24" s="148"/>
      <c r="AD24" s="148"/>
      <c r="AE24" s="148"/>
      <c r="AF24" s="148" t="s">
        <v>126</v>
      </c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55"/>
      <c r="B25" s="156"/>
      <c r="C25" s="184" t="s">
        <v>151</v>
      </c>
      <c r="D25" s="158"/>
      <c r="E25" s="159">
        <v>61.14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 t="s">
        <v>128</v>
      </c>
      <c r="AG25" s="148">
        <v>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67">
        <v>10</v>
      </c>
      <c r="B26" s="168" t="s">
        <v>152</v>
      </c>
      <c r="C26" s="183" t="s">
        <v>153</v>
      </c>
      <c r="D26" s="169" t="s">
        <v>136</v>
      </c>
      <c r="E26" s="170">
        <v>961.97749999999996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3" t="s">
        <v>124</v>
      </c>
      <c r="T26" s="157">
        <v>8.9999999999999993E-3</v>
      </c>
      <c r="U26" s="157">
        <f>ROUND(E26*T26,2)</f>
        <v>8.66</v>
      </c>
      <c r="V26" s="157"/>
      <c r="W26" s="157" t="s">
        <v>125</v>
      </c>
      <c r="X26" s="148"/>
      <c r="Y26" s="148"/>
      <c r="Z26" s="148"/>
      <c r="AA26" s="148"/>
      <c r="AB26" s="148"/>
      <c r="AC26" s="148"/>
      <c r="AD26" s="148"/>
      <c r="AE26" s="148"/>
      <c r="AF26" s="148" t="s">
        <v>126</v>
      </c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55"/>
      <c r="B27" s="156"/>
      <c r="C27" s="184" t="s">
        <v>143</v>
      </c>
      <c r="D27" s="158"/>
      <c r="E27" s="159">
        <v>961.97749999999996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 t="s">
        <v>128</v>
      </c>
      <c r="AG27" s="148">
        <v>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ht="22.5" outlineLevel="1" x14ac:dyDescent="0.2">
      <c r="A28" s="167">
        <v>11</v>
      </c>
      <c r="B28" s="168" t="s">
        <v>154</v>
      </c>
      <c r="C28" s="183" t="s">
        <v>155</v>
      </c>
      <c r="D28" s="169" t="s">
        <v>123</v>
      </c>
      <c r="E28" s="170">
        <v>3675.61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3" t="s">
        <v>124</v>
      </c>
      <c r="T28" s="157">
        <v>1.7999999999999999E-2</v>
      </c>
      <c r="U28" s="157">
        <f>ROUND(E28*T28,2)</f>
        <v>66.16</v>
      </c>
      <c r="V28" s="157"/>
      <c r="W28" s="157" t="s">
        <v>125</v>
      </c>
      <c r="X28" s="148"/>
      <c r="Y28" s="148"/>
      <c r="Z28" s="148"/>
      <c r="AA28" s="148"/>
      <c r="AB28" s="148"/>
      <c r="AC28" s="148"/>
      <c r="AD28" s="148"/>
      <c r="AE28" s="148"/>
      <c r="AF28" s="148" t="s">
        <v>126</v>
      </c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 x14ac:dyDescent="0.2">
      <c r="A29" s="155"/>
      <c r="B29" s="156"/>
      <c r="C29" s="184" t="s">
        <v>156</v>
      </c>
      <c r="D29" s="158"/>
      <c r="E29" s="159">
        <v>3675.61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 t="s">
        <v>128</v>
      </c>
      <c r="AG29" s="148">
        <v>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67">
        <v>12</v>
      </c>
      <c r="B30" s="168" t="s">
        <v>157</v>
      </c>
      <c r="C30" s="183" t="s">
        <v>158</v>
      </c>
      <c r="D30" s="169" t="s">
        <v>136</v>
      </c>
      <c r="E30" s="170">
        <v>729.3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3" t="s">
        <v>124</v>
      </c>
      <c r="T30" s="157">
        <v>0</v>
      </c>
      <c r="U30" s="157">
        <f>ROUND(E30*T30,2)</f>
        <v>0</v>
      </c>
      <c r="V30" s="157"/>
      <c r="W30" s="157" t="s">
        <v>125</v>
      </c>
      <c r="X30" s="148"/>
      <c r="Y30" s="148"/>
      <c r="Z30" s="148"/>
      <c r="AA30" s="148"/>
      <c r="AB30" s="148"/>
      <c r="AC30" s="148"/>
      <c r="AD30" s="148"/>
      <c r="AE30" s="148"/>
      <c r="AF30" s="148" t="s">
        <v>126</v>
      </c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55"/>
      <c r="B31" s="156"/>
      <c r="C31" s="184" t="s">
        <v>146</v>
      </c>
      <c r="D31" s="158"/>
      <c r="E31" s="159">
        <v>729.3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128</v>
      </c>
      <c r="AG31" s="148">
        <v>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x14ac:dyDescent="0.2">
      <c r="A32" s="161" t="s">
        <v>119</v>
      </c>
      <c r="B32" s="162" t="s">
        <v>70</v>
      </c>
      <c r="C32" s="182" t="s">
        <v>71</v>
      </c>
      <c r="D32" s="163"/>
      <c r="E32" s="164"/>
      <c r="F32" s="165"/>
      <c r="G32" s="165">
        <f>SUMIF(AF33:AF36,"&lt;&gt;NOR",G33:G36)</f>
        <v>0</v>
      </c>
      <c r="H32" s="165"/>
      <c r="I32" s="165">
        <f>SUM(I33:I36)</f>
        <v>0</v>
      </c>
      <c r="J32" s="165"/>
      <c r="K32" s="165">
        <f>SUM(K33:K36)</f>
        <v>0</v>
      </c>
      <c r="L32" s="165"/>
      <c r="M32" s="165">
        <f>SUM(M33:M36)</f>
        <v>0</v>
      </c>
      <c r="N32" s="165"/>
      <c r="O32" s="165">
        <f>SUM(O33:O36)</f>
        <v>2490.5299999999997</v>
      </c>
      <c r="P32" s="165"/>
      <c r="Q32" s="165">
        <f>SUM(Q33:Q36)</f>
        <v>0</v>
      </c>
      <c r="R32" s="165"/>
      <c r="S32" s="166"/>
      <c r="T32" s="160"/>
      <c r="U32" s="160">
        <f>SUM(U33:U36)</f>
        <v>171.45</v>
      </c>
      <c r="V32" s="160"/>
      <c r="W32" s="160"/>
      <c r="AF32" t="s">
        <v>120</v>
      </c>
    </row>
    <row r="33" spans="1:59" ht="22.5" outlineLevel="1" x14ac:dyDescent="0.2">
      <c r="A33" s="167">
        <v>13</v>
      </c>
      <c r="B33" s="168" t="s">
        <v>159</v>
      </c>
      <c r="C33" s="183" t="s">
        <v>160</v>
      </c>
      <c r="D33" s="169" t="s">
        <v>123</v>
      </c>
      <c r="E33" s="170">
        <v>3822.6343999999999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0.441</v>
      </c>
      <c r="O33" s="172">
        <f>ROUND(E33*N33,2)</f>
        <v>1685.78</v>
      </c>
      <c r="P33" s="172">
        <v>0</v>
      </c>
      <c r="Q33" s="172">
        <f>ROUND(E33*P33,2)</f>
        <v>0</v>
      </c>
      <c r="R33" s="172"/>
      <c r="S33" s="173" t="s">
        <v>124</v>
      </c>
      <c r="T33" s="157">
        <v>2.9000000000000001E-2</v>
      </c>
      <c r="U33" s="157">
        <f>ROUND(E33*T33,2)</f>
        <v>110.86</v>
      </c>
      <c r="V33" s="157"/>
      <c r="W33" s="157" t="s">
        <v>125</v>
      </c>
      <c r="X33" s="148"/>
      <c r="Y33" s="148"/>
      <c r="Z33" s="148"/>
      <c r="AA33" s="148"/>
      <c r="AB33" s="148"/>
      <c r="AC33" s="148"/>
      <c r="AD33" s="148"/>
      <c r="AE33" s="148"/>
      <c r="AF33" s="148" t="s">
        <v>126</v>
      </c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5"/>
      <c r="B34" s="156"/>
      <c r="C34" s="184" t="s">
        <v>161</v>
      </c>
      <c r="D34" s="158"/>
      <c r="E34" s="159">
        <v>3822.6343999999999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128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ht="22.5" outlineLevel="1" x14ac:dyDescent="0.2">
      <c r="A35" s="167">
        <v>14</v>
      </c>
      <c r="B35" s="168" t="s">
        <v>162</v>
      </c>
      <c r="C35" s="183" t="s">
        <v>163</v>
      </c>
      <c r="D35" s="169" t="s">
        <v>123</v>
      </c>
      <c r="E35" s="170">
        <v>2423.5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0.33206000000000002</v>
      </c>
      <c r="O35" s="172">
        <f>ROUND(E35*N35,2)</f>
        <v>804.75</v>
      </c>
      <c r="P35" s="172">
        <v>0</v>
      </c>
      <c r="Q35" s="172">
        <f>ROUND(E35*P35,2)</f>
        <v>0</v>
      </c>
      <c r="R35" s="172"/>
      <c r="S35" s="173" t="s">
        <v>124</v>
      </c>
      <c r="T35" s="157">
        <v>2.5000000000000001E-2</v>
      </c>
      <c r="U35" s="157">
        <f>ROUND(E35*T35,2)</f>
        <v>60.59</v>
      </c>
      <c r="V35" s="157"/>
      <c r="W35" s="157" t="s">
        <v>125</v>
      </c>
      <c r="X35" s="148"/>
      <c r="Y35" s="148"/>
      <c r="Z35" s="148"/>
      <c r="AA35" s="148"/>
      <c r="AB35" s="148"/>
      <c r="AC35" s="148"/>
      <c r="AD35" s="148"/>
      <c r="AE35" s="148"/>
      <c r="AF35" s="148" t="s">
        <v>126</v>
      </c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55"/>
      <c r="B36" s="156"/>
      <c r="C36" s="184" t="s">
        <v>164</v>
      </c>
      <c r="D36" s="158"/>
      <c r="E36" s="159">
        <v>2423.5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128</v>
      </c>
      <c r="AG36" s="148">
        <v>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x14ac:dyDescent="0.2">
      <c r="A37" s="161" t="s">
        <v>119</v>
      </c>
      <c r="B37" s="162" t="s">
        <v>78</v>
      </c>
      <c r="C37" s="182" t="s">
        <v>79</v>
      </c>
      <c r="D37" s="163"/>
      <c r="E37" s="164"/>
      <c r="F37" s="165"/>
      <c r="G37" s="165">
        <f>SUMIF(AF38:AF62,"&lt;&gt;NOR",G38:G62)</f>
        <v>0</v>
      </c>
      <c r="H37" s="165"/>
      <c r="I37" s="165">
        <f>SUM(I38:I62)</f>
        <v>0</v>
      </c>
      <c r="J37" s="165"/>
      <c r="K37" s="165">
        <f>SUM(K38:K62)</f>
        <v>0</v>
      </c>
      <c r="L37" s="165"/>
      <c r="M37" s="165">
        <f>SUM(M38:M62)</f>
        <v>0</v>
      </c>
      <c r="N37" s="165"/>
      <c r="O37" s="165">
        <f>SUM(O38:O62)</f>
        <v>3.419999999999999</v>
      </c>
      <c r="P37" s="165"/>
      <c r="Q37" s="165">
        <f>SUM(Q38:Q62)</f>
        <v>0</v>
      </c>
      <c r="R37" s="165"/>
      <c r="S37" s="166"/>
      <c r="T37" s="160"/>
      <c r="U37" s="160">
        <f>SUM(U38:U62)</f>
        <v>30.73</v>
      </c>
      <c r="V37" s="160"/>
      <c r="W37" s="160"/>
      <c r="AF37" t="s">
        <v>120</v>
      </c>
    </row>
    <row r="38" spans="1:59" outlineLevel="1" x14ac:dyDescent="0.2">
      <c r="A38" s="174">
        <v>15</v>
      </c>
      <c r="B38" s="175" t="s">
        <v>165</v>
      </c>
      <c r="C38" s="185" t="s">
        <v>166</v>
      </c>
      <c r="D38" s="176" t="s">
        <v>167</v>
      </c>
      <c r="E38" s="177">
        <v>2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0.17499999999999999</v>
      </c>
      <c r="O38" s="179">
        <f>ROUND(E38*N38,2)</f>
        <v>0.35</v>
      </c>
      <c r="P38" s="179">
        <v>0</v>
      </c>
      <c r="Q38" s="179">
        <f>ROUND(E38*P38,2)</f>
        <v>0</v>
      </c>
      <c r="R38" s="179"/>
      <c r="S38" s="180" t="s">
        <v>124</v>
      </c>
      <c r="T38" s="157">
        <v>0.83</v>
      </c>
      <c r="U38" s="157">
        <f>ROUND(E38*T38,2)</f>
        <v>1.66</v>
      </c>
      <c r="V38" s="157"/>
      <c r="W38" s="157" t="s">
        <v>125</v>
      </c>
      <c r="X38" s="148"/>
      <c r="Y38" s="148"/>
      <c r="Z38" s="148"/>
      <c r="AA38" s="148"/>
      <c r="AB38" s="148"/>
      <c r="AC38" s="148"/>
      <c r="AD38" s="148"/>
      <c r="AE38" s="148"/>
      <c r="AF38" s="148" t="s">
        <v>126</v>
      </c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74">
        <v>16</v>
      </c>
      <c r="B39" s="175" t="s">
        <v>168</v>
      </c>
      <c r="C39" s="185" t="s">
        <v>169</v>
      </c>
      <c r="D39" s="176" t="s">
        <v>167</v>
      </c>
      <c r="E39" s="177">
        <v>26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0.1125</v>
      </c>
      <c r="O39" s="179">
        <f>ROUND(E39*N39,2)</f>
        <v>2.93</v>
      </c>
      <c r="P39" s="179">
        <v>0</v>
      </c>
      <c r="Q39" s="179">
        <f>ROUND(E39*P39,2)</f>
        <v>0</v>
      </c>
      <c r="R39" s="179"/>
      <c r="S39" s="180" t="s">
        <v>124</v>
      </c>
      <c r="T39" s="157">
        <v>0.91800000000000004</v>
      </c>
      <c r="U39" s="157">
        <f>ROUND(E39*T39,2)</f>
        <v>23.87</v>
      </c>
      <c r="V39" s="157"/>
      <c r="W39" s="157" t="s">
        <v>125</v>
      </c>
      <c r="X39" s="148"/>
      <c r="Y39" s="148"/>
      <c r="Z39" s="148"/>
      <c r="AA39" s="148"/>
      <c r="AB39" s="148"/>
      <c r="AC39" s="148"/>
      <c r="AD39" s="148"/>
      <c r="AE39" s="148"/>
      <c r="AF39" s="148" t="s">
        <v>126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ht="22.5" outlineLevel="1" x14ac:dyDescent="0.2">
      <c r="A40" s="174">
        <v>17</v>
      </c>
      <c r="B40" s="175" t="s">
        <v>170</v>
      </c>
      <c r="C40" s="185" t="s">
        <v>171</v>
      </c>
      <c r="D40" s="176" t="s">
        <v>167</v>
      </c>
      <c r="E40" s="177">
        <v>26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/>
      <c r="S40" s="180" t="s">
        <v>124</v>
      </c>
      <c r="T40" s="157">
        <v>0.2</v>
      </c>
      <c r="U40" s="157">
        <f>ROUND(E40*T40,2)</f>
        <v>5.2</v>
      </c>
      <c r="V40" s="157"/>
      <c r="W40" s="157" t="s">
        <v>125</v>
      </c>
      <c r="X40" s="148"/>
      <c r="Y40" s="148"/>
      <c r="Z40" s="148"/>
      <c r="AA40" s="148"/>
      <c r="AB40" s="148"/>
      <c r="AC40" s="148"/>
      <c r="AD40" s="148"/>
      <c r="AE40" s="148"/>
      <c r="AF40" s="148" t="s">
        <v>126</v>
      </c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67">
        <v>18</v>
      </c>
      <c r="B41" s="168" t="s">
        <v>172</v>
      </c>
      <c r="C41" s="183" t="s">
        <v>173</v>
      </c>
      <c r="D41" s="169" t="s">
        <v>167</v>
      </c>
      <c r="E41" s="170">
        <v>6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5.1000000000000004E-3</v>
      </c>
      <c r="O41" s="172">
        <f>ROUND(E41*N41,2)</f>
        <v>0.03</v>
      </c>
      <c r="P41" s="172">
        <v>0</v>
      </c>
      <c r="Q41" s="172">
        <f>ROUND(E41*P41,2)</f>
        <v>0</v>
      </c>
      <c r="R41" s="172" t="s">
        <v>174</v>
      </c>
      <c r="S41" s="173" t="s">
        <v>124</v>
      </c>
      <c r="T41" s="157">
        <v>0</v>
      </c>
      <c r="U41" s="157">
        <f>ROUND(E41*T41,2)</f>
        <v>0</v>
      </c>
      <c r="V41" s="157"/>
      <c r="W41" s="157" t="s">
        <v>175</v>
      </c>
      <c r="X41" s="148"/>
      <c r="Y41" s="148"/>
      <c r="Z41" s="148"/>
      <c r="AA41" s="148"/>
      <c r="AB41" s="148"/>
      <c r="AC41" s="148"/>
      <c r="AD41" s="148"/>
      <c r="AE41" s="148"/>
      <c r="AF41" s="148" t="s">
        <v>176</v>
      </c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55"/>
      <c r="B42" s="156"/>
      <c r="C42" s="184" t="s">
        <v>177</v>
      </c>
      <c r="D42" s="158"/>
      <c r="E42" s="159">
        <v>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 t="s">
        <v>128</v>
      </c>
      <c r="AG42" s="148">
        <v>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74">
        <v>19</v>
      </c>
      <c r="B43" s="175" t="s">
        <v>178</v>
      </c>
      <c r="C43" s="185" t="s">
        <v>179</v>
      </c>
      <c r="D43" s="176" t="s">
        <v>167</v>
      </c>
      <c r="E43" s="177">
        <v>2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5.1000000000000004E-3</v>
      </c>
      <c r="O43" s="179">
        <f>ROUND(E43*N43,2)</f>
        <v>0.01</v>
      </c>
      <c r="P43" s="179">
        <v>0</v>
      </c>
      <c r="Q43" s="179">
        <f>ROUND(E43*P43,2)</f>
        <v>0</v>
      </c>
      <c r="R43" s="179" t="s">
        <v>174</v>
      </c>
      <c r="S43" s="180" t="s">
        <v>124</v>
      </c>
      <c r="T43" s="157">
        <v>0</v>
      </c>
      <c r="U43" s="157">
        <f>ROUND(E43*T43,2)</f>
        <v>0</v>
      </c>
      <c r="V43" s="157"/>
      <c r="W43" s="157" t="s">
        <v>175</v>
      </c>
      <c r="X43" s="148"/>
      <c r="Y43" s="148"/>
      <c r="Z43" s="148"/>
      <c r="AA43" s="148"/>
      <c r="AB43" s="148"/>
      <c r="AC43" s="148"/>
      <c r="AD43" s="148"/>
      <c r="AE43" s="148"/>
      <c r="AF43" s="148" t="s">
        <v>176</v>
      </c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74">
        <v>20</v>
      </c>
      <c r="B44" s="175" t="s">
        <v>180</v>
      </c>
      <c r="C44" s="185" t="s">
        <v>181</v>
      </c>
      <c r="D44" s="176" t="s">
        <v>167</v>
      </c>
      <c r="E44" s="177">
        <v>4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9">
        <v>5.1000000000000004E-3</v>
      </c>
      <c r="O44" s="179">
        <f>ROUND(E44*N44,2)</f>
        <v>0.02</v>
      </c>
      <c r="P44" s="179">
        <v>0</v>
      </c>
      <c r="Q44" s="179">
        <f>ROUND(E44*P44,2)</f>
        <v>0</v>
      </c>
      <c r="R44" s="179" t="s">
        <v>174</v>
      </c>
      <c r="S44" s="180" t="s">
        <v>124</v>
      </c>
      <c r="T44" s="157">
        <v>0</v>
      </c>
      <c r="U44" s="157">
        <f>ROUND(E44*T44,2)</f>
        <v>0</v>
      </c>
      <c r="V44" s="157"/>
      <c r="W44" s="157" t="s">
        <v>175</v>
      </c>
      <c r="X44" s="148"/>
      <c r="Y44" s="148"/>
      <c r="Z44" s="148"/>
      <c r="AA44" s="148"/>
      <c r="AB44" s="148"/>
      <c r="AC44" s="148"/>
      <c r="AD44" s="148"/>
      <c r="AE44" s="148"/>
      <c r="AF44" s="148" t="s">
        <v>176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67">
        <v>21</v>
      </c>
      <c r="B45" s="168" t="s">
        <v>182</v>
      </c>
      <c r="C45" s="183" t="s">
        <v>183</v>
      </c>
      <c r="D45" s="169" t="s">
        <v>167</v>
      </c>
      <c r="E45" s="170">
        <v>3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5.1000000000000004E-3</v>
      </c>
      <c r="O45" s="172">
        <f>ROUND(E45*N45,2)</f>
        <v>0.02</v>
      </c>
      <c r="P45" s="172">
        <v>0</v>
      </c>
      <c r="Q45" s="172">
        <f>ROUND(E45*P45,2)</f>
        <v>0</v>
      </c>
      <c r="R45" s="172" t="s">
        <v>174</v>
      </c>
      <c r="S45" s="173" t="s">
        <v>124</v>
      </c>
      <c r="T45" s="157">
        <v>0</v>
      </c>
      <c r="U45" s="157">
        <f>ROUND(E45*T45,2)</f>
        <v>0</v>
      </c>
      <c r="V45" s="157"/>
      <c r="W45" s="157" t="s">
        <v>175</v>
      </c>
      <c r="X45" s="148"/>
      <c r="Y45" s="148"/>
      <c r="Z45" s="148"/>
      <c r="AA45" s="148"/>
      <c r="AB45" s="148"/>
      <c r="AC45" s="148"/>
      <c r="AD45" s="148"/>
      <c r="AE45" s="148"/>
      <c r="AF45" s="148" t="s">
        <v>176</v>
      </c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55"/>
      <c r="B46" s="156"/>
      <c r="C46" s="184" t="s">
        <v>184</v>
      </c>
      <c r="D46" s="158"/>
      <c r="E46" s="159">
        <v>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 t="s">
        <v>128</v>
      </c>
      <c r="AG46" s="148">
        <v>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55"/>
      <c r="B47" s="156"/>
      <c r="C47" s="184" t="s">
        <v>185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 t="s">
        <v>128</v>
      </c>
      <c r="AG47" s="148">
        <v>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67">
        <v>22</v>
      </c>
      <c r="B48" s="168" t="s">
        <v>186</v>
      </c>
      <c r="C48" s="183" t="s">
        <v>187</v>
      </c>
      <c r="D48" s="169" t="s">
        <v>167</v>
      </c>
      <c r="E48" s="170">
        <v>2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5.1000000000000004E-3</v>
      </c>
      <c r="O48" s="172">
        <f>ROUND(E48*N48,2)</f>
        <v>0.01</v>
      </c>
      <c r="P48" s="172">
        <v>0</v>
      </c>
      <c r="Q48" s="172">
        <f>ROUND(E48*P48,2)</f>
        <v>0</v>
      </c>
      <c r="R48" s="172" t="s">
        <v>174</v>
      </c>
      <c r="S48" s="173" t="s">
        <v>124</v>
      </c>
      <c r="T48" s="157">
        <v>0</v>
      </c>
      <c r="U48" s="157">
        <f>ROUND(E48*T48,2)</f>
        <v>0</v>
      </c>
      <c r="V48" s="157"/>
      <c r="W48" s="157" t="s">
        <v>175</v>
      </c>
      <c r="X48" s="148"/>
      <c r="Y48" s="148"/>
      <c r="Z48" s="148"/>
      <c r="AA48" s="148"/>
      <c r="AB48" s="148"/>
      <c r="AC48" s="148"/>
      <c r="AD48" s="148"/>
      <c r="AE48" s="148"/>
      <c r="AF48" s="148" t="s">
        <v>176</v>
      </c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5"/>
      <c r="B49" s="156"/>
      <c r="C49" s="184" t="s">
        <v>188</v>
      </c>
      <c r="D49" s="158"/>
      <c r="E49" s="159">
        <v>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 t="s">
        <v>128</v>
      </c>
      <c r="AG49" s="148">
        <v>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outlineLevel="1" x14ac:dyDescent="0.2">
      <c r="A50" s="167">
        <v>23</v>
      </c>
      <c r="B50" s="168" t="s">
        <v>189</v>
      </c>
      <c r="C50" s="183" t="s">
        <v>190</v>
      </c>
      <c r="D50" s="169" t="s">
        <v>167</v>
      </c>
      <c r="E50" s="170">
        <v>5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5.1000000000000004E-3</v>
      </c>
      <c r="O50" s="172">
        <f>ROUND(E50*N50,2)</f>
        <v>0.03</v>
      </c>
      <c r="P50" s="172">
        <v>0</v>
      </c>
      <c r="Q50" s="172">
        <f>ROUND(E50*P50,2)</f>
        <v>0</v>
      </c>
      <c r="R50" s="172" t="s">
        <v>174</v>
      </c>
      <c r="S50" s="173" t="s">
        <v>124</v>
      </c>
      <c r="T50" s="157">
        <v>0</v>
      </c>
      <c r="U50" s="157">
        <f>ROUND(E50*T50,2)</f>
        <v>0</v>
      </c>
      <c r="V50" s="157"/>
      <c r="W50" s="157" t="s">
        <v>175</v>
      </c>
      <c r="X50" s="148"/>
      <c r="Y50" s="148"/>
      <c r="Z50" s="148"/>
      <c r="AA50" s="148"/>
      <c r="AB50" s="148"/>
      <c r="AC50" s="148"/>
      <c r="AD50" s="148"/>
      <c r="AE50" s="148"/>
      <c r="AF50" s="148" t="s">
        <v>176</v>
      </c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 x14ac:dyDescent="0.2">
      <c r="A51" s="155"/>
      <c r="B51" s="156"/>
      <c r="C51" s="184" t="s">
        <v>191</v>
      </c>
      <c r="D51" s="158"/>
      <c r="E51" s="159">
        <v>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 t="s">
        <v>128</v>
      </c>
      <c r="AG51" s="148">
        <v>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 x14ac:dyDescent="0.2">
      <c r="A52" s="155"/>
      <c r="B52" s="156"/>
      <c r="C52" s="184" t="s">
        <v>192</v>
      </c>
      <c r="D52" s="158"/>
      <c r="E52" s="159">
        <v>2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 t="s">
        <v>128</v>
      </c>
      <c r="AG52" s="148">
        <v>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67">
        <v>24</v>
      </c>
      <c r="B53" s="168" t="s">
        <v>193</v>
      </c>
      <c r="C53" s="183" t="s">
        <v>194</v>
      </c>
      <c r="D53" s="169" t="s">
        <v>167</v>
      </c>
      <c r="E53" s="170">
        <v>2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5.1000000000000004E-3</v>
      </c>
      <c r="O53" s="172">
        <f>ROUND(E53*N53,2)</f>
        <v>0.01</v>
      </c>
      <c r="P53" s="172">
        <v>0</v>
      </c>
      <c r="Q53" s="172">
        <f>ROUND(E53*P53,2)</f>
        <v>0</v>
      </c>
      <c r="R53" s="172" t="s">
        <v>174</v>
      </c>
      <c r="S53" s="173" t="s">
        <v>124</v>
      </c>
      <c r="T53" s="157">
        <v>0</v>
      </c>
      <c r="U53" s="157">
        <f>ROUND(E53*T53,2)</f>
        <v>0</v>
      </c>
      <c r="V53" s="157"/>
      <c r="W53" s="157" t="s">
        <v>175</v>
      </c>
      <c r="X53" s="148"/>
      <c r="Y53" s="148"/>
      <c r="Z53" s="148"/>
      <c r="AA53" s="148"/>
      <c r="AB53" s="148"/>
      <c r="AC53" s="148"/>
      <c r="AD53" s="148"/>
      <c r="AE53" s="148"/>
      <c r="AF53" s="148" t="s">
        <v>176</v>
      </c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5"/>
      <c r="B54" s="156"/>
      <c r="C54" s="184" t="s">
        <v>195</v>
      </c>
      <c r="D54" s="158"/>
      <c r="E54" s="159">
        <v>1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 t="s">
        <v>128</v>
      </c>
      <c r="AG54" s="148">
        <v>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55"/>
      <c r="B55" s="156"/>
      <c r="C55" s="184" t="s">
        <v>196</v>
      </c>
      <c r="D55" s="158"/>
      <c r="E55" s="159">
        <v>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 t="s">
        <v>128</v>
      </c>
      <c r="AG55" s="148">
        <v>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74">
        <v>25</v>
      </c>
      <c r="B56" s="175" t="s">
        <v>197</v>
      </c>
      <c r="C56" s="185" t="s">
        <v>198</v>
      </c>
      <c r="D56" s="176" t="s">
        <v>167</v>
      </c>
      <c r="E56" s="177">
        <v>1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9">
        <v>5.1000000000000004E-3</v>
      </c>
      <c r="O56" s="179">
        <f>ROUND(E56*N56,2)</f>
        <v>0.01</v>
      </c>
      <c r="P56" s="179">
        <v>0</v>
      </c>
      <c r="Q56" s="179">
        <f>ROUND(E56*P56,2)</f>
        <v>0</v>
      </c>
      <c r="R56" s="179" t="s">
        <v>174</v>
      </c>
      <c r="S56" s="180" t="s">
        <v>124</v>
      </c>
      <c r="T56" s="157">
        <v>0</v>
      </c>
      <c r="U56" s="157">
        <f>ROUND(E56*T56,2)</f>
        <v>0</v>
      </c>
      <c r="V56" s="157"/>
      <c r="W56" s="157" t="s">
        <v>175</v>
      </c>
      <c r="X56" s="148"/>
      <c r="Y56" s="148"/>
      <c r="Z56" s="148"/>
      <c r="AA56" s="148"/>
      <c r="AB56" s="148"/>
      <c r="AC56" s="148"/>
      <c r="AD56" s="148"/>
      <c r="AE56" s="148"/>
      <c r="AF56" s="148" t="s">
        <v>176</v>
      </c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74">
        <v>26</v>
      </c>
      <c r="B57" s="175" t="s">
        <v>199</v>
      </c>
      <c r="C57" s="185" t="s">
        <v>200</v>
      </c>
      <c r="D57" s="176" t="s">
        <v>167</v>
      </c>
      <c r="E57" s="177">
        <v>1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9">
        <v>2E-3</v>
      </c>
      <c r="O57" s="179">
        <f>ROUND(E57*N57,2)</f>
        <v>0</v>
      </c>
      <c r="P57" s="179">
        <v>0</v>
      </c>
      <c r="Q57" s="179">
        <f>ROUND(E57*P57,2)</f>
        <v>0</v>
      </c>
      <c r="R57" s="179" t="s">
        <v>174</v>
      </c>
      <c r="S57" s="180" t="s">
        <v>124</v>
      </c>
      <c r="T57" s="157">
        <v>0</v>
      </c>
      <c r="U57" s="157">
        <f>ROUND(E57*T57,2)</f>
        <v>0</v>
      </c>
      <c r="V57" s="157"/>
      <c r="W57" s="157" t="s">
        <v>175</v>
      </c>
      <c r="X57" s="148"/>
      <c r="Y57" s="148"/>
      <c r="Z57" s="148"/>
      <c r="AA57" s="148"/>
      <c r="AB57" s="148"/>
      <c r="AC57" s="148"/>
      <c r="AD57" s="148"/>
      <c r="AE57" s="148"/>
      <c r="AF57" s="148" t="s">
        <v>176</v>
      </c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74">
        <v>27</v>
      </c>
      <c r="B58" s="175" t="s">
        <v>201</v>
      </c>
      <c r="C58" s="185" t="s">
        <v>202</v>
      </c>
      <c r="D58" s="176" t="s">
        <v>167</v>
      </c>
      <c r="E58" s="177">
        <v>26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79" t="s">
        <v>174</v>
      </c>
      <c r="S58" s="180" t="s">
        <v>124</v>
      </c>
      <c r="T58" s="157">
        <v>0</v>
      </c>
      <c r="U58" s="157">
        <f>ROUND(E58*T58,2)</f>
        <v>0</v>
      </c>
      <c r="V58" s="157"/>
      <c r="W58" s="157" t="s">
        <v>175</v>
      </c>
      <c r="X58" s="148"/>
      <c r="Y58" s="148"/>
      <c r="Z58" s="148"/>
      <c r="AA58" s="148"/>
      <c r="AB58" s="148"/>
      <c r="AC58" s="148"/>
      <c r="AD58" s="148"/>
      <c r="AE58" s="148"/>
      <c r="AF58" s="148" t="s">
        <v>176</v>
      </c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74">
        <v>28</v>
      </c>
      <c r="B59" s="175" t="s">
        <v>203</v>
      </c>
      <c r="C59" s="185" t="s">
        <v>204</v>
      </c>
      <c r="D59" s="176" t="s">
        <v>167</v>
      </c>
      <c r="E59" s="177">
        <v>26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9">
        <v>0</v>
      </c>
      <c r="O59" s="179">
        <f>ROUND(E59*N59,2)</f>
        <v>0</v>
      </c>
      <c r="P59" s="179">
        <v>0</v>
      </c>
      <c r="Q59" s="179">
        <f>ROUND(E59*P59,2)</f>
        <v>0</v>
      </c>
      <c r="R59" s="179" t="s">
        <v>174</v>
      </c>
      <c r="S59" s="180" t="s">
        <v>124</v>
      </c>
      <c r="T59" s="157">
        <v>0</v>
      </c>
      <c r="U59" s="157">
        <f>ROUND(E59*T59,2)</f>
        <v>0</v>
      </c>
      <c r="V59" s="157"/>
      <c r="W59" s="157" t="s">
        <v>175</v>
      </c>
      <c r="X59" s="148"/>
      <c r="Y59" s="148"/>
      <c r="Z59" s="148"/>
      <c r="AA59" s="148"/>
      <c r="AB59" s="148"/>
      <c r="AC59" s="148"/>
      <c r="AD59" s="148"/>
      <c r="AE59" s="148"/>
      <c r="AF59" s="148" t="s">
        <v>176</v>
      </c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67">
        <v>29</v>
      </c>
      <c r="B60" s="168" t="s">
        <v>205</v>
      </c>
      <c r="C60" s="183" t="s">
        <v>206</v>
      </c>
      <c r="D60" s="169" t="s">
        <v>167</v>
      </c>
      <c r="E60" s="170">
        <v>78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 t="s">
        <v>174</v>
      </c>
      <c r="S60" s="173" t="s">
        <v>124</v>
      </c>
      <c r="T60" s="157">
        <v>0</v>
      </c>
      <c r="U60" s="157">
        <f>ROUND(E60*T60,2)</f>
        <v>0</v>
      </c>
      <c r="V60" s="157"/>
      <c r="W60" s="157" t="s">
        <v>175</v>
      </c>
      <c r="X60" s="148"/>
      <c r="Y60" s="148"/>
      <c r="Z60" s="148"/>
      <c r="AA60" s="148"/>
      <c r="AB60" s="148"/>
      <c r="AC60" s="148"/>
      <c r="AD60" s="148"/>
      <c r="AE60" s="148"/>
      <c r="AF60" s="148" t="s">
        <v>176</v>
      </c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5"/>
      <c r="B61" s="156"/>
      <c r="C61" s="184" t="s">
        <v>207</v>
      </c>
      <c r="D61" s="158"/>
      <c r="E61" s="159">
        <v>78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 t="s">
        <v>128</v>
      </c>
      <c r="AG61" s="148">
        <v>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ht="22.5" outlineLevel="1" x14ac:dyDescent="0.2">
      <c r="A62" s="174">
        <v>30</v>
      </c>
      <c r="B62" s="175" t="s">
        <v>208</v>
      </c>
      <c r="C62" s="185" t="s">
        <v>209</v>
      </c>
      <c r="D62" s="176" t="s">
        <v>167</v>
      </c>
      <c r="E62" s="177">
        <v>2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9">
        <v>2.2000000000000001E-3</v>
      </c>
      <c r="O62" s="179">
        <f>ROUND(E62*N62,2)</f>
        <v>0</v>
      </c>
      <c r="P62" s="179">
        <v>0</v>
      </c>
      <c r="Q62" s="179">
        <f>ROUND(E62*P62,2)</f>
        <v>0</v>
      </c>
      <c r="R62" s="179" t="s">
        <v>174</v>
      </c>
      <c r="S62" s="180" t="s">
        <v>124</v>
      </c>
      <c r="T62" s="157">
        <v>0</v>
      </c>
      <c r="U62" s="157">
        <f>ROUND(E62*T62,2)</f>
        <v>0</v>
      </c>
      <c r="V62" s="157"/>
      <c r="W62" s="157" t="s">
        <v>175</v>
      </c>
      <c r="X62" s="148"/>
      <c r="Y62" s="148"/>
      <c r="Z62" s="148"/>
      <c r="AA62" s="148"/>
      <c r="AB62" s="148"/>
      <c r="AC62" s="148"/>
      <c r="AD62" s="148"/>
      <c r="AE62" s="148"/>
      <c r="AF62" s="148" t="s">
        <v>176</v>
      </c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x14ac:dyDescent="0.2">
      <c r="A63" s="161" t="s">
        <v>119</v>
      </c>
      <c r="B63" s="162" t="s">
        <v>80</v>
      </c>
      <c r="C63" s="182" t="s">
        <v>81</v>
      </c>
      <c r="D63" s="163"/>
      <c r="E63" s="164"/>
      <c r="F63" s="165"/>
      <c r="G63" s="165">
        <f>SUMIF(AF64:AF65,"&lt;&gt;NOR",G64:G65)</f>
        <v>0</v>
      </c>
      <c r="H63" s="165"/>
      <c r="I63" s="165">
        <f>SUM(I64:I65)</f>
        <v>0</v>
      </c>
      <c r="J63" s="165"/>
      <c r="K63" s="165">
        <f>SUM(K64:K65)</f>
        <v>0</v>
      </c>
      <c r="L63" s="165"/>
      <c r="M63" s="165">
        <f>SUM(M64:M65)</f>
        <v>0</v>
      </c>
      <c r="N63" s="165"/>
      <c r="O63" s="165">
        <f>SUM(O64:O65)</f>
        <v>0</v>
      </c>
      <c r="P63" s="165"/>
      <c r="Q63" s="165">
        <f>SUM(Q64:Q65)</f>
        <v>0.48</v>
      </c>
      <c r="R63" s="165"/>
      <c r="S63" s="166"/>
      <c r="T63" s="160"/>
      <c r="U63" s="160">
        <f>SUM(U64:U65)</f>
        <v>4.12</v>
      </c>
      <c r="V63" s="160"/>
      <c r="W63" s="160"/>
      <c r="AF63" t="s">
        <v>120</v>
      </c>
    </row>
    <row r="64" spans="1:59" outlineLevel="1" x14ac:dyDescent="0.2">
      <c r="A64" s="174">
        <v>31</v>
      </c>
      <c r="B64" s="175" t="s">
        <v>210</v>
      </c>
      <c r="C64" s="185" t="s">
        <v>211</v>
      </c>
      <c r="D64" s="176" t="s">
        <v>167</v>
      </c>
      <c r="E64" s="177">
        <v>5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8.2000000000000003E-2</v>
      </c>
      <c r="Q64" s="179">
        <f>ROUND(E64*P64,2)</f>
        <v>0.41</v>
      </c>
      <c r="R64" s="179"/>
      <c r="S64" s="180" t="s">
        <v>124</v>
      </c>
      <c r="T64" s="157">
        <v>0.58799999999999997</v>
      </c>
      <c r="U64" s="157">
        <f>ROUND(E64*T64,2)</f>
        <v>2.94</v>
      </c>
      <c r="V64" s="157"/>
      <c r="W64" s="157" t="s">
        <v>125</v>
      </c>
      <c r="X64" s="148"/>
      <c r="Y64" s="148"/>
      <c r="Z64" s="148"/>
      <c r="AA64" s="148"/>
      <c r="AB64" s="148"/>
      <c r="AC64" s="148"/>
      <c r="AD64" s="148"/>
      <c r="AE64" s="148"/>
      <c r="AF64" s="148" t="s">
        <v>126</v>
      </c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74">
        <v>32</v>
      </c>
      <c r="B65" s="175" t="s">
        <v>212</v>
      </c>
      <c r="C65" s="185" t="s">
        <v>213</v>
      </c>
      <c r="D65" s="176" t="s">
        <v>167</v>
      </c>
      <c r="E65" s="177">
        <v>2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3.6999999999999998E-2</v>
      </c>
      <c r="Q65" s="179">
        <f>ROUND(E65*P65,2)</f>
        <v>7.0000000000000007E-2</v>
      </c>
      <c r="R65" s="179"/>
      <c r="S65" s="180" t="s">
        <v>124</v>
      </c>
      <c r="T65" s="157">
        <v>0.58799999999999997</v>
      </c>
      <c r="U65" s="157">
        <f>ROUND(E65*T65,2)</f>
        <v>1.18</v>
      </c>
      <c r="V65" s="157"/>
      <c r="W65" s="157" t="s">
        <v>125</v>
      </c>
      <c r="X65" s="148"/>
      <c r="Y65" s="148"/>
      <c r="Z65" s="148"/>
      <c r="AA65" s="148"/>
      <c r="AB65" s="148"/>
      <c r="AC65" s="148"/>
      <c r="AD65" s="148"/>
      <c r="AE65" s="148"/>
      <c r="AF65" s="148" t="s">
        <v>126</v>
      </c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x14ac:dyDescent="0.2">
      <c r="A66" s="161" t="s">
        <v>119</v>
      </c>
      <c r="B66" s="162" t="s">
        <v>82</v>
      </c>
      <c r="C66" s="182" t="s">
        <v>83</v>
      </c>
      <c r="D66" s="163"/>
      <c r="E66" s="164"/>
      <c r="F66" s="165"/>
      <c r="G66" s="165">
        <f>SUMIF(AF67:AF67,"&lt;&gt;NOR",G67:G67)</f>
        <v>0</v>
      </c>
      <c r="H66" s="165"/>
      <c r="I66" s="165">
        <f>SUM(I67:I67)</f>
        <v>0</v>
      </c>
      <c r="J66" s="165"/>
      <c r="K66" s="165">
        <f>SUM(K67:K67)</f>
        <v>0</v>
      </c>
      <c r="L66" s="165"/>
      <c r="M66" s="165">
        <f>SUM(M67:M67)</f>
        <v>0</v>
      </c>
      <c r="N66" s="165"/>
      <c r="O66" s="165">
        <f>SUM(O67:O67)</f>
        <v>0</v>
      </c>
      <c r="P66" s="165"/>
      <c r="Q66" s="165">
        <f>SUM(Q67:Q67)</f>
        <v>0</v>
      </c>
      <c r="R66" s="165"/>
      <c r="S66" s="166"/>
      <c r="T66" s="160"/>
      <c r="U66" s="160">
        <f>SUM(U67:U67)</f>
        <v>49.88</v>
      </c>
      <c r="V66" s="160"/>
      <c r="W66" s="160"/>
      <c r="AF66" t="s">
        <v>120</v>
      </c>
    </row>
    <row r="67" spans="1:59" outlineLevel="1" x14ac:dyDescent="0.2">
      <c r="A67" s="174">
        <v>33</v>
      </c>
      <c r="B67" s="175" t="s">
        <v>214</v>
      </c>
      <c r="C67" s="185" t="s">
        <v>215</v>
      </c>
      <c r="D67" s="176" t="s">
        <v>216</v>
      </c>
      <c r="E67" s="177">
        <v>2493.97928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79"/>
      <c r="S67" s="180" t="s">
        <v>124</v>
      </c>
      <c r="T67" s="157">
        <v>0.02</v>
      </c>
      <c r="U67" s="157">
        <f>ROUND(E67*T67,2)</f>
        <v>49.88</v>
      </c>
      <c r="V67" s="157"/>
      <c r="W67" s="157" t="s">
        <v>217</v>
      </c>
      <c r="X67" s="148"/>
      <c r="Y67" s="148"/>
      <c r="Z67" s="148"/>
      <c r="AA67" s="148"/>
      <c r="AB67" s="148"/>
      <c r="AC67" s="148"/>
      <c r="AD67" s="148"/>
      <c r="AE67" s="148"/>
      <c r="AF67" s="148" t="s">
        <v>218</v>
      </c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x14ac:dyDescent="0.2">
      <c r="A68" s="161" t="s">
        <v>119</v>
      </c>
      <c r="B68" s="162" t="s">
        <v>90</v>
      </c>
      <c r="C68" s="182" t="s">
        <v>91</v>
      </c>
      <c r="D68" s="163"/>
      <c r="E68" s="164"/>
      <c r="F68" s="165"/>
      <c r="G68" s="165">
        <f>SUMIF(AF69:AF72,"&lt;&gt;NOR",G69:G72)</f>
        <v>0</v>
      </c>
      <c r="H68" s="165"/>
      <c r="I68" s="165">
        <f>SUM(I69:I72)</f>
        <v>0</v>
      </c>
      <c r="J68" s="165"/>
      <c r="K68" s="165">
        <f>SUM(K69:K72)</f>
        <v>0</v>
      </c>
      <c r="L68" s="165"/>
      <c r="M68" s="165">
        <f>SUM(M69:M72)</f>
        <v>0</v>
      </c>
      <c r="N68" s="165"/>
      <c r="O68" s="165">
        <f>SUM(O69:O72)</f>
        <v>0</v>
      </c>
      <c r="P68" s="165"/>
      <c r="Q68" s="165">
        <f>SUM(Q69:Q72)</f>
        <v>0</v>
      </c>
      <c r="R68" s="165"/>
      <c r="S68" s="166"/>
      <c r="T68" s="160"/>
      <c r="U68" s="160">
        <f>SUM(U69:U72)</f>
        <v>135.62</v>
      </c>
      <c r="V68" s="160"/>
      <c r="W68" s="160"/>
      <c r="AF68" t="s">
        <v>120</v>
      </c>
    </row>
    <row r="69" spans="1:59" outlineLevel="1" x14ac:dyDescent="0.2">
      <c r="A69" s="174">
        <v>34</v>
      </c>
      <c r="B69" s="175" t="s">
        <v>219</v>
      </c>
      <c r="C69" s="185" t="s">
        <v>220</v>
      </c>
      <c r="D69" s="176" t="s">
        <v>216</v>
      </c>
      <c r="E69" s="177">
        <v>226.41849999999999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79"/>
      <c r="S69" s="180" t="s">
        <v>124</v>
      </c>
      <c r="T69" s="157">
        <v>0.16400000000000001</v>
      </c>
      <c r="U69" s="157">
        <f>ROUND(E69*T69,2)</f>
        <v>37.130000000000003</v>
      </c>
      <c r="V69" s="157"/>
      <c r="W69" s="157" t="s">
        <v>221</v>
      </c>
      <c r="X69" s="148"/>
      <c r="Y69" s="148"/>
      <c r="Z69" s="148"/>
      <c r="AA69" s="148"/>
      <c r="AB69" s="148"/>
      <c r="AC69" s="148"/>
      <c r="AD69" s="148"/>
      <c r="AE69" s="148"/>
      <c r="AF69" s="148" t="s">
        <v>222</v>
      </c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outlineLevel="1" x14ac:dyDescent="0.2">
      <c r="A70" s="174">
        <v>35</v>
      </c>
      <c r="B70" s="175" t="s">
        <v>223</v>
      </c>
      <c r="C70" s="185" t="s">
        <v>224</v>
      </c>
      <c r="D70" s="176" t="s">
        <v>216</v>
      </c>
      <c r="E70" s="177">
        <v>226.41849999999999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/>
      <c r="S70" s="180" t="s">
        <v>124</v>
      </c>
      <c r="T70" s="157">
        <v>0.155</v>
      </c>
      <c r="U70" s="157">
        <f>ROUND(E70*T70,2)</f>
        <v>35.090000000000003</v>
      </c>
      <c r="V70" s="157"/>
      <c r="W70" s="157" t="s">
        <v>221</v>
      </c>
      <c r="X70" s="148"/>
      <c r="Y70" s="148"/>
      <c r="Z70" s="148"/>
      <c r="AA70" s="148"/>
      <c r="AB70" s="148"/>
      <c r="AC70" s="148"/>
      <c r="AD70" s="148"/>
      <c r="AE70" s="148"/>
      <c r="AF70" s="148" t="s">
        <v>222</v>
      </c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outlineLevel="1" x14ac:dyDescent="0.2">
      <c r="A71" s="174">
        <v>36</v>
      </c>
      <c r="B71" s="175" t="s">
        <v>225</v>
      </c>
      <c r="C71" s="185" t="s">
        <v>226</v>
      </c>
      <c r="D71" s="176" t="s">
        <v>216</v>
      </c>
      <c r="E71" s="177">
        <v>7924.6475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79"/>
      <c r="S71" s="180" t="s">
        <v>124</v>
      </c>
      <c r="T71" s="157">
        <v>8.0000000000000002E-3</v>
      </c>
      <c r="U71" s="157">
        <f>ROUND(E71*T71,2)</f>
        <v>63.4</v>
      </c>
      <c r="V71" s="157"/>
      <c r="W71" s="157" t="s">
        <v>221</v>
      </c>
      <c r="X71" s="148"/>
      <c r="Y71" s="148"/>
      <c r="Z71" s="148"/>
      <c r="AA71" s="148"/>
      <c r="AB71" s="148"/>
      <c r="AC71" s="148"/>
      <c r="AD71" s="148"/>
      <c r="AE71" s="148"/>
      <c r="AF71" s="148" t="s">
        <v>222</v>
      </c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67">
        <v>37</v>
      </c>
      <c r="B72" s="168" t="s">
        <v>227</v>
      </c>
      <c r="C72" s="183" t="s">
        <v>228</v>
      </c>
      <c r="D72" s="169" t="s">
        <v>216</v>
      </c>
      <c r="E72" s="170">
        <v>226.41849999999999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2"/>
      <c r="S72" s="173" t="s">
        <v>124</v>
      </c>
      <c r="T72" s="157">
        <v>0</v>
      </c>
      <c r="U72" s="157">
        <f>ROUND(E72*T72,2)</f>
        <v>0</v>
      </c>
      <c r="V72" s="157"/>
      <c r="W72" s="157" t="s">
        <v>221</v>
      </c>
      <c r="X72" s="148"/>
      <c r="Y72" s="148"/>
      <c r="Z72" s="148"/>
      <c r="AA72" s="148"/>
      <c r="AB72" s="148"/>
      <c r="AC72" s="148"/>
      <c r="AD72" s="148"/>
      <c r="AE72" s="148"/>
      <c r="AF72" s="148" t="s">
        <v>222</v>
      </c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x14ac:dyDescent="0.2">
      <c r="A73" s="5"/>
      <c r="B73" s="6"/>
      <c r="C73" s="186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D73">
        <v>15</v>
      </c>
      <c r="AE73">
        <v>21</v>
      </c>
    </row>
    <row r="74" spans="1:59" x14ac:dyDescent="0.2">
      <c r="A74" s="151"/>
      <c r="B74" s="152" t="s">
        <v>31</v>
      </c>
      <c r="C74" s="187"/>
      <c r="D74" s="153"/>
      <c r="E74" s="154"/>
      <c r="F74" s="154"/>
      <c r="G74" s="181">
        <f>G8+G32+G37+G63+G66+G68</f>
        <v>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D74">
        <f>SUMIF(L7:L72,AD73,G7:G72)</f>
        <v>0</v>
      </c>
      <c r="AE74">
        <f>SUMIF(L7:L72,AE73,G7:G72)</f>
        <v>0</v>
      </c>
      <c r="AF74" t="s">
        <v>229</v>
      </c>
    </row>
    <row r="75" spans="1:59" x14ac:dyDescent="0.2">
      <c r="A75" s="5"/>
      <c r="B75" s="6"/>
      <c r="C75" s="186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59" x14ac:dyDescent="0.2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59" x14ac:dyDescent="0.2">
      <c r="A77" s="255" t="s">
        <v>230</v>
      </c>
      <c r="B77" s="255"/>
      <c r="C77" s="256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59" x14ac:dyDescent="0.2">
      <c r="A78" s="257"/>
      <c r="B78" s="258"/>
      <c r="C78" s="259"/>
      <c r="D78" s="258"/>
      <c r="E78" s="258"/>
      <c r="F78" s="258"/>
      <c r="G78" s="26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F78" t="s">
        <v>231</v>
      </c>
    </row>
    <row r="79" spans="1:59" x14ac:dyDescent="0.2">
      <c r="A79" s="261"/>
      <c r="B79" s="262"/>
      <c r="C79" s="263"/>
      <c r="D79" s="262"/>
      <c r="E79" s="262"/>
      <c r="F79" s="262"/>
      <c r="G79" s="26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59" x14ac:dyDescent="0.2">
      <c r="A80" s="261"/>
      <c r="B80" s="262"/>
      <c r="C80" s="263"/>
      <c r="D80" s="262"/>
      <c r="E80" s="262"/>
      <c r="F80" s="262"/>
      <c r="G80" s="26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2" x14ac:dyDescent="0.2">
      <c r="A81" s="261"/>
      <c r="B81" s="262"/>
      <c r="C81" s="263"/>
      <c r="D81" s="262"/>
      <c r="E81" s="262"/>
      <c r="F81" s="262"/>
      <c r="G81" s="26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2" x14ac:dyDescent="0.2">
      <c r="A82" s="265"/>
      <c r="B82" s="266"/>
      <c r="C82" s="267"/>
      <c r="D82" s="266"/>
      <c r="E82" s="266"/>
      <c r="F82" s="266"/>
      <c r="G82" s="26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2" x14ac:dyDescent="0.2">
      <c r="A83" s="5"/>
      <c r="B83" s="6"/>
      <c r="C83" s="186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2" x14ac:dyDescent="0.2">
      <c r="C84" s="188"/>
      <c r="D84" s="139"/>
      <c r="AF84" t="s">
        <v>232</v>
      </c>
    </row>
    <row r="85" spans="1:32" x14ac:dyDescent="0.2">
      <c r="D85" s="139"/>
    </row>
    <row r="86" spans="1:32" x14ac:dyDescent="0.2">
      <c r="D86" s="139"/>
    </row>
    <row r="87" spans="1:32" x14ac:dyDescent="0.2">
      <c r="D87" s="139"/>
    </row>
    <row r="88" spans="1:32" x14ac:dyDescent="0.2">
      <c r="D88" s="139"/>
    </row>
    <row r="89" spans="1:32" x14ac:dyDescent="0.2">
      <c r="D89" s="139"/>
    </row>
    <row r="90" spans="1:32" x14ac:dyDescent="0.2">
      <c r="D90" s="139"/>
    </row>
    <row r="91" spans="1:32" x14ac:dyDescent="0.2">
      <c r="D91" s="139"/>
    </row>
    <row r="92" spans="1:32" x14ac:dyDescent="0.2">
      <c r="D92" s="139"/>
    </row>
    <row r="93" spans="1:32" x14ac:dyDescent="0.2">
      <c r="D93" s="139"/>
    </row>
    <row r="94" spans="1:32" x14ac:dyDescent="0.2">
      <c r="D94" s="139"/>
    </row>
    <row r="95" spans="1:32" x14ac:dyDescent="0.2">
      <c r="D95" s="139"/>
    </row>
    <row r="96" spans="1:32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6">
    <mergeCell ref="A78:G82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F1" t="s">
        <v>95</v>
      </c>
    </row>
    <row r="2" spans="1:59" ht="24.95" customHeight="1" x14ac:dyDescent="0.2">
      <c r="A2" s="140" t="s">
        <v>8</v>
      </c>
      <c r="B2" s="75" t="s">
        <v>43</v>
      </c>
      <c r="C2" s="249" t="s">
        <v>44</v>
      </c>
      <c r="D2" s="250"/>
      <c r="E2" s="250"/>
      <c r="F2" s="250"/>
      <c r="G2" s="251"/>
      <c r="AF2" t="s">
        <v>96</v>
      </c>
    </row>
    <row r="3" spans="1:59" ht="24.95" customHeight="1" x14ac:dyDescent="0.2">
      <c r="A3" s="140" t="s">
        <v>9</v>
      </c>
      <c r="B3" s="75" t="s">
        <v>49</v>
      </c>
      <c r="C3" s="249" t="s">
        <v>50</v>
      </c>
      <c r="D3" s="250"/>
      <c r="E3" s="250"/>
      <c r="F3" s="250"/>
      <c r="G3" s="251"/>
      <c r="AB3" s="87" t="s">
        <v>96</v>
      </c>
      <c r="AF3" t="s">
        <v>97</v>
      </c>
    </row>
    <row r="4" spans="1:59" ht="24.95" customHeight="1" x14ac:dyDescent="0.2">
      <c r="A4" s="141" t="s">
        <v>10</v>
      </c>
      <c r="B4" s="142" t="s">
        <v>43</v>
      </c>
      <c r="C4" s="252" t="s">
        <v>48</v>
      </c>
      <c r="D4" s="253"/>
      <c r="E4" s="253"/>
      <c r="F4" s="253"/>
      <c r="G4" s="254"/>
      <c r="AF4" t="s">
        <v>98</v>
      </c>
    </row>
    <row r="5" spans="1:59" x14ac:dyDescent="0.2">
      <c r="D5" s="139"/>
    </row>
    <row r="6" spans="1:59" ht="38.25" x14ac:dyDescent="0.2">
      <c r="A6" s="144" t="s">
        <v>99</v>
      </c>
      <c r="B6" s="146" t="s">
        <v>100</v>
      </c>
      <c r="C6" s="146" t="s">
        <v>101</v>
      </c>
      <c r="D6" s="145" t="s">
        <v>102</v>
      </c>
      <c r="E6" s="144" t="s">
        <v>103</v>
      </c>
      <c r="F6" s="143" t="s">
        <v>104</v>
      </c>
      <c r="G6" s="144" t="s">
        <v>31</v>
      </c>
      <c r="H6" s="147" t="s">
        <v>32</v>
      </c>
      <c r="I6" s="147" t="s">
        <v>105</v>
      </c>
      <c r="J6" s="147" t="s">
        <v>33</v>
      </c>
      <c r="K6" s="147" t="s">
        <v>106</v>
      </c>
      <c r="L6" s="147" t="s">
        <v>107</v>
      </c>
      <c r="M6" s="147" t="s">
        <v>108</v>
      </c>
      <c r="N6" s="147" t="s">
        <v>109</v>
      </c>
      <c r="O6" s="147" t="s">
        <v>110</v>
      </c>
      <c r="P6" s="147" t="s">
        <v>111</v>
      </c>
      <c r="Q6" s="147" t="s">
        <v>112</v>
      </c>
      <c r="R6" s="147" t="s">
        <v>113</v>
      </c>
      <c r="S6" s="147" t="s">
        <v>114</v>
      </c>
      <c r="T6" s="147" t="s">
        <v>115</v>
      </c>
      <c r="U6" s="147" t="s">
        <v>116</v>
      </c>
      <c r="V6" s="147" t="s">
        <v>117</v>
      </c>
      <c r="W6" s="147" t="s">
        <v>118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1" t="s">
        <v>119</v>
      </c>
      <c r="B8" s="162" t="s">
        <v>64</v>
      </c>
      <c r="C8" s="182" t="s">
        <v>65</v>
      </c>
      <c r="D8" s="163"/>
      <c r="E8" s="164"/>
      <c r="F8" s="165"/>
      <c r="G8" s="165">
        <f>SUMIF(AF9:AF79,"&lt;&gt;NOR",G9:G79)</f>
        <v>0</v>
      </c>
      <c r="H8" s="165"/>
      <c r="I8" s="165">
        <f>SUM(I9:I79)</f>
        <v>0</v>
      </c>
      <c r="J8" s="165"/>
      <c r="K8" s="165">
        <f>SUM(K9:K79)</f>
        <v>0</v>
      </c>
      <c r="L8" s="165"/>
      <c r="M8" s="165">
        <f>SUM(M9:M79)</f>
        <v>0</v>
      </c>
      <c r="N8" s="165"/>
      <c r="O8" s="165">
        <f>SUM(O9:O79)</f>
        <v>284</v>
      </c>
      <c r="P8" s="165"/>
      <c r="Q8" s="165">
        <f>SUM(Q9:Q79)</f>
        <v>290.39999999999998</v>
      </c>
      <c r="R8" s="165"/>
      <c r="S8" s="166"/>
      <c r="T8" s="160"/>
      <c r="U8" s="160">
        <f>SUM(U9:U79)</f>
        <v>4546.42</v>
      </c>
      <c r="V8" s="160"/>
      <c r="W8" s="160"/>
      <c r="AF8" t="s">
        <v>120</v>
      </c>
    </row>
    <row r="9" spans="1:59" outlineLevel="1" x14ac:dyDescent="0.2">
      <c r="A9" s="167">
        <v>1</v>
      </c>
      <c r="B9" s="168" t="s">
        <v>233</v>
      </c>
      <c r="C9" s="183" t="s">
        <v>234</v>
      </c>
      <c r="D9" s="169" t="s">
        <v>123</v>
      </c>
      <c r="E9" s="170">
        <v>330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0.66</v>
      </c>
      <c r="Q9" s="172">
        <f>ROUND(E9*P9,2)</f>
        <v>217.8</v>
      </c>
      <c r="R9" s="172"/>
      <c r="S9" s="173" t="s">
        <v>124</v>
      </c>
      <c r="T9" s="157">
        <v>0.11899999999999999</v>
      </c>
      <c r="U9" s="157">
        <f>ROUND(E9*T9,2)</f>
        <v>39.270000000000003</v>
      </c>
      <c r="V9" s="157"/>
      <c r="W9" s="157" t="s">
        <v>125</v>
      </c>
      <c r="X9" s="148"/>
      <c r="Y9" s="148"/>
      <c r="Z9" s="148"/>
      <c r="AA9" s="148"/>
      <c r="AB9" s="148"/>
      <c r="AC9" s="148"/>
      <c r="AD9" s="148"/>
      <c r="AE9" s="148"/>
      <c r="AF9" s="148" t="s">
        <v>126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5"/>
      <c r="B10" s="156"/>
      <c r="C10" s="184" t="s">
        <v>235</v>
      </c>
      <c r="D10" s="158"/>
      <c r="E10" s="159">
        <v>330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 t="s">
        <v>128</v>
      </c>
      <c r="AG10" s="148">
        <v>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 x14ac:dyDescent="0.2">
      <c r="A11" s="167">
        <v>2</v>
      </c>
      <c r="B11" s="168" t="s">
        <v>236</v>
      </c>
      <c r="C11" s="183" t="s">
        <v>237</v>
      </c>
      <c r="D11" s="169" t="s">
        <v>123</v>
      </c>
      <c r="E11" s="170">
        <v>330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0.22</v>
      </c>
      <c r="Q11" s="172">
        <f>ROUND(E11*P11,2)</f>
        <v>72.599999999999994</v>
      </c>
      <c r="R11" s="172"/>
      <c r="S11" s="173" t="s">
        <v>124</v>
      </c>
      <c r="T11" s="157">
        <v>7.0000000000000007E-2</v>
      </c>
      <c r="U11" s="157">
        <f>ROUND(E11*T11,2)</f>
        <v>23.1</v>
      </c>
      <c r="V11" s="157"/>
      <c r="W11" s="157" t="s">
        <v>125</v>
      </c>
      <c r="X11" s="148"/>
      <c r="Y11" s="148"/>
      <c r="Z11" s="148"/>
      <c r="AA11" s="148"/>
      <c r="AB11" s="148"/>
      <c r="AC11" s="148"/>
      <c r="AD11" s="148"/>
      <c r="AE11" s="148"/>
      <c r="AF11" s="148" t="s">
        <v>126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55"/>
      <c r="B12" s="156"/>
      <c r="C12" s="184" t="s">
        <v>235</v>
      </c>
      <c r="D12" s="158"/>
      <c r="E12" s="159">
        <v>330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 t="s">
        <v>128</v>
      </c>
      <c r="AG12" s="148">
        <v>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outlineLevel="1" x14ac:dyDescent="0.2">
      <c r="A13" s="167">
        <v>3</v>
      </c>
      <c r="B13" s="168" t="s">
        <v>238</v>
      </c>
      <c r="C13" s="183" t="s">
        <v>239</v>
      </c>
      <c r="D13" s="169" t="s">
        <v>136</v>
      </c>
      <c r="E13" s="170">
        <v>31.74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3" t="s">
        <v>124</v>
      </c>
      <c r="T13" s="157">
        <v>0.26666000000000001</v>
      </c>
      <c r="U13" s="157">
        <f>ROUND(E13*T13,2)</f>
        <v>8.4600000000000009</v>
      </c>
      <c r="V13" s="157"/>
      <c r="W13" s="157" t="s">
        <v>125</v>
      </c>
      <c r="X13" s="148"/>
      <c r="Y13" s="148"/>
      <c r="Z13" s="148"/>
      <c r="AA13" s="148"/>
      <c r="AB13" s="148"/>
      <c r="AC13" s="148"/>
      <c r="AD13" s="148"/>
      <c r="AE13" s="148"/>
      <c r="AF13" s="148" t="s">
        <v>126</v>
      </c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55"/>
      <c r="B14" s="156"/>
      <c r="C14" s="184" t="s">
        <v>240</v>
      </c>
      <c r="D14" s="158"/>
      <c r="E14" s="159">
        <v>31.74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 t="s">
        <v>128</v>
      </c>
      <c r="AG14" s="148">
        <v>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ht="22.5" outlineLevel="1" x14ac:dyDescent="0.2">
      <c r="A15" s="167">
        <v>4</v>
      </c>
      <c r="B15" s="168" t="s">
        <v>241</v>
      </c>
      <c r="C15" s="183" t="s">
        <v>242</v>
      </c>
      <c r="D15" s="169" t="s">
        <v>136</v>
      </c>
      <c r="E15" s="170">
        <v>1090.164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3" t="s">
        <v>124</v>
      </c>
      <c r="T15" s="157">
        <v>0.13</v>
      </c>
      <c r="U15" s="157">
        <f>ROUND(E15*T15,2)</f>
        <v>141.72</v>
      </c>
      <c r="V15" s="157"/>
      <c r="W15" s="157" t="s">
        <v>125</v>
      </c>
      <c r="X15" s="148"/>
      <c r="Y15" s="148"/>
      <c r="Z15" s="148"/>
      <c r="AA15" s="148"/>
      <c r="AB15" s="148"/>
      <c r="AC15" s="148"/>
      <c r="AD15" s="148"/>
      <c r="AE15" s="148"/>
      <c r="AF15" s="148" t="s">
        <v>126</v>
      </c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5"/>
      <c r="B16" s="156"/>
      <c r="C16" s="184" t="s">
        <v>243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 t="s">
        <v>128</v>
      </c>
      <c r="AG16" s="148">
        <v>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184" t="s">
        <v>244</v>
      </c>
      <c r="D17" s="158"/>
      <c r="E17" s="159">
        <v>443.53199999999998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128</v>
      </c>
      <c r="AG17" s="148">
        <v>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55"/>
      <c r="B18" s="156"/>
      <c r="C18" s="184" t="s">
        <v>245</v>
      </c>
      <c r="D18" s="158"/>
      <c r="E18" s="159">
        <v>399.69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 t="s">
        <v>128</v>
      </c>
      <c r="AG18" s="148">
        <v>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184" t="s">
        <v>246</v>
      </c>
      <c r="D19" s="158"/>
      <c r="E19" s="159">
        <v>318.34199999999998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128</v>
      </c>
      <c r="AG19" s="148">
        <v>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outlineLevel="1" x14ac:dyDescent="0.2">
      <c r="A20" s="155"/>
      <c r="B20" s="156"/>
      <c r="C20" s="184" t="s">
        <v>247</v>
      </c>
      <c r="D20" s="158"/>
      <c r="E20" s="159">
        <v>-59.4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 t="s">
        <v>128</v>
      </c>
      <c r="AG20" s="148">
        <v>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184" t="s">
        <v>248</v>
      </c>
      <c r="D21" s="158"/>
      <c r="E21" s="159">
        <v>-12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128</v>
      </c>
      <c r="AG21" s="148">
        <v>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ht="22.5" outlineLevel="1" x14ac:dyDescent="0.2">
      <c r="A22" s="167">
        <v>5</v>
      </c>
      <c r="B22" s="168" t="s">
        <v>249</v>
      </c>
      <c r="C22" s="183" t="s">
        <v>250</v>
      </c>
      <c r="D22" s="169" t="s">
        <v>136</v>
      </c>
      <c r="E22" s="170">
        <v>363.38799999999998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3" t="s">
        <v>124</v>
      </c>
      <c r="T22" s="157">
        <v>0.16</v>
      </c>
      <c r="U22" s="157">
        <f>ROUND(E22*T22,2)</f>
        <v>58.14</v>
      </c>
      <c r="V22" s="157"/>
      <c r="W22" s="157" t="s">
        <v>125</v>
      </c>
      <c r="X22" s="148"/>
      <c r="Y22" s="148"/>
      <c r="Z22" s="148"/>
      <c r="AA22" s="148"/>
      <c r="AB22" s="148"/>
      <c r="AC22" s="148"/>
      <c r="AD22" s="148"/>
      <c r="AE22" s="148"/>
      <c r="AF22" s="148" t="s">
        <v>126</v>
      </c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55"/>
      <c r="B23" s="156"/>
      <c r="C23" s="184" t="s">
        <v>251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 t="s">
        <v>128</v>
      </c>
      <c r="AG23" s="148">
        <v>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55"/>
      <c r="B24" s="156"/>
      <c r="C24" s="184" t="s">
        <v>252</v>
      </c>
      <c r="D24" s="158"/>
      <c r="E24" s="159">
        <v>147.84399999999999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 t="s">
        <v>128</v>
      </c>
      <c r="AG24" s="148">
        <v>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55"/>
      <c r="B25" s="156"/>
      <c r="C25" s="184" t="s">
        <v>253</v>
      </c>
      <c r="D25" s="158"/>
      <c r="E25" s="159">
        <v>133.22999999999999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 t="s">
        <v>128</v>
      </c>
      <c r="AG25" s="148">
        <v>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5"/>
      <c r="B26" s="156"/>
      <c r="C26" s="184" t="s">
        <v>254</v>
      </c>
      <c r="D26" s="158"/>
      <c r="E26" s="159">
        <v>106.114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 t="s">
        <v>128</v>
      </c>
      <c r="AG26" s="148">
        <v>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55"/>
      <c r="B27" s="156"/>
      <c r="C27" s="184" t="s">
        <v>255</v>
      </c>
      <c r="D27" s="158"/>
      <c r="E27" s="159">
        <v>-19.8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 t="s">
        <v>128</v>
      </c>
      <c r="AG27" s="148">
        <v>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55"/>
      <c r="B28" s="156"/>
      <c r="C28" s="184" t="s">
        <v>256</v>
      </c>
      <c r="D28" s="158"/>
      <c r="E28" s="159">
        <v>-4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 t="s">
        <v>128</v>
      </c>
      <c r="AG28" s="148">
        <v>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ht="22.5" outlineLevel="1" x14ac:dyDescent="0.2">
      <c r="A29" s="167">
        <v>6</v>
      </c>
      <c r="B29" s="168" t="s">
        <v>257</v>
      </c>
      <c r="C29" s="183" t="s">
        <v>258</v>
      </c>
      <c r="D29" s="169" t="s">
        <v>136</v>
      </c>
      <c r="E29" s="170">
        <v>363.38799999999998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3" t="s">
        <v>124</v>
      </c>
      <c r="T29" s="157">
        <v>0.3</v>
      </c>
      <c r="U29" s="157">
        <f>ROUND(E29*T29,2)</f>
        <v>109.02</v>
      </c>
      <c r="V29" s="157"/>
      <c r="W29" s="157" t="s">
        <v>125</v>
      </c>
      <c r="X29" s="148"/>
      <c r="Y29" s="148"/>
      <c r="Z29" s="148"/>
      <c r="AA29" s="148"/>
      <c r="AB29" s="148"/>
      <c r="AC29" s="148"/>
      <c r="AD29" s="148"/>
      <c r="AE29" s="148"/>
      <c r="AF29" s="148" t="s">
        <v>126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5"/>
      <c r="B30" s="156"/>
      <c r="C30" s="184" t="s">
        <v>251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128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55"/>
      <c r="B31" s="156"/>
      <c r="C31" s="184" t="s">
        <v>252</v>
      </c>
      <c r="D31" s="158"/>
      <c r="E31" s="159">
        <v>147.84399999999999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128</v>
      </c>
      <c r="AG31" s="148">
        <v>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55"/>
      <c r="B32" s="156"/>
      <c r="C32" s="184" t="s">
        <v>253</v>
      </c>
      <c r="D32" s="158"/>
      <c r="E32" s="159">
        <v>133.22999999999999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 t="s">
        <v>128</v>
      </c>
      <c r="AG32" s="148">
        <v>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55"/>
      <c r="B33" s="156"/>
      <c r="C33" s="184" t="s">
        <v>254</v>
      </c>
      <c r="D33" s="158"/>
      <c r="E33" s="159">
        <v>106.114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128</v>
      </c>
      <c r="AG33" s="148">
        <v>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5"/>
      <c r="B34" s="156"/>
      <c r="C34" s="184" t="s">
        <v>255</v>
      </c>
      <c r="D34" s="158"/>
      <c r="E34" s="159">
        <v>-19.8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128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184" t="s">
        <v>256</v>
      </c>
      <c r="D35" s="158"/>
      <c r="E35" s="159">
        <v>-4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128</v>
      </c>
      <c r="AG35" s="148">
        <v>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74">
        <v>7</v>
      </c>
      <c r="B36" s="175" t="s">
        <v>259</v>
      </c>
      <c r="C36" s="185" t="s">
        <v>260</v>
      </c>
      <c r="D36" s="176" t="s">
        <v>136</v>
      </c>
      <c r="E36" s="177">
        <v>20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80" t="s">
        <v>124</v>
      </c>
      <c r="T36" s="157">
        <v>0.25</v>
      </c>
      <c r="U36" s="157">
        <f>ROUND(E36*T36,2)</f>
        <v>5</v>
      </c>
      <c r="V36" s="157"/>
      <c r="W36" s="157" t="s">
        <v>125</v>
      </c>
      <c r="X36" s="148"/>
      <c r="Y36" s="148"/>
      <c r="Z36" s="148"/>
      <c r="AA36" s="148"/>
      <c r="AB36" s="148"/>
      <c r="AC36" s="148"/>
      <c r="AD36" s="148"/>
      <c r="AE36" s="148"/>
      <c r="AF36" s="148" t="s">
        <v>126</v>
      </c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67">
        <v>8</v>
      </c>
      <c r="B37" s="168" t="s">
        <v>261</v>
      </c>
      <c r="C37" s="183" t="s">
        <v>262</v>
      </c>
      <c r="D37" s="169" t="s">
        <v>123</v>
      </c>
      <c r="E37" s="170">
        <v>3233.57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8.5999999999999998E-4</v>
      </c>
      <c r="O37" s="172">
        <f>ROUND(E37*N37,2)</f>
        <v>2.78</v>
      </c>
      <c r="P37" s="172">
        <v>0</v>
      </c>
      <c r="Q37" s="172">
        <f>ROUND(E37*P37,2)</f>
        <v>0</v>
      </c>
      <c r="R37" s="172"/>
      <c r="S37" s="173" t="s">
        <v>124</v>
      </c>
      <c r="T37" s="157">
        <v>0.47899999999999998</v>
      </c>
      <c r="U37" s="157">
        <f>ROUND(E37*T37,2)</f>
        <v>1548.88</v>
      </c>
      <c r="V37" s="157"/>
      <c r="W37" s="157" t="s">
        <v>125</v>
      </c>
      <c r="X37" s="148"/>
      <c r="Y37" s="148"/>
      <c r="Z37" s="148"/>
      <c r="AA37" s="148"/>
      <c r="AB37" s="148"/>
      <c r="AC37" s="148"/>
      <c r="AD37" s="148"/>
      <c r="AE37" s="148"/>
      <c r="AF37" s="148" t="s">
        <v>126</v>
      </c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5"/>
      <c r="B38" s="156"/>
      <c r="C38" s="184" t="s">
        <v>263</v>
      </c>
      <c r="D38" s="158"/>
      <c r="E38" s="159">
        <v>1240.8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 t="s">
        <v>128</v>
      </c>
      <c r="AG38" s="148">
        <v>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55"/>
      <c r="B39" s="156"/>
      <c r="C39" s="184" t="s">
        <v>264</v>
      </c>
      <c r="D39" s="158"/>
      <c r="E39" s="159">
        <v>1108.25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 t="s">
        <v>128</v>
      </c>
      <c r="AG39" s="148">
        <v>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5"/>
      <c r="B40" s="156"/>
      <c r="C40" s="184" t="s">
        <v>265</v>
      </c>
      <c r="D40" s="158"/>
      <c r="E40" s="159">
        <v>884.52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128</v>
      </c>
      <c r="AG40" s="148">
        <v>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67">
        <v>9</v>
      </c>
      <c r="B41" s="168" t="s">
        <v>266</v>
      </c>
      <c r="C41" s="183" t="s">
        <v>267</v>
      </c>
      <c r="D41" s="169" t="s">
        <v>123</v>
      </c>
      <c r="E41" s="170">
        <v>3233.57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3" t="s">
        <v>124</v>
      </c>
      <c r="T41" s="157">
        <v>0.32700000000000001</v>
      </c>
      <c r="U41" s="157">
        <f>ROUND(E41*T41,2)</f>
        <v>1057.3800000000001</v>
      </c>
      <c r="V41" s="157"/>
      <c r="W41" s="157" t="s">
        <v>125</v>
      </c>
      <c r="X41" s="148"/>
      <c r="Y41" s="148"/>
      <c r="Z41" s="148"/>
      <c r="AA41" s="148"/>
      <c r="AB41" s="148"/>
      <c r="AC41" s="148"/>
      <c r="AD41" s="148"/>
      <c r="AE41" s="148"/>
      <c r="AF41" s="148" t="s">
        <v>126</v>
      </c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55"/>
      <c r="B42" s="156"/>
      <c r="C42" s="184" t="s">
        <v>263</v>
      </c>
      <c r="D42" s="158"/>
      <c r="E42" s="159">
        <v>1240.8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 t="s">
        <v>128</v>
      </c>
      <c r="AG42" s="148">
        <v>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55"/>
      <c r="B43" s="156"/>
      <c r="C43" s="184" t="s">
        <v>264</v>
      </c>
      <c r="D43" s="158"/>
      <c r="E43" s="159">
        <v>1108.25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 t="s">
        <v>128</v>
      </c>
      <c r="AG43" s="148">
        <v>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55"/>
      <c r="B44" s="156"/>
      <c r="C44" s="184" t="s">
        <v>265</v>
      </c>
      <c r="D44" s="158"/>
      <c r="E44" s="159">
        <v>884.52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 t="s">
        <v>128</v>
      </c>
      <c r="AG44" s="148">
        <v>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67">
        <v>10</v>
      </c>
      <c r="B45" s="168" t="s">
        <v>268</v>
      </c>
      <c r="C45" s="183" t="s">
        <v>269</v>
      </c>
      <c r="D45" s="169" t="s">
        <v>136</v>
      </c>
      <c r="E45" s="170">
        <v>961.774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/>
      <c r="S45" s="173" t="s">
        <v>124</v>
      </c>
      <c r="T45" s="157">
        <v>0.51900000000000002</v>
      </c>
      <c r="U45" s="157">
        <f>ROUND(E45*T45,2)</f>
        <v>499.16</v>
      </c>
      <c r="V45" s="157"/>
      <c r="W45" s="157" t="s">
        <v>125</v>
      </c>
      <c r="X45" s="148"/>
      <c r="Y45" s="148"/>
      <c r="Z45" s="148"/>
      <c r="AA45" s="148"/>
      <c r="AB45" s="148"/>
      <c r="AC45" s="148"/>
      <c r="AD45" s="148"/>
      <c r="AE45" s="148"/>
      <c r="AF45" s="148" t="s">
        <v>126</v>
      </c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ht="22.5" outlineLevel="1" x14ac:dyDescent="0.2">
      <c r="A46" s="155"/>
      <c r="B46" s="156"/>
      <c r="C46" s="184" t="s">
        <v>270</v>
      </c>
      <c r="D46" s="158"/>
      <c r="E46" s="159">
        <v>961.774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 t="s">
        <v>128</v>
      </c>
      <c r="AG46" s="148">
        <v>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ht="22.5" outlineLevel="1" x14ac:dyDescent="0.2">
      <c r="A47" s="167">
        <v>11</v>
      </c>
      <c r="B47" s="168" t="s">
        <v>144</v>
      </c>
      <c r="C47" s="183" t="s">
        <v>145</v>
      </c>
      <c r="D47" s="169" t="s">
        <v>136</v>
      </c>
      <c r="E47" s="170">
        <v>305.92642999999998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3" t="s">
        <v>124</v>
      </c>
      <c r="T47" s="157">
        <v>1.0999999999999999E-2</v>
      </c>
      <c r="U47" s="157">
        <f>ROUND(E47*T47,2)</f>
        <v>3.37</v>
      </c>
      <c r="V47" s="157"/>
      <c r="W47" s="157" t="s">
        <v>125</v>
      </c>
      <c r="X47" s="148"/>
      <c r="Y47" s="148"/>
      <c r="Z47" s="148"/>
      <c r="AA47" s="148"/>
      <c r="AB47" s="148"/>
      <c r="AC47" s="148"/>
      <c r="AD47" s="148"/>
      <c r="AE47" s="148"/>
      <c r="AF47" s="148" t="s">
        <v>126</v>
      </c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55"/>
      <c r="B48" s="156"/>
      <c r="C48" s="184" t="s">
        <v>271</v>
      </c>
      <c r="D48" s="158"/>
      <c r="E48" s="159">
        <v>31.71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 t="s">
        <v>128</v>
      </c>
      <c r="AG48" s="148">
        <v>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5"/>
      <c r="B49" s="156"/>
      <c r="C49" s="184" t="s">
        <v>272</v>
      </c>
      <c r="D49" s="158"/>
      <c r="E49" s="159">
        <v>1090.164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 t="s">
        <v>128</v>
      </c>
      <c r="AG49" s="148">
        <v>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outlineLevel="1" x14ac:dyDescent="0.2">
      <c r="A50" s="155"/>
      <c r="B50" s="156"/>
      <c r="C50" s="184" t="s">
        <v>273</v>
      </c>
      <c r="D50" s="158"/>
      <c r="E50" s="159">
        <v>363.38799999999998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 t="s">
        <v>128</v>
      </c>
      <c r="AG50" s="148">
        <v>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 x14ac:dyDescent="0.2">
      <c r="A51" s="155"/>
      <c r="B51" s="156"/>
      <c r="C51" s="184" t="s">
        <v>274</v>
      </c>
      <c r="D51" s="158"/>
      <c r="E51" s="159">
        <v>363.38799999999998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 t="s">
        <v>128</v>
      </c>
      <c r="AG51" s="148">
        <v>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 x14ac:dyDescent="0.2">
      <c r="A52" s="155"/>
      <c r="B52" s="156"/>
      <c r="C52" s="184" t="s">
        <v>275</v>
      </c>
      <c r="D52" s="158"/>
      <c r="E52" s="159">
        <v>20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 t="s">
        <v>128</v>
      </c>
      <c r="AG52" s="148">
        <v>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55"/>
      <c r="B53" s="156"/>
      <c r="C53" s="195" t="s">
        <v>276</v>
      </c>
      <c r="D53" s="189"/>
      <c r="E53" s="190">
        <v>1868.65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 t="s">
        <v>128</v>
      </c>
      <c r="AG53" s="148">
        <v>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5"/>
      <c r="B54" s="156"/>
      <c r="C54" s="184" t="s">
        <v>277</v>
      </c>
      <c r="D54" s="158"/>
      <c r="E54" s="159">
        <v>-1356.91157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 t="s">
        <v>128</v>
      </c>
      <c r="AG54" s="148">
        <v>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55"/>
      <c r="B55" s="156"/>
      <c r="C55" s="184" t="s">
        <v>278</v>
      </c>
      <c r="D55" s="158"/>
      <c r="E55" s="159">
        <v>-205.81200000000001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 t="s">
        <v>128</v>
      </c>
      <c r="AG55" s="148">
        <v>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55"/>
      <c r="B56" s="156"/>
      <c r="C56" s="195" t="s">
        <v>276</v>
      </c>
      <c r="D56" s="189"/>
      <c r="E56" s="190">
        <v>-1562.7235700000001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 t="s">
        <v>128</v>
      </c>
      <c r="AG56" s="148">
        <v>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67">
        <v>12</v>
      </c>
      <c r="B57" s="168" t="s">
        <v>279</v>
      </c>
      <c r="C57" s="183" t="s">
        <v>280</v>
      </c>
      <c r="D57" s="169" t="s">
        <v>136</v>
      </c>
      <c r="E57" s="170">
        <v>1356.91157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/>
      <c r="S57" s="173" t="s">
        <v>124</v>
      </c>
      <c r="T57" s="157">
        <v>0.20200000000000001</v>
      </c>
      <c r="U57" s="157">
        <f>ROUND(E57*T57,2)</f>
        <v>274.10000000000002</v>
      </c>
      <c r="V57" s="157"/>
      <c r="W57" s="157" t="s">
        <v>125</v>
      </c>
      <c r="X57" s="148"/>
      <c r="Y57" s="148"/>
      <c r="Z57" s="148"/>
      <c r="AA57" s="148"/>
      <c r="AB57" s="148"/>
      <c r="AC57" s="148"/>
      <c r="AD57" s="148"/>
      <c r="AE57" s="148"/>
      <c r="AF57" s="148" t="s">
        <v>126</v>
      </c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5"/>
      <c r="B58" s="156"/>
      <c r="C58" s="269" t="s">
        <v>281</v>
      </c>
      <c r="D58" s="270"/>
      <c r="E58" s="270"/>
      <c r="F58" s="270"/>
      <c r="G58" s="270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282</v>
      </c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5"/>
      <c r="B59" s="156"/>
      <c r="C59" s="184" t="s">
        <v>283</v>
      </c>
      <c r="D59" s="158"/>
      <c r="E59" s="159">
        <v>1377.123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 t="s">
        <v>128</v>
      </c>
      <c r="AG59" s="148">
        <v>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55"/>
      <c r="B60" s="156"/>
      <c r="C60" s="184" t="s">
        <v>284</v>
      </c>
      <c r="D60" s="158"/>
      <c r="E60" s="159">
        <v>-45.631180000000001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 t="s">
        <v>128</v>
      </c>
      <c r="AG60" s="148">
        <v>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5"/>
      <c r="B61" s="156"/>
      <c r="C61" s="184" t="s">
        <v>285</v>
      </c>
      <c r="D61" s="158"/>
      <c r="E61" s="159">
        <v>30.169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 t="s">
        <v>128</v>
      </c>
      <c r="AG61" s="148">
        <v>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outlineLevel="1" x14ac:dyDescent="0.2">
      <c r="A62" s="155"/>
      <c r="B62" s="156"/>
      <c r="C62" s="184" t="s">
        <v>286</v>
      </c>
      <c r="D62" s="158"/>
      <c r="E62" s="159">
        <v>-4.74925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 t="s">
        <v>128</v>
      </c>
      <c r="AG62" s="148">
        <v>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outlineLevel="1" x14ac:dyDescent="0.2">
      <c r="A63" s="167">
        <v>13</v>
      </c>
      <c r="B63" s="168" t="s">
        <v>287</v>
      </c>
      <c r="C63" s="183" t="s">
        <v>288</v>
      </c>
      <c r="D63" s="169" t="s">
        <v>136</v>
      </c>
      <c r="E63" s="170">
        <v>205.81200000000001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/>
      <c r="S63" s="173" t="s">
        <v>124</v>
      </c>
      <c r="T63" s="157">
        <v>1.587</v>
      </c>
      <c r="U63" s="157">
        <f>ROUND(E63*T63,2)</f>
        <v>326.62</v>
      </c>
      <c r="V63" s="157"/>
      <c r="W63" s="157" t="s">
        <v>125</v>
      </c>
      <c r="X63" s="148"/>
      <c r="Y63" s="148"/>
      <c r="Z63" s="148"/>
      <c r="AA63" s="148"/>
      <c r="AB63" s="148"/>
      <c r="AC63" s="148"/>
      <c r="AD63" s="148"/>
      <c r="AE63" s="148"/>
      <c r="AF63" s="148" t="s">
        <v>126</v>
      </c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 x14ac:dyDescent="0.2">
      <c r="A64" s="155"/>
      <c r="B64" s="156"/>
      <c r="C64" s="184" t="s">
        <v>289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 t="s">
        <v>128</v>
      </c>
      <c r="AG64" s="148">
        <v>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55"/>
      <c r="B65" s="156"/>
      <c r="C65" s="184" t="s">
        <v>290</v>
      </c>
      <c r="D65" s="158"/>
      <c r="E65" s="159">
        <v>67.751999999999995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 t="s">
        <v>128</v>
      </c>
      <c r="AG65" s="148">
        <v>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 x14ac:dyDescent="0.2">
      <c r="A66" s="155"/>
      <c r="B66" s="156"/>
      <c r="C66" s="184" t="s">
        <v>291</v>
      </c>
      <c r="D66" s="158"/>
      <c r="E66" s="159">
        <v>72.540000000000006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 t="s">
        <v>128</v>
      </c>
      <c r="AG66" s="148">
        <v>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5"/>
      <c r="B67" s="156"/>
      <c r="C67" s="184" t="s">
        <v>292</v>
      </c>
      <c r="D67" s="158"/>
      <c r="E67" s="159">
        <v>65.52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128</v>
      </c>
      <c r="AG67" s="148">
        <v>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ht="22.5" outlineLevel="1" x14ac:dyDescent="0.2">
      <c r="A68" s="167">
        <v>14</v>
      </c>
      <c r="B68" s="168" t="s">
        <v>293</v>
      </c>
      <c r="C68" s="183" t="s">
        <v>294</v>
      </c>
      <c r="D68" s="169" t="s">
        <v>136</v>
      </c>
      <c r="E68" s="170">
        <v>165.42139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1.7</v>
      </c>
      <c r="O68" s="172">
        <f>ROUND(E68*N68,2)</f>
        <v>281.22000000000003</v>
      </c>
      <c r="P68" s="172">
        <v>0</v>
      </c>
      <c r="Q68" s="172">
        <f>ROUND(E68*P68,2)</f>
        <v>0</v>
      </c>
      <c r="R68" s="172"/>
      <c r="S68" s="173" t="s">
        <v>124</v>
      </c>
      <c r="T68" s="157">
        <v>1.587</v>
      </c>
      <c r="U68" s="157">
        <f>ROUND(E68*T68,2)</f>
        <v>262.52</v>
      </c>
      <c r="V68" s="157"/>
      <c r="W68" s="157" t="s">
        <v>125</v>
      </c>
      <c r="X68" s="148"/>
      <c r="Y68" s="148"/>
      <c r="Z68" s="148"/>
      <c r="AA68" s="148"/>
      <c r="AB68" s="148"/>
      <c r="AC68" s="148"/>
      <c r="AD68" s="148"/>
      <c r="AE68" s="148"/>
      <c r="AF68" s="148" t="s">
        <v>126</v>
      </c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outlineLevel="1" x14ac:dyDescent="0.2">
      <c r="A69" s="155"/>
      <c r="B69" s="156"/>
      <c r="C69" s="184" t="s">
        <v>289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 t="s">
        <v>128</v>
      </c>
      <c r="AG69" s="148">
        <v>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outlineLevel="1" x14ac:dyDescent="0.2">
      <c r="A70" s="155"/>
      <c r="B70" s="156"/>
      <c r="C70" s="184" t="s">
        <v>290</v>
      </c>
      <c r="D70" s="158"/>
      <c r="E70" s="159">
        <v>67.751999999999995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 t="s">
        <v>128</v>
      </c>
      <c r="AG70" s="148">
        <v>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outlineLevel="1" x14ac:dyDescent="0.2">
      <c r="A71" s="155"/>
      <c r="B71" s="156"/>
      <c r="C71" s="184" t="s">
        <v>291</v>
      </c>
      <c r="D71" s="158"/>
      <c r="E71" s="159">
        <v>72.540000000000006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 t="s">
        <v>128</v>
      </c>
      <c r="AG71" s="148">
        <v>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55"/>
      <c r="B72" s="156"/>
      <c r="C72" s="184" t="s">
        <v>292</v>
      </c>
      <c r="D72" s="158"/>
      <c r="E72" s="159">
        <v>65.52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 t="s">
        <v>128</v>
      </c>
      <c r="AG72" s="148">
        <v>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 x14ac:dyDescent="0.2">
      <c r="A73" s="155"/>
      <c r="B73" s="156"/>
      <c r="C73" s="184" t="s">
        <v>295</v>
      </c>
      <c r="D73" s="158"/>
      <c r="E73" s="159">
        <v>-40.390610000000002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 t="s">
        <v>128</v>
      </c>
      <c r="AG73" s="148">
        <v>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 x14ac:dyDescent="0.2">
      <c r="A74" s="167">
        <v>15</v>
      </c>
      <c r="B74" s="168" t="s">
        <v>296</v>
      </c>
      <c r="C74" s="183" t="s">
        <v>297</v>
      </c>
      <c r="D74" s="169" t="s">
        <v>136</v>
      </c>
      <c r="E74" s="170">
        <v>185.60650000000001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/>
      <c r="S74" s="173" t="s">
        <v>124</v>
      </c>
      <c r="T74" s="157">
        <v>0.997</v>
      </c>
      <c r="U74" s="157">
        <f>ROUND(E74*T74,2)</f>
        <v>185.05</v>
      </c>
      <c r="V74" s="157"/>
      <c r="W74" s="157" t="s">
        <v>125</v>
      </c>
      <c r="X74" s="148"/>
      <c r="Y74" s="148"/>
      <c r="Z74" s="148"/>
      <c r="AA74" s="148"/>
      <c r="AB74" s="148"/>
      <c r="AC74" s="148"/>
      <c r="AD74" s="148"/>
      <c r="AE74" s="148"/>
      <c r="AF74" s="148" t="s">
        <v>126</v>
      </c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outlineLevel="1" x14ac:dyDescent="0.2">
      <c r="A75" s="155"/>
      <c r="B75" s="156"/>
      <c r="C75" s="184" t="s">
        <v>298</v>
      </c>
      <c r="D75" s="158"/>
      <c r="E75" s="159">
        <v>185.60650000000001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 t="s">
        <v>128</v>
      </c>
      <c r="AG75" s="148">
        <v>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outlineLevel="1" x14ac:dyDescent="0.2">
      <c r="A76" s="167">
        <v>16</v>
      </c>
      <c r="B76" s="168" t="s">
        <v>299</v>
      </c>
      <c r="C76" s="183" t="s">
        <v>300</v>
      </c>
      <c r="D76" s="169" t="s">
        <v>123</v>
      </c>
      <c r="E76" s="170">
        <v>355.80840000000001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3" t="s">
        <v>124</v>
      </c>
      <c r="T76" s="157">
        <v>1.2999999999999999E-2</v>
      </c>
      <c r="U76" s="157">
        <f>ROUND(E76*T76,2)</f>
        <v>4.63</v>
      </c>
      <c r="V76" s="157"/>
      <c r="W76" s="157" t="s">
        <v>125</v>
      </c>
      <c r="X76" s="148"/>
      <c r="Y76" s="148"/>
      <c r="Z76" s="148"/>
      <c r="AA76" s="148"/>
      <c r="AB76" s="148"/>
      <c r="AC76" s="148"/>
      <c r="AD76" s="148"/>
      <c r="AE76" s="148"/>
      <c r="AF76" s="148" t="s">
        <v>126</v>
      </c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outlineLevel="1" x14ac:dyDescent="0.2">
      <c r="A77" s="155"/>
      <c r="B77" s="156"/>
      <c r="C77" s="184" t="s">
        <v>301</v>
      </c>
      <c r="D77" s="158"/>
      <c r="E77" s="159">
        <v>685.80840000000001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 t="s">
        <v>128</v>
      </c>
      <c r="AG77" s="148">
        <v>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outlineLevel="1" x14ac:dyDescent="0.2">
      <c r="A78" s="155"/>
      <c r="B78" s="156"/>
      <c r="C78" s="184" t="s">
        <v>302</v>
      </c>
      <c r="D78" s="158"/>
      <c r="E78" s="159">
        <v>-330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 t="s">
        <v>128</v>
      </c>
      <c r="AG78" s="148">
        <v>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outlineLevel="1" x14ac:dyDescent="0.2">
      <c r="A79" s="174">
        <v>17</v>
      </c>
      <c r="B79" s="175" t="s">
        <v>157</v>
      </c>
      <c r="C79" s="185" t="s">
        <v>158</v>
      </c>
      <c r="D79" s="176" t="s">
        <v>136</v>
      </c>
      <c r="E79" s="177">
        <v>305.92642999999998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9">
        <v>0</v>
      </c>
      <c r="O79" s="179">
        <f>ROUND(E79*N79,2)</f>
        <v>0</v>
      </c>
      <c r="P79" s="179">
        <v>0</v>
      </c>
      <c r="Q79" s="179">
        <f>ROUND(E79*P79,2)</f>
        <v>0</v>
      </c>
      <c r="R79" s="179"/>
      <c r="S79" s="180" t="s">
        <v>124</v>
      </c>
      <c r="T79" s="157">
        <v>0</v>
      </c>
      <c r="U79" s="157">
        <f>ROUND(E79*T79,2)</f>
        <v>0</v>
      </c>
      <c r="V79" s="157"/>
      <c r="W79" s="157" t="s">
        <v>125</v>
      </c>
      <c r="X79" s="148"/>
      <c r="Y79" s="148"/>
      <c r="Z79" s="148"/>
      <c r="AA79" s="148"/>
      <c r="AB79" s="148"/>
      <c r="AC79" s="148"/>
      <c r="AD79" s="148"/>
      <c r="AE79" s="148"/>
      <c r="AF79" s="148" t="s">
        <v>126</v>
      </c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x14ac:dyDescent="0.2">
      <c r="A80" s="161" t="s">
        <v>119</v>
      </c>
      <c r="B80" s="162" t="s">
        <v>66</v>
      </c>
      <c r="C80" s="182" t="s">
        <v>67</v>
      </c>
      <c r="D80" s="163"/>
      <c r="E80" s="164"/>
      <c r="F80" s="165"/>
      <c r="G80" s="165">
        <f>SUMIF(AF81:AF88,"&lt;&gt;NOR",G81:G88)</f>
        <v>0</v>
      </c>
      <c r="H80" s="165"/>
      <c r="I80" s="165">
        <f>SUM(I81:I88)</f>
        <v>0</v>
      </c>
      <c r="J80" s="165"/>
      <c r="K80" s="165">
        <f>SUM(K81:K88)</f>
        <v>0</v>
      </c>
      <c r="L80" s="165"/>
      <c r="M80" s="165">
        <f>SUM(M81:M88)</f>
        <v>0</v>
      </c>
      <c r="N80" s="165"/>
      <c r="O80" s="165">
        <f>SUM(O81:O88)</f>
        <v>2.0999999999999996</v>
      </c>
      <c r="P80" s="165"/>
      <c r="Q80" s="165">
        <f>SUM(Q81:Q88)</f>
        <v>0</v>
      </c>
      <c r="R80" s="165"/>
      <c r="S80" s="166"/>
      <c r="T80" s="160"/>
      <c r="U80" s="160">
        <f>SUM(U81:U88)</f>
        <v>5.69</v>
      </c>
      <c r="V80" s="160"/>
      <c r="W80" s="160"/>
      <c r="AF80" t="s">
        <v>120</v>
      </c>
    </row>
    <row r="81" spans="1:59" outlineLevel="1" x14ac:dyDescent="0.2">
      <c r="A81" s="174">
        <v>18</v>
      </c>
      <c r="B81" s="175" t="s">
        <v>303</v>
      </c>
      <c r="C81" s="185" t="s">
        <v>304</v>
      </c>
      <c r="D81" s="176" t="s">
        <v>305</v>
      </c>
      <c r="E81" s="177">
        <v>2.6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9">
        <v>2.4639999999999999E-2</v>
      </c>
      <c r="O81" s="179">
        <f>ROUND(E81*N81,2)</f>
        <v>0.06</v>
      </c>
      <c r="P81" s="179">
        <v>0</v>
      </c>
      <c r="Q81" s="179">
        <f>ROUND(E81*P81,2)</f>
        <v>0</v>
      </c>
      <c r="R81" s="179"/>
      <c r="S81" s="180" t="s">
        <v>124</v>
      </c>
      <c r="T81" s="157">
        <v>2.19</v>
      </c>
      <c r="U81" s="157">
        <f>ROUND(E81*T81,2)</f>
        <v>5.69</v>
      </c>
      <c r="V81" s="157"/>
      <c r="W81" s="157" t="s">
        <v>125</v>
      </c>
      <c r="X81" s="148"/>
      <c r="Y81" s="148"/>
      <c r="Z81" s="148"/>
      <c r="AA81" s="148"/>
      <c r="AB81" s="148"/>
      <c r="AC81" s="148"/>
      <c r="AD81" s="148"/>
      <c r="AE81" s="148"/>
      <c r="AF81" s="148" t="s">
        <v>126</v>
      </c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ht="22.5" outlineLevel="1" x14ac:dyDescent="0.2">
      <c r="A82" s="167">
        <v>19</v>
      </c>
      <c r="B82" s="168" t="s">
        <v>306</v>
      </c>
      <c r="C82" s="183" t="s">
        <v>307</v>
      </c>
      <c r="D82" s="169" t="s">
        <v>167</v>
      </c>
      <c r="E82" s="170">
        <v>1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0.505</v>
      </c>
      <c r="O82" s="172">
        <f>ROUND(E82*N82,2)</f>
        <v>0.51</v>
      </c>
      <c r="P82" s="172">
        <v>0</v>
      </c>
      <c r="Q82" s="172">
        <f>ROUND(E82*P82,2)</f>
        <v>0</v>
      </c>
      <c r="R82" s="172" t="s">
        <v>174</v>
      </c>
      <c r="S82" s="173" t="s">
        <v>124</v>
      </c>
      <c r="T82" s="157">
        <v>0</v>
      </c>
      <c r="U82" s="157">
        <f>ROUND(E82*T82,2)</f>
        <v>0</v>
      </c>
      <c r="V82" s="157"/>
      <c r="W82" s="157" t="s">
        <v>175</v>
      </c>
      <c r="X82" s="148"/>
      <c r="Y82" s="148"/>
      <c r="Z82" s="148"/>
      <c r="AA82" s="148"/>
      <c r="AB82" s="148"/>
      <c r="AC82" s="148"/>
      <c r="AD82" s="148"/>
      <c r="AE82" s="148"/>
      <c r="AF82" s="148" t="s">
        <v>176</v>
      </c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outlineLevel="1" x14ac:dyDescent="0.2">
      <c r="A83" s="155"/>
      <c r="B83" s="156"/>
      <c r="C83" s="269" t="s">
        <v>308</v>
      </c>
      <c r="D83" s="270"/>
      <c r="E83" s="270"/>
      <c r="F83" s="270"/>
      <c r="G83" s="270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 t="s">
        <v>282</v>
      </c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outlineLevel="1" x14ac:dyDescent="0.2">
      <c r="A84" s="155"/>
      <c r="B84" s="156"/>
      <c r="C84" s="196" t="s">
        <v>309</v>
      </c>
      <c r="D84" s="191"/>
      <c r="E84" s="192"/>
      <c r="F84" s="193"/>
      <c r="G84" s="193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 t="s">
        <v>282</v>
      </c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outlineLevel="1" x14ac:dyDescent="0.2">
      <c r="A85" s="155"/>
      <c r="B85" s="156"/>
      <c r="C85" s="271" t="s">
        <v>310</v>
      </c>
      <c r="D85" s="272"/>
      <c r="E85" s="272"/>
      <c r="F85" s="272"/>
      <c r="G85" s="272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 t="s">
        <v>282</v>
      </c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ht="22.5" outlineLevel="1" x14ac:dyDescent="0.2">
      <c r="A86" s="155"/>
      <c r="B86" s="156"/>
      <c r="C86" s="271" t="s">
        <v>311</v>
      </c>
      <c r="D86" s="272"/>
      <c r="E86" s="272"/>
      <c r="F86" s="272"/>
      <c r="G86" s="272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 t="s">
        <v>282</v>
      </c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94" t="str">
        <f>C86</f>
        <v>PS - kramlové ocelové stupadlo s PE povlakem, LS - litinové vidlicové stupadlo, KPS - kapsové plastové stupadlo, V 15 - V 60 - průměr odtoku</v>
      </c>
      <c r="BA86" s="148"/>
      <c r="BB86" s="148"/>
      <c r="BC86" s="148"/>
      <c r="BD86" s="148"/>
      <c r="BE86" s="148"/>
      <c r="BF86" s="148"/>
      <c r="BG86" s="148"/>
    </row>
    <row r="87" spans="1:59" ht="22.5" outlineLevel="1" x14ac:dyDescent="0.2">
      <c r="A87" s="174">
        <v>20</v>
      </c>
      <c r="B87" s="175" t="s">
        <v>312</v>
      </c>
      <c r="C87" s="185" t="s">
        <v>313</v>
      </c>
      <c r="D87" s="176" t="s">
        <v>167</v>
      </c>
      <c r="E87" s="177">
        <v>2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9">
        <v>0.74</v>
      </c>
      <c r="O87" s="179">
        <f>ROUND(E87*N87,2)</f>
        <v>1.48</v>
      </c>
      <c r="P87" s="179">
        <v>0</v>
      </c>
      <c r="Q87" s="179">
        <f>ROUND(E87*P87,2)</f>
        <v>0</v>
      </c>
      <c r="R87" s="179" t="s">
        <v>174</v>
      </c>
      <c r="S87" s="180" t="s">
        <v>124</v>
      </c>
      <c r="T87" s="157">
        <v>0</v>
      </c>
      <c r="U87" s="157">
        <f>ROUND(E87*T87,2)</f>
        <v>0</v>
      </c>
      <c r="V87" s="157"/>
      <c r="W87" s="157" t="s">
        <v>175</v>
      </c>
      <c r="X87" s="148"/>
      <c r="Y87" s="148"/>
      <c r="Z87" s="148"/>
      <c r="AA87" s="148"/>
      <c r="AB87" s="148"/>
      <c r="AC87" s="148"/>
      <c r="AD87" s="148"/>
      <c r="AE87" s="148"/>
      <c r="AF87" s="148" t="s">
        <v>176</v>
      </c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outlineLevel="1" x14ac:dyDescent="0.2">
      <c r="A88" s="174">
        <v>21</v>
      </c>
      <c r="B88" s="175" t="s">
        <v>314</v>
      </c>
      <c r="C88" s="185" t="s">
        <v>315</v>
      </c>
      <c r="D88" s="176" t="s">
        <v>123</v>
      </c>
      <c r="E88" s="177">
        <v>0.5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0.108</v>
      </c>
      <c r="O88" s="179">
        <f>ROUND(E88*N88,2)</f>
        <v>0.05</v>
      </c>
      <c r="P88" s="179">
        <v>0</v>
      </c>
      <c r="Q88" s="179">
        <f>ROUND(E88*P88,2)</f>
        <v>0</v>
      </c>
      <c r="R88" s="179" t="s">
        <v>174</v>
      </c>
      <c r="S88" s="180" t="s">
        <v>124</v>
      </c>
      <c r="T88" s="157">
        <v>0</v>
      </c>
      <c r="U88" s="157">
        <f>ROUND(E88*T88,2)</f>
        <v>0</v>
      </c>
      <c r="V88" s="157"/>
      <c r="W88" s="157" t="s">
        <v>175</v>
      </c>
      <c r="X88" s="148"/>
      <c r="Y88" s="148"/>
      <c r="Z88" s="148"/>
      <c r="AA88" s="148"/>
      <c r="AB88" s="148"/>
      <c r="AC88" s="148"/>
      <c r="AD88" s="148"/>
      <c r="AE88" s="148"/>
      <c r="AF88" s="148" t="s">
        <v>176</v>
      </c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x14ac:dyDescent="0.2">
      <c r="A89" s="161" t="s">
        <v>119</v>
      </c>
      <c r="B89" s="162" t="s">
        <v>68</v>
      </c>
      <c r="C89" s="182" t="s">
        <v>69</v>
      </c>
      <c r="D89" s="163"/>
      <c r="E89" s="164"/>
      <c r="F89" s="165"/>
      <c r="G89" s="165">
        <f>SUMIF(AF90:AF105,"&lt;&gt;NOR",G90:G105)</f>
        <v>0</v>
      </c>
      <c r="H89" s="165"/>
      <c r="I89" s="165">
        <f>SUM(I90:I105)</f>
        <v>0</v>
      </c>
      <c r="J89" s="165"/>
      <c r="K89" s="165">
        <f>SUM(K90:K105)</f>
        <v>0</v>
      </c>
      <c r="L89" s="165"/>
      <c r="M89" s="165">
        <f>SUM(M90:M105)</f>
        <v>0</v>
      </c>
      <c r="N89" s="165"/>
      <c r="O89" s="165">
        <f>SUM(O90:O105)</f>
        <v>148.27999999999997</v>
      </c>
      <c r="P89" s="165"/>
      <c r="Q89" s="165">
        <f>SUM(Q90:Q105)</f>
        <v>0</v>
      </c>
      <c r="R89" s="165"/>
      <c r="S89" s="166"/>
      <c r="T89" s="160"/>
      <c r="U89" s="160">
        <f>SUM(U90:U105)</f>
        <v>130.69</v>
      </c>
      <c r="V89" s="160"/>
      <c r="W89" s="160"/>
      <c r="AF89" t="s">
        <v>120</v>
      </c>
    </row>
    <row r="90" spans="1:59" outlineLevel="1" x14ac:dyDescent="0.2">
      <c r="A90" s="167">
        <v>22</v>
      </c>
      <c r="B90" s="168" t="s">
        <v>316</v>
      </c>
      <c r="C90" s="183" t="s">
        <v>317</v>
      </c>
      <c r="D90" s="169" t="s">
        <v>136</v>
      </c>
      <c r="E90" s="170">
        <v>1.57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1.7034</v>
      </c>
      <c r="O90" s="172">
        <f>ROUND(E90*N90,2)</f>
        <v>2.67</v>
      </c>
      <c r="P90" s="172">
        <v>0</v>
      </c>
      <c r="Q90" s="172">
        <f>ROUND(E90*P90,2)</f>
        <v>0</v>
      </c>
      <c r="R90" s="172"/>
      <c r="S90" s="173" t="s">
        <v>124</v>
      </c>
      <c r="T90" s="157">
        <v>1.3029999999999999</v>
      </c>
      <c r="U90" s="157">
        <f>ROUND(E90*T90,2)</f>
        <v>2.0499999999999998</v>
      </c>
      <c r="V90" s="157"/>
      <c r="W90" s="157" t="s">
        <v>125</v>
      </c>
      <c r="X90" s="148"/>
      <c r="Y90" s="148"/>
      <c r="Z90" s="148"/>
      <c r="AA90" s="148"/>
      <c r="AB90" s="148"/>
      <c r="AC90" s="148"/>
      <c r="AD90" s="148"/>
      <c r="AE90" s="148"/>
      <c r="AF90" s="148" t="s">
        <v>126</v>
      </c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outlineLevel="1" x14ac:dyDescent="0.2">
      <c r="A91" s="155"/>
      <c r="B91" s="156"/>
      <c r="C91" s="184" t="s">
        <v>318</v>
      </c>
      <c r="D91" s="158"/>
      <c r="E91" s="159">
        <v>1.57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 t="s">
        <v>128</v>
      </c>
      <c r="AG91" s="148">
        <v>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outlineLevel="1" x14ac:dyDescent="0.2">
      <c r="A92" s="167">
        <v>23</v>
      </c>
      <c r="B92" s="168" t="s">
        <v>319</v>
      </c>
      <c r="C92" s="183" t="s">
        <v>320</v>
      </c>
      <c r="D92" s="169" t="s">
        <v>136</v>
      </c>
      <c r="E92" s="170">
        <v>68.603999999999999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1.8907700000000001</v>
      </c>
      <c r="O92" s="172">
        <f>ROUND(E92*N92,2)</f>
        <v>129.71</v>
      </c>
      <c r="P92" s="172">
        <v>0</v>
      </c>
      <c r="Q92" s="172">
        <f>ROUND(E92*P92,2)</f>
        <v>0</v>
      </c>
      <c r="R92" s="172"/>
      <c r="S92" s="173" t="s">
        <v>124</v>
      </c>
      <c r="T92" s="157">
        <v>1.3169999999999999</v>
      </c>
      <c r="U92" s="157">
        <f>ROUND(E92*T92,2)</f>
        <v>90.35</v>
      </c>
      <c r="V92" s="157"/>
      <c r="W92" s="157" t="s">
        <v>125</v>
      </c>
      <c r="X92" s="148"/>
      <c r="Y92" s="148"/>
      <c r="Z92" s="148"/>
      <c r="AA92" s="148"/>
      <c r="AB92" s="148"/>
      <c r="AC92" s="148"/>
      <c r="AD92" s="148"/>
      <c r="AE92" s="148"/>
      <c r="AF92" s="148" t="s">
        <v>126</v>
      </c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outlineLevel="1" x14ac:dyDescent="0.2">
      <c r="A93" s="155"/>
      <c r="B93" s="156"/>
      <c r="C93" s="184" t="s">
        <v>321</v>
      </c>
      <c r="D93" s="158"/>
      <c r="E93" s="159">
        <v>22.584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 t="s">
        <v>128</v>
      </c>
      <c r="AG93" s="148">
        <v>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outlineLevel="1" x14ac:dyDescent="0.2">
      <c r="A94" s="155"/>
      <c r="B94" s="156"/>
      <c r="C94" s="184" t="s">
        <v>322</v>
      </c>
      <c r="D94" s="158"/>
      <c r="E94" s="159">
        <v>24.18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 t="s">
        <v>128</v>
      </c>
      <c r="AG94" s="148">
        <v>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outlineLevel="1" x14ac:dyDescent="0.2">
      <c r="A95" s="155"/>
      <c r="B95" s="156"/>
      <c r="C95" s="184" t="s">
        <v>323</v>
      </c>
      <c r="D95" s="158"/>
      <c r="E95" s="159">
        <v>21.84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 t="s">
        <v>128</v>
      </c>
      <c r="AG95" s="148">
        <v>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outlineLevel="1" x14ac:dyDescent="0.2">
      <c r="A96" s="174">
        <v>24</v>
      </c>
      <c r="B96" s="175" t="s">
        <v>324</v>
      </c>
      <c r="C96" s="185" t="s">
        <v>325</v>
      </c>
      <c r="D96" s="176" t="s">
        <v>123</v>
      </c>
      <c r="E96" s="177">
        <v>16.8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9">
        <v>0.505</v>
      </c>
      <c r="O96" s="179">
        <f>ROUND(E96*N96,2)</f>
        <v>8.48</v>
      </c>
      <c r="P96" s="179">
        <v>0</v>
      </c>
      <c r="Q96" s="179">
        <f>ROUND(E96*P96,2)</f>
        <v>0</v>
      </c>
      <c r="R96" s="179"/>
      <c r="S96" s="180" t="s">
        <v>124</v>
      </c>
      <c r="T96" s="157">
        <v>0.45800000000000002</v>
      </c>
      <c r="U96" s="157">
        <f>ROUND(E96*T96,2)</f>
        <v>7.69</v>
      </c>
      <c r="V96" s="157"/>
      <c r="W96" s="157" t="s">
        <v>125</v>
      </c>
      <c r="X96" s="148"/>
      <c r="Y96" s="148"/>
      <c r="Z96" s="148"/>
      <c r="AA96" s="148"/>
      <c r="AB96" s="148"/>
      <c r="AC96" s="148"/>
      <c r="AD96" s="148"/>
      <c r="AE96" s="148"/>
      <c r="AF96" s="148" t="s">
        <v>126</v>
      </c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ht="22.5" outlineLevel="1" x14ac:dyDescent="0.2">
      <c r="A97" s="174">
        <v>25</v>
      </c>
      <c r="B97" s="175" t="s">
        <v>326</v>
      </c>
      <c r="C97" s="185" t="s">
        <v>327</v>
      </c>
      <c r="D97" s="176" t="s">
        <v>167</v>
      </c>
      <c r="E97" s="177">
        <v>11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9">
        <v>6.6E-3</v>
      </c>
      <c r="O97" s="179">
        <f>ROUND(E97*N97,2)</f>
        <v>7.0000000000000007E-2</v>
      </c>
      <c r="P97" s="179">
        <v>0</v>
      </c>
      <c r="Q97" s="179">
        <f>ROUND(E97*P97,2)</f>
        <v>0</v>
      </c>
      <c r="R97" s="179"/>
      <c r="S97" s="180" t="s">
        <v>124</v>
      </c>
      <c r="T97" s="157">
        <v>0.28000000000000003</v>
      </c>
      <c r="U97" s="157">
        <f>ROUND(E97*T97,2)</f>
        <v>3.08</v>
      </c>
      <c r="V97" s="157"/>
      <c r="W97" s="157" t="s">
        <v>125</v>
      </c>
      <c r="X97" s="148"/>
      <c r="Y97" s="148"/>
      <c r="Z97" s="148"/>
      <c r="AA97" s="148"/>
      <c r="AB97" s="148"/>
      <c r="AC97" s="148"/>
      <c r="AD97" s="148"/>
      <c r="AE97" s="148"/>
      <c r="AF97" s="148" t="s">
        <v>126</v>
      </c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ht="22.5" outlineLevel="1" x14ac:dyDescent="0.2">
      <c r="A98" s="167">
        <v>26</v>
      </c>
      <c r="B98" s="168" t="s">
        <v>328</v>
      </c>
      <c r="C98" s="183" t="s">
        <v>329</v>
      </c>
      <c r="D98" s="169" t="s">
        <v>123</v>
      </c>
      <c r="E98" s="170">
        <v>16.8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0.40156999999999998</v>
      </c>
      <c r="O98" s="172">
        <f>ROUND(E98*N98,2)</f>
        <v>6.75</v>
      </c>
      <c r="P98" s="172">
        <v>0</v>
      </c>
      <c r="Q98" s="172">
        <f>ROUND(E98*P98,2)</f>
        <v>0</v>
      </c>
      <c r="R98" s="172"/>
      <c r="S98" s="173" t="s">
        <v>124</v>
      </c>
      <c r="T98" s="157">
        <v>1.6379999999999999</v>
      </c>
      <c r="U98" s="157">
        <f>ROUND(E98*T98,2)</f>
        <v>27.52</v>
      </c>
      <c r="V98" s="157"/>
      <c r="W98" s="157" t="s">
        <v>125</v>
      </c>
      <c r="X98" s="148"/>
      <c r="Y98" s="148"/>
      <c r="Z98" s="148"/>
      <c r="AA98" s="148"/>
      <c r="AB98" s="148"/>
      <c r="AC98" s="148"/>
      <c r="AD98" s="148"/>
      <c r="AE98" s="148"/>
      <c r="AF98" s="148" t="s">
        <v>126</v>
      </c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 outlineLevel="1" x14ac:dyDescent="0.2">
      <c r="A99" s="155"/>
      <c r="B99" s="156"/>
      <c r="C99" s="269" t="s">
        <v>330</v>
      </c>
      <c r="D99" s="270"/>
      <c r="E99" s="270"/>
      <c r="F99" s="270"/>
      <c r="G99" s="270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 t="s">
        <v>282</v>
      </c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 spans="1:59" outlineLevel="1" x14ac:dyDescent="0.2">
      <c r="A100" s="155"/>
      <c r="B100" s="156"/>
      <c r="C100" s="271" t="s">
        <v>331</v>
      </c>
      <c r="D100" s="272"/>
      <c r="E100" s="272"/>
      <c r="F100" s="272"/>
      <c r="G100" s="272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 t="s">
        <v>282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 x14ac:dyDescent="0.2">
      <c r="A101" s="155"/>
      <c r="B101" s="156"/>
      <c r="C101" s="271" t="s">
        <v>332</v>
      </c>
      <c r="D101" s="272"/>
      <c r="E101" s="272"/>
      <c r="F101" s="272"/>
      <c r="G101" s="272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 t="s">
        <v>282</v>
      </c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outlineLevel="1" x14ac:dyDescent="0.2">
      <c r="A102" s="155"/>
      <c r="B102" s="156"/>
      <c r="C102" s="271" t="s">
        <v>333</v>
      </c>
      <c r="D102" s="272"/>
      <c r="E102" s="272"/>
      <c r="F102" s="272"/>
      <c r="G102" s="272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 t="s">
        <v>282</v>
      </c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 x14ac:dyDescent="0.2">
      <c r="A103" s="174">
        <v>27</v>
      </c>
      <c r="B103" s="175" t="s">
        <v>334</v>
      </c>
      <c r="C103" s="185" t="s">
        <v>335</v>
      </c>
      <c r="D103" s="176" t="s">
        <v>167</v>
      </c>
      <c r="E103" s="177">
        <v>4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9">
        <v>3.9E-2</v>
      </c>
      <c r="O103" s="179">
        <f>ROUND(E103*N103,2)</f>
        <v>0.16</v>
      </c>
      <c r="P103" s="179">
        <v>0</v>
      </c>
      <c r="Q103" s="179">
        <f>ROUND(E103*P103,2)</f>
        <v>0</v>
      </c>
      <c r="R103" s="179" t="s">
        <v>174</v>
      </c>
      <c r="S103" s="180" t="s">
        <v>124</v>
      </c>
      <c r="T103" s="157">
        <v>0</v>
      </c>
      <c r="U103" s="157">
        <f>ROUND(E103*T103,2)</f>
        <v>0</v>
      </c>
      <c r="V103" s="157"/>
      <c r="W103" s="157" t="s">
        <v>175</v>
      </c>
      <c r="X103" s="148"/>
      <c r="Y103" s="148"/>
      <c r="Z103" s="148"/>
      <c r="AA103" s="148"/>
      <c r="AB103" s="148"/>
      <c r="AC103" s="148"/>
      <c r="AD103" s="148"/>
      <c r="AE103" s="148"/>
      <c r="AF103" s="148" t="s">
        <v>176</v>
      </c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outlineLevel="1" x14ac:dyDescent="0.2">
      <c r="A104" s="174">
        <v>28</v>
      </c>
      <c r="B104" s="175" t="s">
        <v>336</v>
      </c>
      <c r="C104" s="185" t="s">
        <v>337</v>
      </c>
      <c r="D104" s="176" t="s">
        <v>167</v>
      </c>
      <c r="E104" s="177">
        <v>2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9">
        <v>5.0999999999999997E-2</v>
      </c>
      <c r="O104" s="179">
        <f>ROUND(E104*N104,2)</f>
        <v>0.1</v>
      </c>
      <c r="P104" s="179">
        <v>0</v>
      </c>
      <c r="Q104" s="179">
        <f>ROUND(E104*P104,2)</f>
        <v>0</v>
      </c>
      <c r="R104" s="179" t="s">
        <v>174</v>
      </c>
      <c r="S104" s="180" t="s">
        <v>124</v>
      </c>
      <c r="T104" s="157">
        <v>0</v>
      </c>
      <c r="U104" s="157">
        <f>ROUND(E104*T104,2)</f>
        <v>0</v>
      </c>
      <c r="V104" s="157"/>
      <c r="W104" s="157" t="s">
        <v>175</v>
      </c>
      <c r="X104" s="148"/>
      <c r="Y104" s="148"/>
      <c r="Z104" s="148"/>
      <c r="AA104" s="148"/>
      <c r="AB104" s="148"/>
      <c r="AC104" s="148"/>
      <c r="AD104" s="148"/>
      <c r="AE104" s="148"/>
      <c r="AF104" s="148" t="s">
        <v>176</v>
      </c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outlineLevel="1" x14ac:dyDescent="0.2">
      <c r="A105" s="174">
        <v>29</v>
      </c>
      <c r="B105" s="175" t="s">
        <v>338</v>
      </c>
      <c r="C105" s="185" t="s">
        <v>339</v>
      </c>
      <c r="D105" s="176" t="s">
        <v>167</v>
      </c>
      <c r="E105" s="177">
        <v>5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9">
        <v>6.8000000000000005E-2</v>
      </c>
      <c r="O105" s="179">
        <f>ROUND(E105*N105,2)</f>
        <v>0.34</v>
      </c>
      <c r="P105" s="179">
        <v>0</v>
      </c>
      <c r="Q105" s="179">
        <f>ROUND(E105*P105,2)</f>
        <v>0</v>
      </c>
      <c r="R105" s="179" t="s">
        <v>174</v>
      </c>
      <c r="S105" s="180" t="s">
        <v>124</v>
      </c>
      <c r="T105" s="157">
        <v>0</v>
      </c>
      <c r="U105" s="157">
        <f>ROUND(E105*T105,2)</f>
        <v>0</v>
      </c>
      <c r="V105" s="157"/>
      <c r="W105" s="157" t="s">
        <v>175</v>
      </c>
      <c r="X105" s="148"/>
      <c r="Y105" s="148"/>
      <c r="Z105" s="148"/>
      <c r="AA105" s="148"/>
      <c r="AB105" s="148"/>
      <c r="AC105" s="148"/>
      <c r="AD105" s="148"/>
      <c r="AE105" s="148"/>
      <c r="AF105" s="148" t="s">
        <v>176</v>
      </c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x14ac:dyDescent="0.2">
      <c r="A106" s="161" t="s">
        <v>119</v>
      </c>
      <c r="B106" s="162" t="s">
        <v>70</v>
      </c>
      <c r="C106" s="182" t="s">
        <v>71</v>
      </c>
      <c r="D106" s="163"/>
      <c r="E106" s="164"/>
      <c r="F106" s="165"/>
      <c r="G106" s="165">
        <f>SUMIF(AF107:AF116,"&lt;&gt;NOR",G107:G116)</f>
        <v>0</v>
      </c>
      <c r="H106" s="165"/>
      <c r="I106" s="165">
        <f>SUM(I107:I116)</f>
        <v>0</v>
      </c>
      <c r="J106" s="165"/>
      <c r="K106" s="165">
        <f>SUM(K107:K116)</f>
        <v>0</v>
      </c>
      <c r="L106" s="165"/>
      <c r="M106" s="165">
        <f>SUM(M107:M116)</f>
        <v>0</v>
      </c>
      <c r="N106" s="165"/>
      <c r="O106" s="165">
        <f>SUM(O107:O116)</f>
        <v>372.24</v>
      </c>
      <c r="P106" s="165"/>
      <c r="Q106" s="165">
        <f>SUM(Q107:Q116)</f>
        <v>0</v>
      </c>
      <c r="R106" s="165"/>
      <c r="S106" s="166"/>
      <c r="T106" s="160"/>
      <c r="U106" s="160">
        <f>SUM(U107:U116)</f>
        <v>91.41</v>
      </c>
      <c r="V106" s="160"/>
      <c r="W106" s="160"/>
      <c r="AF106" t="s">
        <v>120</v>
      </c>
    </row>
    <row r="107" spans="1:59" outlineLevel="1" x14ac:dyDescent="0.2">
      <c r="A107" s="167">
        <v>30</v>
      </c>
      <c r="B107" s="168" t="s">
        <v>340</v>
      </c>
      <c r="C107" s="183" t="s">
        <v>341</v>
      </c>
      <c r="D107" s="169" t="s">
        <v>123</v>
      </c>
      <c r="E107" s="170">
        <v>330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0.55125000000000002</v>
      </c>
      <c r="O107" s="172">
        <f>ROUND(E107*N107,2)</f>
        <v>181.91</v>
      </c>
      <c r="P107" s="172">
        <v>0</v>
      </c>
      <c r="Q107" s="172">
        <f>ROUND(E107*P107,2)</f>
        <v>0</v>
      </c>
      <c r="R107" s="172"/>
      <c r="S107" s="173" t="s">
        <v>124</v>
      </c>
      <c r="T107" s="157">
        <v>2.7E-2</v>
      </c>
      <c r="U107" s="157">
        <f>ROUND(E107*T107,2)</f>
        <v>8.91</v>
      </c>
      <c r="V107" s="157"/>
      <c r="W107" s="157" t="s">
        <v>125</v>
      </c>
      <c r="X107" s="148"/>
      <c r="Y107" s="148"/>
      <c r="Z107" s="148"/>
      <c r="AA107" s="148"/>
      <c r="AB107" s="148"/>
      <c r="AC107" s="148"/>
      <c r="AD107" s="148"/>
      <c r="AE107" s="148"/>
      <c r="AF107" s="148" t="s">
        <v>126</v>
      </c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outlineLevel="1" x14ac:dyDescent="0.2">
      <c r="A108" s="155"/>
      <c r="B108" s="156"/>
      <c r="C108" s="184" t="s">
        <v>235</v>
      </c>
      <c r="D108" s="158"/>
      <c r="E108" s="159">
        <v>330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 t="s">
        <v>128</v>
      </c>
      <c r="AG108" s="148">
        <v>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ht="22.5" outlineLevel="1" x14ac:dyDescent="0.2">
      <c r="A109" s="167">
        <v>31</v>
      </c>
      <c r="B109" s="168" t="s">
        <v>342</v>
      </c>
      <c r="C109" s="183" t="s">
        <v>343</v>
      </c>
      <c r="D109" s="169" t="s">
        <v>123</v>
      </c>
      <c r="E109" s="170">
        <v>330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0.26375999999999999</v>
      </c>
      <c r="O109" s="172">
        <f>ROUND(E109*N109,2)</f>
        <v>87.04</v>
      </c>
      <c r="P109" s="172">
        <v>0</v>
      </c>
      <c r="Q109" s="172">
        <f>ROUND(E109*P109,2)</f>
        <v>0</v>
      </c>
      <c r="R109" s="172"/>
      <c r="S109" s="173" t="s">
        <v>124</v>
      </c>
      <c r="T109" s="157">
        <v>8.4000000000000005E-2</v>
      </c>
      <c r="U109" s="157">
        <f>ROUND(E109*T109,2)</f>
        <v>27.72</v>
      </c>
      <c r="V109" s="157"/>
      <c r="W109" s="157" t="s">
        <v>125</v>
      </c>
      <c r="X109" s="148"/>
      <c r="Y109" s="148"/>
      <c r="Z109" s="148"/>
      <c r="AA109" s="148"/>
      <c r="AB109" s="148"/>
      <c r="AC109" s="148"/>
      <c r="AD109" s="148"/>
      <c r="AE109" s="148"/>
      <c r="AF109" s="148" t="s">
        <v>126</v>
      </c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outlineLevel="1" x14ac:dyDescent="0.2">
      <c r="A110" s="155"/>
      <c r="B110" s="156"/>
      <c r="C110" s="184" t="s">
        <v>235</v>
      </c>
      <c r="D110" s="158"/>
      <c r="E110" s="159">
        <v>330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 t="s">
        <v>128</v>
      </c>
      <c r="AG110" s="148">
        <v>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outlineLevel="1" x14ac:dyDescent="0.2">
      <c r="A111" s="167">
        <v>32</v>
      </c>
      <c r="B111" s="168" t="s">
        <v>344</v>
      </c>
      <c r="C111" s="183" t="s">
        <v>345</v>
      </c>
      <c r="D111" s="169" t="s">
        <v>123</v>
      </c>
      <c r="E111" s="170">
        <v>990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6.0999999999999997E-4</v>
      </c>
      <c r="O111" s="172">
        <f>ROUND(E111*N111,2)</f>
        <v>0.6</v>
      </c>
      <c r="P111" s="172">
        <v>0</v>
      </c>
      <c r="Q111" s="172">
        <f>ROUND(E111*P111,2)</f>
        <v>0</v>
      </c>
      <c r="R111" s="172"/>
      <c r="S111" s="173" t="s">
        <v>124</v>
      </c>
      <c r="T111" s="157">
        <v>2E-3</v>
      </c>
      <c r="U111" s="157">
        <f>ROUND(E111*T111,2)</f>
        <v>1.98</v>
      </c>
      <c r="V111" s="157"/>
      <c r="W111" s="157" t="s">
        <v>125</v>
      </c>
      <c r="X111" s="148"/>
      <c r="Y111" s="148"/>
      <c r="Z111" s="148"/>
      <c r="AA111" s="148"/>
      <c r="AB111" s="148"/>
      <c r="AC111" s="148"/>
      <c r="AD111" s="148"/>
      <c r="AE111" s="148"/>
      <c r="AF111" s="148" t="s">
        <v>126</v>
      </c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 x14ac:dyDescent="0.2">
      <c r="A112" s="155"/>
      <c r="B112" s="156"/>
      <c r="C112" s="184" t="s">
        <v>346</v>
      </c>
      <c r="D112" s="158"/>
      <c r="E112" s="159">
        <v>990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 t="s">
        <v>128</v>
      </c>
      <c r="AG112" s="148">
        <v>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ht="22.5" outlineLevel="1" x14ac:dyDescent="0.2">
      <c r="A113" s="167">
        <v>33</v>
      </c>
      <c r="B113" s="168" t="s">
        <v>347</v>
      </c>
      <c r="C113" s="183" t="s">
        <v>348</v>
      </c>
      <c r="D113" s="169" t="s">
        <v>123</v>
      </c>
      <c r="E113" s="170">
        <v>330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0.12966</v>
      </c>
      <c r="O113" s="172">
        <f>ROUND(E113*N113,2)</f>
        <v>42.79</v>
      </c>
      <c r="P113" s="172">
        <v>0</v>
      </c>
      <c r="Q113" s="172">
        <f>ROUND(E113*P113,2)</f>
        <v>0</v>
      </c>
      <c r="R113" s="172"/>
      <c r="S113" s="173" t="s">
        <v>124</v>
      </c>
      <c r="T113" s="157">
        <v>7.1999999999999995E-2</v>
      </c>
      <c r="U113" s="157">
        <f>ROUND(E113*T113,2)</f>
        <v>23.76</v>
      </c>
      <c r="V113" s="157"/>
      <c r="W113" s="157" t="s">
        <v>125</v>
      </c>
      <c r="X113" s="148"/>
      <c r="Y113" s="148"/>
      <c r="Z113" s="148"/>
      <c r="AA113" s="148"/>
      <c r="AB113" s="148"/>
      <c r="AC113" s="148"/>
      <c r="AD113" s="148"/>
      <c r="AE113" s="148"/>
      <c r="AF113" s="148" t="s">
        <v>126</v>
      </c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outlineLevel="1" x14ac:dyDescent="0.2">
      <c r="A114" s="155"/>
      <c r="B114" s="156"/>
      <c r="C114" s="184" t="s">
        <v>235</v>
      </c>
      <c r="D114" s="158"/>
      <c r="E114" s="159">
        <v>330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 t="s">
        <v>128</v>
      </c>
      <c r="AG114" s="148">
        <v>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ht="22.5" outlineLevel="1" x14ac:dyDescent="0.2">
      <c r="A115" s="167">
        <v>34</v>
      </c>
      <c r="B115" s="168" t="s">
        <v>349</v>
      </c>
      <c r="C115" s="183" t="s">
        <v>350</v>
      </c>
      <c r="D115" s="169" t="s">
        <v>123</v>
      </c>
      <c r="E115" s="170">
        <v>330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2">
        <v>0.18151999999999999</v>
      </c>
      <c r="O115" s="172">
        <f>ROUND(E115*N115,2)</f>
        <v>59.9</v>
      </c>
      <c r="P115" s="172">
        <v>0</v>
      </c>
      <c r="Q115" s="172">
        <f>ROUND(E115*P115,2)</f>
        <v>0</v>
      </c>
      <c r="R115" s="172"/>
      <c r="S115" s="173" t="s">
        <v>124</v>
      </c>
      <c r="T115" s="157">
        <v>8.7999999999999995E-2</v>
      </c>
      <c r="U115" s="157">
        <f>ROUND(E115*T115,2)</f>
        <v>29.04</v>
      </c>
      <c r="V115" s="157"/>
      <c r="W115" s="157" t="s">
        <v>125</v>
      </c>
      <c r="X115" s="148"/>
      <c r="Y115" s="148"/>
      <c r="Z115" s="148"/>
      <c r="AA115" s="148"/>
      <c r="AB115" s="148"/>
      <c r="AC115" s="148"/>
      <c r="AD115" s="148"/>
      <c r="AE115" s="148"/>
      <c r="AF115" s="148" t="s">
        <v>126</v>
      </c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outlineLevel="1" x14ac:dyDescent="0.2">
      <c r="A116" s="155"/>
      <c r="B116" s="156"/>
      <c r="C116" s="184" t="s">
        <v>235</v>
      </c>
      <c r="D116" s="158"/>
      <c r="E116" s="159">
        <v>330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 t="s">
        <v>128</v>
      </c>
      <c r="AG116" s="148">
        <v>0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x14ac:dyDescent="0.2">
      <c r="A117" s="161" t="s">
        <v>119</v>
      </c>
      <c r="B117" s="162" t="s">
        <v>72</v>
      </c>
      <c r="C117" s="182" t="s">
        <v>73</v>
      </c>
      <c r="D117" s="163"/>
      <c r="E117" s="164"/>
      <c r="F117" s="165"/>
      <c r="G117" s="165">
        <f>SUMIF(AF118:AF150,"&lt;&gt;NOR",G118:G150)</f>
        <v>0</v>
      </c>
      <c r="H117" s="165"/>
      <c r="I117" s="165">
        <f>SUM(I118:I150)</f>
        <v>0</v>
      </c>
      <c r="J117" s="165"/>
      <c r="K117" s="165">
        <f>SUM(K118:K150)</f>
        <v>0</v>
      </c>
      <c r="L117" s="165"/>
      <c r="M117" s="165">
        <f>SUM(M118:M150)</f>
        <v>0</v>
      </c>
      <c r="N117" s="165"/>
      <c r="O117" s="165">
        <f>SUM(O118:O150)</f>
        <v>112.12</v>
      </c>
      <c r="P117" s="165"/>
      <c r="Q117" s="165">
        <f>SUM(Q118:Q150)</f>
        <v>0</v>
      </c>
      <c r="R117" s="165"/>
      <c r="S117" s="166"/>
      <c r="T117" s="160"/>
      <c r="U117" s="160">
        <f>SUM(U118:U150)</f>
        <v>286.70999999999998</v>
      </c>
      <c r="V117" s="160"/>
      <c r="W117" s="160"/>
      <c r="AF117" t="s">
        <v>120</v>
      </c>
    </row>
    <row r="118" spans="1:59" outlineLevel="1" x14ac:dyDescent="0.2">
      <c r="A118" s="174">
        <v>35</v>
      </c>
      <c r="B118" s="175" t="s">
        <v>351</v>
      </c>
      <c r="C118" s="185" t="s">
        <v>352</v>
      </c>
      <c r="D118" s="176" t="s">
        <v>305</v>
      </c>
      <c r="E118" s="177">
        <v>571.70000000000005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9">
        <v>1.0000000000000001E-5</v>
      </c>
      <c r="O118" s="179">
        <f>ROUND(E118*N118,2)</f>
        <v>0.01</v>
      </c>
      <c r="P118" s="179">
        <v>0</v>
      </c>
      <c r="Q118" s="179">
        <f>ROUND(E118*P118,2)</f>
        <v>0</v>
      </c>
      <c r="R118" s="179"/>
      <c r="S118" s="180" t="s">
        <v>124</v>
      </c>
      <c r="T118" s="157">
        <v>9.7000000000000003E-2</v>
      </c>
      <c r="U118" s="157">
        <f>ROUND(E118*T118,2)</f>
        <v>55.45</v>
      </c>
      <c r="V118" s="157"/>
      <c r="W118" s="157" t="s">
        <v>125</v>
      </c>
      <c r="X118" s="148"/>
      <c r="Y118" s="148"/>
      <c r="Z118" s="148"/>
      <c r="AA118" s="148"/>
      <c r="AB118" s="148"/>
      <c r="AC118" s="148"/>
      <c r="AD118" s="148"/>
      <c r="AE118" s="148"/>
      <c r="AF118" s="148" t="s">
        <v>126</v>
      </c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outlineLevel="1" x14ac:dyDescent="0.2">
      <c r="A119" s="167">
        <v>36</v>
      </c>
      <c r="B119" s="168" t="s">
        <v>353</v>
      </c>
      <c r="C119" s="183" t="s">
        <v>354</v>
      </c>
      <c r="D119" s="169" t="s">
        <v>136</v>
      </c>
      <c r="E119" s="170">
        <v>11.7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2.5510999999999999</v>
      </c>
      <c r="O119" s="172">
        <f>ROUND(E119*N119,2)</f>
        <v>29.85</v>
      </c>
      <c r="P119" s="172">
        <v>0</v>
      </c>
      <c r="Q119" s="172">
        <f>ROUND(E119*P119,2)</f>
        <v>0</v>
      </c>
      <c r="R119" s="172"/>
      <c r="S119" s="173" t="s">
        <v>124</v>
      </c>
      <c r="T119" s="157">
        <v>1.8320000000000001</v>
      </c>
      <c r="U119" s="157">
        <f>ROUND(E119*T119,2)</f>
        <v>21.43</v>
      </c>
      <c r="V119" s="157"/>
      <c r="W119" s="157" t="s">
        <v>125</v>
      </c>
      <c r="X119" s="148"/>
      <c r="Y119" s="148"/>
      <c r="Z119" s="148"/>
      <c r="AA119" s="148"/>
      <c r="AB119" s="148"/>
      <c r="AC119" s="148"/>
      <c r="AD119" s="148"/>
      <c r="AE119" s="148"/>
      <c r="AF119" s="148" t="s">
        <v>126</v>
      </c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outlineLevel="1" x14ac:dyDescent="0.2">
      <c r="A120" s="155"/>
      <c r="B120" s="156"/>
      <c r="C120" s="269" t="s">
        <v>355</v>
      </c>
      <c r="D120" s="270"/>
      <c r="E120" s="270"/>
      <c r="F120" s="270"/>
      <c r="G120" s="270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 t="s">
        <v>282</v>
      </c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outlineLevel="1" x14ac:dyDescent="0.2">
      <c r="A121" s="155"/>
      <c r="B121" s="156"/>
      <c r="C121" s="184" t="s">
        <v>356</v>
      </c>
      <c r="D121" s="158"/>
      <c r="E121" s="159">
        <v>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 t="s">
        <v>128</v>
      </c>
      <c r="AG121" s="148">
        <v>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outlineLevel="1" x14ac:dyDescent="0.2">
      <c r="A122" s="155"/>
      <c r="B122" s="156"/>
      <c r="C122" s="184" t="s">
        <v>357</v>
      </c>
      <c r="D122" s="158"/>
      <c r="E122" s="159">
        <v>2.7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 t="s">
        <v>128</v>
      </c>
      <c r="AG122" s="148">
        <v>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outlineLevel="1" x14ac:dyDescent="0.2">
      <c r="A123" s="174">
        <v>37</v>
      </c>
      <c r="B123" s="175" t="s">
        <v>358</v>
      </c>
      <c r="C123" s="185" t="s">
        <v>359</v>
      </c>
      <c r="D123" s="176" t="s">
        <v>167</v>
      </c>
      <c r="E123" s="177">
        <v>48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9">
        <v>2.111E-2</v>
      </c>
      <c r="O123" s="179">
        <f>ROUND(E123*N123,2)</f>
        <v>1.01</v>
      </c>
      <c r="P123" s="179">
        <v>0</v>
      </c>
      <c r="Q123" s="179">
        <f>ROUND(E123*P123,2)</f>
        <v>0</v>
      </c>
      <c r="R123" s="179"/>
      <c r="S123" s="180" t="s">
        <v>124</v>
      </c>
      <c r="T123" s="157">
        <v>1.302</v>
      </c>
      <c r="U123" s="157">
        <f>ROUND(E123*T123,2)</f>
        <v>62.5</v>
      </c>
      <c r="V123" s="157"/>
      <c r="W123" s="157" t="s">
        <v>125</v>
      </c>
      <c r="X123" s="148"/>
      <c r="Y123" s="148"/>
      <c r="Z123" s="148"/>
      <c r="AA123" s="148"/>
      <c r="AB123" s="148"/>
      <c r="AC123" s="148"/>
      <c r="AD123" s="148"/>
      <c r="AE123" s="148"/>
      <c r="AF123" s="148" t="s">
        <v>126</v>
      </c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 x14ac:dyDescent="0.2">
      <c r="A124" s="174">
        <v>38</v>
      </c>
      <c r="B124" s="175" t="s">
        <v>360</v>
      </c>
      <c r="C124" s="185" t="s">
        <v>361</v>
      </c>
      <c r="D124" s="176" t="s">
        <v>167</v>
      </c>
      <c r="E124" s="177">
        <v>16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9">
        <v>2.111E-2</v>
      </c>
      <c r="O124" s="179">
        <f>ROUND(E124*N124,2)</f>
        <v>0.34</v>
      </c>
      <c r="P124" s="179">
        <v>0</v>
      </c>
      <c r="Q124" s="179">
        <f>ROUND(E124*P124,2)</f>
        <v>0</v>
      </c>
      <c r="R124" s="179"/>
      <c r="S124" s="180" t="s">
        <v>124</v>
      </c>
      <c r="T124" s="157">
        <v>1.302</v>
      </c>
      <c r="U124" s="157">
        <f>ROUND(E124*T124,2)</f>
        <v>20.83</v>
      </c>
      <c r="V124" s="157"/>
      <c r="W124" s="157" t="s">
        <v>125</v>
      </c>
      <c r="X124" s="148"/>
      <c r="Y124" s="148"/>
      <c r="Z124" s="148"/>
      <c r="AA124" s="148"/>
      <c r="AB124" s="148"/>
      <c r="AC124" s="148"/>
      <c r="AD124" s="148"/>
      <c r="AE124" s="148"/>
      <c r="AF124" s="148" t="s">
        <v>126</v>
      </c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outlineLevel="1" x14ac:dyDescent="0.2">
      <c r="A125" s="174">
        <v>39</v>
      </c>
      <c r="B125" s="175" t="s">
        <v>362</v>
      </c>
      <c r="C125" s="185" t="s">
        <v>363</v>
      </c>
      <c r="D125" s="176" t="s">
        <v>167</v>
      </c>
      <c r="E125" s="177">
        <v>16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9">
        <v>0.28652</v>
      </c>
      <c r="O125" s="179">
        <f>ROUND(E125*N125,2)</f>
        <v>4.58</v>
      </c>
      <c r="P125" s="179">
        <v>0</v>
      </c>
      <c r="Q125" s="179">
        <f>ROUND(E125*P125,2)</f>
        <v>0</v>
      </c>
      <c r="R125" s="179"/>
      <c r="S125" s="180" t="s">
        <v>124</v>
      </c>
      <c r="T125" s="157">
        <v>3.286</v>
      </c>
      <c r="U125" s="157">
        <f>ROUND(E125*T125,2)</f>
        <v>52.58</v>
      </c>
      <c r="V125" s="157"/>
      <c r="W125" s="157" t="s">
        <v>125</v>
      </c>
      <c r="X125" s="148"/>
      <c r="Y125" s="148"/>
      <c r="Z125" s="148"/>
      <c r="AA125" s="148"/>
      <c r="AB125" s="148"/>
      <c r="AC125" s="148"/>
      <c r="AD125" s="148"/>
      <c r="AE125" s="148"/>
      <c r="AF125" s="148" t="s">
        <v>126</v>
      </c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</row>
    <row r="126" spans="1:59" outlineLevel="1" x14ac:dyDescent="0.2">
      <c r="A126" s="167">
        <v>40</v>
      </c>
      <c r="B126" s="168" t="s">
        <v>364</v>
      </c>
      <c r="C126" s="183" t="s">
        <v>365</v>
      </c>
      <c r="D126" s="169" t="s">
        <v>123</v>
      </c>
      <c r="E126" s="170">
        <v>44.4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1.2959999999999999E-2</v>
      </c>
      <c r="O126" s="172">
        <f>ROUND(E126*N126,2)</f>
        <v>0.57999999999999996</v>
      </c>
      <c r="P126" s="172">
        <v>0</v>
      </c>
      <c r="Q126" s="172">
        <f>ROUND(E126*P126,2)</f>
        <v>0</v>
      </c>
      <c r="R126" s="172"/>
      <c r="S126" s="173" t="s">
        <v>124</v>
      </c>
      <c r="T126" s="157">
        <v>0.9</v>
      </c>
      <c r="U126" s="157">
        <f>ROUND(E126*T126,2)</f>
        <v>39.96</v>
      </c>
      <c r="V126" s="157"/>
      <c r="W126" s="157" t="s">
        <v>125</v>
      </c>
      <c r="X126" s="148"/>
      <c r="Y126" s="148"/>
      <c r="Z126" s="148"/>
      <c r="AA126" s="148"/>
      <c r="AB126" s="148"/>
      <c r="AC126" s="148"/>
      <c r="AD126" s="148"/>
      <c r="AE126" s="148"/>
      <c r="AF126" s="148" t="s">
        <v>126</v>
      </c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outlineLevel="1" x14ac:dyDescent="0.2">
      <c r="A127" s="155"/>
      <c r="B127" s="156"/>
      <c r="C127" s="269" t="s">
        <v>366</v>
      </c>
      <c r="D127" s="270"/>
      <c r="E127" s="270"/>
      <c r="F127" s="270"/>
      <c r="G127" s="270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 t="s">
        <v>282</v>
      </c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outlineLevel="1" x14ac:dyDescent="0.2">
      <c r="A128" s="155"/>
      <c r="B128" s="156"/>
      <c r="C128" s="184" t="s">
        <v>367</v>
      </c>
      <c r="D128" s="158"/>
      <c r="E128" s="159">
        <v>30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 t="s">
        <v>128</v>
      </c>
      <c r="AG128" s="148">
        <v>0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outlineLevel="1" x14ac:dyDescent="0.2">
      <c r="A129" s="155"/>
      <c r="B129" s="156"/>
      <c r="C129" s="184" t="s">
        <v>368</v>
      </c>
      <c r="D129" s="158"/>
      <c r="E129" s="159">
        <v>3.6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 t="s">
        <v>128</v>
      </c>
      <c r="AG129" s="148">
        <v>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</row>
    <row r="130" spans="1:59" outlineLevel="1" x14ac:dyDescent="0.2">
      <c r="A130" s="155"/>
      <c r="B130" s="156"/>
      <c r="C130" s="184" t="s">
        <v>369</v>
      </c>
      <c r="D130" s="158"/>
      <c r="E130" s="159">
        <v>9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 t="s">
        <v>128</v>
      </c>
      <c r="AG130" s="148">
        <v>0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outlineLevel="1" x14ac:dyDescent="0.2">
      <c r="A131" s="155"/>
      <c r="B131" s="156"/>
      <c r="C131" s="184" t="s">
        <v>370</v>
      </c>
      <c r="D131" s="158"/>
      <c r="E131" s="159">
        <v>1.8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 t="s">
        <v>128</v>
      </c>
      <c r="AG131" s="148">
        <v>0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</row>
    <row r="132" spans="1:59" outlineLevel="1" x14ac:dyDescent="0.2">
      <c r="A132" s="167">
        <v>41</v>
      </c>
      <c r="B132" s="168" t="s">
        <v>371</v>
      </c>
      <c r="C132" s="183" t="s">
        <v>372</v>
      </c>
      <c r="D132" s="169" t="s">
        <v>216</v>
      </c>
      <c r="E132" s="170">
        <v>0.93600000000000005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1.0059400000000001</v>
      </c>
      <c r="O132" s="172">
        <f>ROUND(E132*N132,2)</f>
        <v>0.94</v>
      </c>
      <c r="P132" s="172">
        <v>0</v>
      </c>
      <c r="Q132" s="172">
        <f>ROUND(E132*P132,2)</f>
        <v>0</v>
      </c>
      <c r="R132" s="172"/>
      <c r="S132" s="173" t="s">
        <v>124</v>
      </c>
      <c r="T132" s="157">
        <v>14</v>
      </c>
      <c r="U132" s="157">
        <f>ROUND(E132*T132,2)</f>
        <v>13.1</v>
      </c>
      <c r="V132" s="157"/>
      <c r="W132" s="157" t="s">
        <v>125</v>
      </c>
      <c r="X132" s="148"/>
      <c r="Y132" s="148"/>
      <c r="Z132" s="148"/>
      <c r="AA132" s="148"/>
      <c r="AB132" s="148"/>
      <c r="AC132" s="148"/>
      <c r="AD132" s="148"/>
      <c r="AE132" s="148"/>
      <c r="AF132" s="148" t="s">
        <v>126</v>
      </c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</row>
    <row r="133" spans="1:59" outlineLevel="1" x14ac:dyDescent="0.2">
      <c r="A133" s="155"/>
      <c r="B133" s="156"/>
      <c r="C133" s="184" t="s">
        <v>373</v>
      </c>
      <c r="D133" s="158"/>
      <c r="E133" s="159">
        <v>0.93600000000000005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 t="s">
        <v>128</v>
      </c>
      <c r="AG133" s="148">
        <v>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 x14ac:dyDescent="0.2">
      <c r="A134" s="174">
        <v>42</v>
      </c>
      <c r="B134" s="175" t="s">
        <v>374</v>
      </c>
      <c r="C134" s="185" t="s">
        <v>375</v>
      </c>
      <c r="D134" s="176" t="s">
        <v>167</v>
      </c>
      <c r="E134" s="177">
        <v>16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9">
        <v>7.0200000000000002E-3</v>
      </c>
      <c r="O134" s="179">
        <f>ROUND(E134*N134,2)</f>
        <v>0.11</v>
      </c>
      <c r="P134" s="179">
        <v>0</v>
      </c>
      <c r="Q134" s="179">
        <f>ROUND(E134*P134,2)</f>
        <v>0</v>
      </c>
      <c r="R134" s="179"/>
      <c r="S134" s="180" t="s">
        <v>124</v>
      </c>
      <c r="T134" s="157">
        <v>1.0940000000000001</v>
      </c>
      <c r="U134" s="157">
        <f>ROUND(E134*T134,2)</f>
        <v>17.5</v>
      </c>
      <c r="V134" s="157"/>
      <c r="W134" s="157" t="s">
        <v>125</v>
      </c>
      <c r="X134" s="148"/>
      <c r="Y134" s="148"/>
      <c r="Z134" s="148"/>
      <c r="AA134" s="148"/>
      <c r="AB134" s="148"/>
      <c r="AC134" s="148"/>
      <c r="AD134" s="148"/>
      <c r="AE134" s="148"/>
      <c r="AF134" s="148" t="s">
        <v>126</v>
      </c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outlineLevel="1" x14ac:dyDescent="0.2">
      <c r="A135" s="167">
        <v>43</v>
      </c>
      <c r="B135" s="168" t="s">
        <v>376</v>
      </c>
      <c r="C135" s="183" t="s">
        <v>377</v>
      </c>
      <c r="D135" s="169" t="s">
        <v>167</v>
      </c>
      <c r="E135" s="170">
        <v>2</v>
      </c>
      <c r="F135" s="171"/>
      <c r="G135" s="172">
        <f>ROUND(E135*F135,2)</f>
        <v>0</v>
      </c>
      <c r="H135" s="171"/>
      <c r="I135" s="172">
        <f>ROUND(E135*H135,2)</f>
        <v>0</v>
      </c>
      <c r="J135" s="171"/>
      <c r="K135" s="172">
        <f>ROUND(E135*J135,2)</f>
        <v>0</v>
      </c>
      <c r="L135" s="172">
        <v>21</v>
      </c>
      <c r="M135" s="172">
        <f>G135*(1+L135/100)</f>
        <v>0</v>
      </c>
      <c r="N135" s="172">
        <v>7.0200000000000002E-3</v>
      </c>
      <c r="O135" s="172">
        <f>ROUND(E135*N135,2)</f>
        <v>0.01</v>
      </c>
      <c r="P135" s="172">
        <v>0</v>
      </c>
      <c r="Q135" s="172">
        <f>ROUND(E135*P135,2)</f>
        <v>0</v>
      </c>
      <c r="R135" s="172"/>
      <c r="S135" s="173" t="s">
        <v>124</v>
      </c>
      <c r="T135" s="157">
        <v>1.68</v>
      </c>
      <c r="U135" s="157">
        <f>ROUND(E135*T135,2)</f>
        <v>3.36</v>
      </c>
      <c r="V135" s="157"/>
      <c r="W135" s="157" t="s">
        <v>125</v>
      </c>
      <c r="X135" s="148"/>
      <c r="Y135" s="148"/>
      <c r="Z135" s="148"/>
      <c r="AA135" s="148"/>
      <c r="AB135" s="148"/>
      <c r="AC135" s="148"/>
      <c r="AD135" s="148"/>
      <c r="AE135" s="148"/>
      <c r="AF135" s="148" t="s">
        <v>126</v>
      </c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outlineLevel="1" x14ac:dyDescent="0.2">
      <c r="A136" s="155"/>
      <c r="B136" s="156"/>
      <c r="C136" s="269" t="s">
        <v>378</v>
      </c>
      <c r="D136" s="270"/>
      <c r="E136" s="270"/>
      <c r="F136" s="270"/>
      <c r="G136" s="270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 t="s">
        <v>282</v>
      </c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ht="22.5" outlineLevel="1" x14ac:dyDescent="0.2">
      <c r="A137" s="174">
        <v>44</v>
      </c>
      <c r="B137" s="175" t="s">
        <v>379</v>
      </c>
      <c r="C137" s="185" t="s">
        <v>380</v>
      </c>
      <c r="D137" s="176" t="s">
        <v>381</v>
      </c>
      <c r="E137" s="177">
        <v>14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9">
        <v>3.1E-4</v>
      </c>
      <c r="O137" s="179">
        <f>ROUND(E137*N137,2)</f>
        <v>0</v>
      </c>
      <c r="P137" s="179">
        <v>0</v>
      </c>
      <c r="Q137" s="179">
        <f>ROUND(E137*P137,2)</f>
        <v>0</v>
      </c>
      <c r="R137" s="179"/>
      <c r="S137" s="180" t="s">
        <v>382</v>
      </c>
      <c r="T137" s="157">
        <v>0</v>
      </c>
      <c r="U137" s="157">
        <f>ROUND(E137*T137,2)</f>
        <v>0</v>
      </c>
      <c r="V137" s="157"/>
      <c r="W137" s="157" t="s">
        <v>125</v>
      </c>
      <c r="X137" s="148"/>
      <c r="Y137" s="148"/>
      <c r="Z137" s="148"/>
      <c r="AA137" s="148"/>
      <c r="AB137" s="148"/>
      <c r="AC137" s="148"/>
      <c r="AD137" s="148"/>
      <c r="AE137" s="148"/>
      <c r="AF137" s="148" t="s">
        <v>126</v>
      </c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outlineLevel="1" x14ac:dyDescent="0.2">
      <c r="A138" s="174">
        <v>45</v>
      </c>
      <c r="B138" s="175" t="s">
        <v>383</v>
      </c>
      <c r="C138" s="185" t="s">
        <v>384</v>
      </c>
      <c r="D138" s="176" t="s">
        <v>167</v>
      </c>
      <c r="E138" s="177">
        <v>50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1.2370000000000001E-2</v>
      </c>
      <c r="O138" s="179">
        <f>ROUND(E138*N138,2)</f>
        <v>0.62</v>
      </c>
      <c r="P138" s="179">
        <v>0</v>
      </c>
      <c r="Q138" s="179">
        <f>ROUND(E138*P138,2)</f>
        <v>0</v>
      </c>
      <c r="R138" s="179" t="s">
        <v>174</v>
      </c>
      <c r="S138" s="180" t="s">
        <v>124</v>
      </c>
      <c r="T138" s="157">
        <v>0</v>
      </c>
      <c r="U138" s="157">
        <f>ROUND(E138*T138,2)</f>
        <v>0</v>
      </c>
      <c r="V138" s="157"/>
      <c r="W138" s="157" t="s">
        <v>175</v>
      </c>
      <c r="X138" s="148"/>
      <c r="Y138" s="148"/>
      <c r="Z138" s="148"/>
      <c r="AA138" s="148"/>
      <c r="AB138" s="148"/>
      <c r="AC138" s="148"/>
      <c r="AD138" s="148"/>
      <c r="AE138" s="148"/>
      <c r="AF138" s="148" t="s">
        <v>176</v>
      </c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outlineLevel="1" x14ac:dyDescent="0.2">
      <c r="A139" s="174">
        <v>46</v>
      </c>
      <c r="B139" s="175" t="s">
        <v>385</v>
      </c>
      <c r="C139" s="185" t="s">
        <v>386</v>
      </c>
      <c r="D139" s="176" t="s">
        <v>167</v>
      </c>
      <c r="E139" s="177">
        <v>50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9">
        <v>3.7109999999999997E-2</v>
      </c>
      <c r="O139" s="179">
        <f>ROUND(E139*N139,2)</f>
        <v>1.86</v>
      </c>
      <c r="P139" s="179">
        <v>0</v>
      </c>
      <c r="Q139" s="179">
        <f>ROUND(E139*P139,2)</f>
        <v>0</v>
      </c>
      <c r="R139" s="179" t="s">
        <v>174</v>
      </c>
      <c r="S139" s="180" t="s">
        <v>124</v>
      </c>
      <c r="T139" s="157">
        <v>0</v>
      </c>
      <c r="U139" s="157">
        <f>ROUND(E139*T139,2)</f>
        <v>0</v>
      </c>
      <c r="V139" s="157"/>
      <c r="W139" s="157" t="s">
        <v>175</v>
      </c>
      <c r="X139" s="148"/>
      <c r="Y139" s="148"/>
      <c r="Z139" s="148"/>
      <c r="AA139" s="148"/>
      <c r="AB139" s="148"/>
      <c r="AC139" s="148"/>
      <c r="AD139" s="148"/>
      <c r="AE139" s="148"/>
      <c r="AF139" s="148" t="s">
        <v>176</v>
      </c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outlineLevel="1" x14ac:dyDescent="0.2">
      <c r="A140" s="174">
        <v>47</v>
      </c>
      <c r="B140" s="175" t="s">
        <v>387</v>
      </c>
      <c r="C140" s="185" t="s">
        <v>388</v>
      </c>
      <c r="D140" s="176" t="s">
        <v>167</v>
      </c>
      <c r="E140" s="177">
        <v>75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9">
        <v>6.1850000000000002E-2</v>
      </c>
      <c r="O140" s="179">
        <f>ROUND(E140*N140,2)</f>
        <v>4.6399999999999997</v>
      </c>
      <c r="P140" s="179">
        <v>0</v>
      </c>
      <c r="Q140" s="179">
        <f>ROUND(E140*P140,2)</f>
        <v>0</v>
      </c>
      <c r="R140" s="179" t="s">
        <v>174</v>
      </c>
      <c r="S140" s="180" t="s">
        <v>124</v>
      </c>
      <c r="T140" s="157">
        <v>0</v>
      </c>
      <c r="U140" s="157">
        <f>ROUND(E140*T140,2)</f>
        <v>0</v>
      </c>
      <c r="V140" s="157"/>
      <c r="W140" s="157" t="s">
        <v>175</v>
      </c>
      <c r="X140" s="148"/>
      <c r="Y140" s="148"/>
      <c r="Z140" s="148"/>
      <c r="AA140" s="148"/>
      <c r="AB140" s="148"/>
      <c r="AC140" s="148"/>
      <c r="AD140" s="148"/>
      <c r="AE140" s="148"/>
      <c r="AF140" s="148" t="s">
        <v>176</v>
      </c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</row>
    <row r="141" spans="1:59" outlineLevel="1" x14ac:dyDescent="0.2">
      <c r="A141" s="167">
        <v>48</v>
      </c>
      <c r="B141" s="168" t="s">
        <v>389</v>
      </c>
      <c r="C141" s="183" t="s">
        <v>390</v>
      </c>
      <c r="D141" s="169" t="s">
        <v>167</v>
      </c>
      <c r="E141" s="170">
        <v>16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9.1999999999999998E-2</v>
      </c>
      <c r="O141" s="172">
        <f>ROUND(E141*N141,2)</f>
        <v>1.47</v>
      </c>
      <c r="P141" s="172">
        <v>0</v>
      </c>
      <c r="Q141" s="172">
        <f>ROUND(E141*P141,2)</f>
        <v>0</v>
      </c>
      <c r="R141" s="172" t="s">
        <v>174</v>
      </c>
      <c r="S141" s="173" t="s">
        <v>124</v>
      </c>
      <c r="T141" s="157">
        <v>0</v>
      </c>
      <c r="U141" s="157">
        <f>ROUND(E141*T141,2)</f>
        <v>0</v>
      </c>
      <c r="V141" s="157"/>
      <c r="W141" s="157" t="s">
        <v>175</v>
      </c>
      <c r="X141" s="148"/>
      <c r="Y141" s="148"/>
      <c r="Z141" s="148"/>
      <c r="AA141" s="148"/>
      <c r="AB141" s="148"/>
      <c r="AC141" s="148"/>
      <c r="AD141" s="148"/>
      <c r="AE141" s="148"/>
      <c r="AF141" s="148" t="s">
        <v>176</v>
      </c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outlineLevel="1" x14ac:dyDescent="0.2">
      <c r="A142" s="155"/>
      <c r="B142" s="156"/>
      <c r="C142" s="269" t="s">
        <v>391</v>
      </c>
      <c r="D142" s="270"/>
      <c r="E142" s="270"/>
      <c r="F142" s="270"/>
      <c r="G142" s="270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 t="s">
        <v>282</v>
      </c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ht="22.5" outlineLevel="1" x14ac:dyDescent="0.2">
      <c r="A143" s="174">
        <v>49</v>
      </c>
      <c r="B143" s="175" t="s">
        <v>392</v>
      </c>
      <c r="C143" s="185" t="s">
        <v>393</v>
      </c>
      <c r="D143" s="176" t="s">
        <v>167</v>
      </c>
      <c r="E143" s="177">
        <v>2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9">
        <v>0.16500000000000001</v>
      </c>
      <c r="O143" s="179">
        <f>ROUND(E143*N143,2)</f>
        <v>0.33</v>
      </c>
      <c r="P143" s="179">
        <v>0</v>
      </c>
      <c r="Q143" s="179">
        <f>ROUND(E143*P143,2)</f>
        <v>0</v>
      </c>
      <c r="R143" s="179" t="s">
        <v>174</v>
      </c>
      <c r="S143" s="180" t="s">
        <v>124</v>
      </c>
      <c r="T143" s="157">
        <v>0</v>
      </c>
      <c r="U143" s="157">
        <f>ROUND(E143*T143,2)</f>
        <v>0</v>
      </c>
      <c r="V143" s="157"/>
      <c r="W143" s="157" t="s">
        <v>175</v>
      </c>
      <c r="X143" s="148"/>
      <c r="Y143" s="148"/>
      <c r="Z143" s="148"/>
      <c r="AA143" s="148"/>
      <c r="AB143" s="148"/>
      <c r="AC143" s="148"/>
      <c r="AD143" s="148"/>
      <c r="AE143" s="148"/>
      <c r="AF143" s="148" t="s">
        <v>176</v>
      </c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outlineLevel="1" x14ac:dyDescent="0.2">
      <c r="A144" s="174">
        <v>50</v>
      </c>
      <c r="B144" s="175" t="s">
        <v>394</v>
      </c>
      <c r="C144" s="185" t="s">
        <v>395</v>
      </c>
      <c r="D144" s="176" t="s">
        <v>167</v>
      </c>
      <c r="E144" s="177">
        <v>16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9">
        <v>0.58499999999999996</v>
      </c>
      <c r="O144" s="179">
        <f>ROUND(E144*N144,2)</f>
        <v>9.36</v>
      </c>
      <c r="P144" s="179">
        <v>0</v>
      </c>
      <c r="Q144" s="179">
        <f>ROUND(E144*P144,2)</f>
        <v>0</v>
      </c>
      <c r="R144" s="179" t="s">
        <v>174</v>
      </c>
      <c r="S144" s="180" t="s">
        <v>124</v>
      </c>
      <c r="T144" s="157">
        <v>0</v>
      </c>
      <c r="U144" s="157">
        <f>ROUND(E144*T144,2)</f>
        <v>0</v>
      </c>
      <c r="V144" s="157"/>
      <c r="W144" s="157" t="s">
        <v>175</v>
      </c>
      <c r="X144" s="148"/>
      <c r="Y144" s="148"/>
      <c r="Z144" s="148"/>
      <c r="AA144" s="148"/>
      <c r="AB144" s="148"/>
      <c r="AC144" s="148"/>
      <c r="AD144" s="148"/>
      <c r="AE144" s="148"/>
      <c r="AF144" s="148" t="s">
        <v>176</v>
      </c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outlineLevel="1" x14ac:dyDescent="0.2">
      <c r="A145" s="174">
        <v>51</v>
      </c>
      <c r="B145" s="175" t="s">
        <v>396</v>
      </c>
      <c r="C145" s="185" t="s">
        <v>397</v>
      </c>
      <c r="D145" s="176" t="s">
        <v>167</v>
      </c>
      <c r="E145" s="177">
        <v>16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9">
        <v>2.1</v>
      </c>
      <c r="O145" s="179">
        <f>ROUND(E145*N145,2)</f>
        <v>33.6</v>
      </c>
      <c r="P145" s="179">
        <v>0</v>
      </c>
      <c r="Q145" s="179">
        <f>ROUND(E145*P145,2)</f>
        <v>0</v>
      </c>
      <c r="R145" s="179" t="s">
        <v>174</v>
      </c>
      <c r="S145" s="180" t="s">
        <v>124</v>
      </c>
      <c r="T145" s="157">
        <v>0</v>
      </c>
      <c r="U145" s="157">
        <f>ROUND(E145*T145,2)</f>
        <v>0</v>
      </c>
      <c r="V145" s="157"/>
      <c r="W145" s="157" t="s">
        <v>175</v>
      </c>
      <c r="X145" s="148"/>
      <c r="Y145" s="148"/>
      <c r="Z145" s="148"/>
      <c r="AA145" s="148"/>
      <c r="AB145" s="148"/>
      <c r="AC145" s="148"/>
      <c r="AD145" s="148"/>
      <c r="AE145" s="148"/>
      <c r="AF145" s="148" t="s">
        <v>176</v>
      </c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outlineLevel="1" x14ac:dyDescent="0.2">
      <c r="A146" s="174">
        <v>52</v>
      </c>
      <c r="B146" s="175" t="s">
        <v>398</v>
      </c>
      <c r="C146" s="185" t="s">
        <v>399</v>
      </c>
      <c r="D146" s="176" t="s">
        <v>167</v>
      </c>
      <c r="E146" s="177">
        <v>64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9">
        <v>2E-3</v>
      </c>
      <c r="O146" s="179">
        <f>ROUND(E146*N146,2)</f>
        <v>0.13</v>
      </c>
      <c r="P146" s="179">
        <v>0</v>
      </c>
      <c r="Q146" s="179">
        <f>ROUND(E146*P146,2)</f>
        <v>0</v>
      </c>
      <c r="R146" s="179" t="s">
        <v>174</v>
      </c>
      <c r="S146" s="180" t="s">
        <v>124</v>
      </c>
      <c r="T146" s="157">
        <v>0</v>
      </c>
      <c r="U146" s="157">
        <f>ROUND(E146*T146,2)</f>
        <v>0</v>
      </c>
      <c r="V146" s="157"/>
      <c r="W146" s="157" t="s">
        <v>175</v>
      </c>
      <c r="X146" s="148"/>
      <c r="Y146" s="148"/>
      <c r="Z146" s="148"/>
      <c r="AA146" s="148"/>
      <c r="AB146" s="148"/>
      <c r="AC146" s="148"/>
      <c r="AD146" s="148"/>
      <c r="AE146" s="148"/>
      <c r="AF146" s="148" t="s">
        <v>176</v>
      </c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 x14ac:dyDescent="0.2">
      <c r="A147" s="167">
        <v>53</v>
      </c>
      <c r="B147" s="168" t="s">
        <v>400</v>
      </c>
      <c r="C147" s="183" t="s">
        <v>401</v>
      </c>
      <c r="D147" s="169" t="s">
        <v>167</v>
      </c>
      <c r="E147" s="170">
        <v>42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2">
        <v>0.504</v>
      </c>
      <c r="O147" s="172">
        <f>ROUND(E147*N147,2)</f>
        <v>21.17</v>
      </c>
      <c r="P147" s="172">
        <v>0</v>
      </c>
      <c r="Q147" s="172">
        <f>ROUND(E147*P147,2)</f>
        <v>0</v>
      </c>
      <c r="R147" s="172" t="s">
        <v>174</v>
      </c>
      <c r="S147" s="173" t="s">
        <v>124</v>
      </c>
      <c r="T147" s="157">
        <v>0</v>
      </c>
      <c r="U147" s="157">
        <f>ROUND(E147*T147,2)</f>
        <v>0</v>
      </c>
      <c r="V147" s="157"/>
      <c r="W147" s="157" t="s">
        <v>175</v>
      </c>
      <c r="X147" s="148"/>
      <c r="Y147" s="148"/>
      <c r="Z147" s="148"/>
      <c r="AA147" s="148"/>
      <c r="AB147" s="148"/>
      <c r="AC147" s="148"/>
      <c r="AD147" s="148"/>
      <c r="AE147" s="148"/>
      <c r="AF147" s="148" t="s">
        <v>176</v>
      </c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 x14ac:dyDescent="0.2">
      <c r="A148" s="155"/>
      <c r="B148" s="156"/>
      <c r="C148" s="269" t="s">
        <v>402</v>
      </c>
      <c r="D148" s="270"/>
      <c r="E148" s="270"/>
      <c r="F148" s="270"/>
      <c r="G148" s="270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 t="s">
        <v>282</v>
      </c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outlineLevel="1" x14ac:dyDescent="0.2">
      <c r="A149" s="167">
        <v>54</v>
      </c>
      <c r="B149" s="168" t="s">
        <v>403</v>
      </c>
      <c r="C149" s="183" t="s">
        <v>404</v>
      </c>
      <c r="D149" s="169" t="s">
        <v>167</v>
      </c>
      <c r="E149" s="170">
        <v>6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72">
        <v>0.252</v>
      </c>
      <c r="O149" s="172">
        <f>ROUND(E149*N149,2)</f>
        <v>1.51</v>
      </c>
      <c r="P149" s="172">
        <v>0</v>
      </c>
      <c r="Q149" s="172">
        <f>ROUND(E149*P149,2)</f>
        <v>0</v>
      </c>
      <c r="R149" s="172" t="s">
        <v>174</v>
      </c>
      <c r="S149" s="173" t="s">
        <v>124</v>
      </c>
      <c r="T149" s="157">
        <v>0</v>
      </c>
      <c r="U149" s="157">
        <f>ROUND(E149*T149,2)</f>
        <v>0</v>
      </c>
      <c r="V149" s="157"/>
      <c r="W149" s="157" t="s">
        <v>175</v>
      </c>
      <c r="X149" s="148"/>
      <c r="Y149" s="148"/>
      <c r="Z149" s="148"/>
      <c r="AA149" s="148"/>
      <c r="AB149" s="148"/>
      <c r="AC149" s="148"/>
      <c r="AD149" s="148"/>
      <c r="AE149" s="148"/>
      <c r="AF149" s="148" t="s">
        <v>176</v>
      </c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outlineLevel="1" x14ac:dyDescent="0.2">
      <c r="A150" s="155"/>
      <c r="B150" s="156"/>
      <c r="C150" s="269" t="s">
        <v>402</v>
      </c>
      <c r="D150" s="270"/>
      <c r="E150" s="270"/>
      <c r="F150" s="270"/>
      <c r="G150" s="270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 t="s">
        <v>282</v>
      </c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x14ac:dyDescent="0.2">
      <c r="A151" s="161" t="s">
        <v>119</v>
      </c>
      <c r="B151" s="162" t="s">
        <v>74</v>
      </c>
      <c r="C151" s="182" t="s">
        <v>75</v>
      </c>
      <c r="D151" s="163"/>
      <c r="E151" s="164"/>
      <c r="F151" s="165"/>
      <c r="G151" s="165">
        <f>SUMIF(AF152:AF152,"&lt;&gt;NOR",G152:G152)</f>
        <v>0</v>
      </c>
      <c r="H151" s="165"/>
      <c r="I151" s="165">
        <f>SUM(I152:I152)</f>
        <v>0</v>
      </c>
      <c r="J151" s="165"/>
      <c r="K151" s="165">
        <f>SUM(K152:K152)</f>
        <v>0</v>
      </c>
      <c r="L151" s="165"/>
      <c r="M151" s="165">
        <f>SUM(M152:M152)</f>
        <v>0</v>
      </c>
      <c r="N151" s="165"/>
      <c r="O151" s="165">
        <f>SUM(O152:O152)</f>
        <v>0</v>
      </c>
      <c r="P151" s="165"/>
      <c r="Q151" s="165">
        <f>SUM(Q152:Q152)</f>
        <v>0</v>
      </c>
      <c r="R151" s="165"/>
      <c r="S151" s="166"/>
      <c r="T151" s="160"/>
      <c r="U151" s="160">
        <f>SUM(U152:U152)</f>
        <v>0</v>
      </c>
      <c r="V151" s="160"/>
      <c r="W151" s="160"/>
      <c r="AF151" t="s">
        <v>120</v>
      </c>
    </row>
    <row r="152" spans="1:59" outlineLevel="1" x14ac:dyDescent="0.2">
      <c r="A152" s="174">
        <v>55</v>
      </c>
      <c r="B152" s="175" t="s">
        <v>405</v>
      </c>
      <c r="C152" s="185" t="s">
        <v>406</v>
      </c>
      <c r="D152" s="176" t="s">
        <v>407</v>
      </c>
      <c r="E152" s="177">
        <v>2</v>
      </c>
      <c r="F152" s="178"/>
      <c r="G152" s="179">
        <f>ROUND(E152*F152,2)</f>
        <v>0</v>
      </c>
      <c r="H152" s="178"/>
      <c r="I152" s="179">
        <f>ROUND(E152*H152,2)</f>
        <v>0</v>
      </c>
      <c r="J152" s="178"/>
      <c r="K152" s="179">
        <f>ROUND(E152*J152,2)</f>
        <v>0</v>
      </c>
      <c r="L152" s="179">
        <v>21</v>
      </c>
      <c r="M152" s="179">
        <f>G152*(1+L152/100)</f>
        <v>0</v>
      </c>
      <c r="N152" s="179">
        <v>0</v>
      </c>
      <c r="O152" s="179">
        <f>ROUND(E152*N152,2)</f>
        <v>0</v>
      </c>
      <c r="P152" s="179">
        <v>0</v>
      </c>
      <c r="Q152" s="179">
        <f>ROUND(E152*P152,2)</f>
        <v>0</v>
      </c>
      <c r="R152" s="179"/>
      <c r="S152" s="180" t="s">
        <v>382</v>
      </c>
      <c r="T152" s="157">
        <v>0</v>
      </c>
      <c r="U152" s="157">
        <f>ROUND(E152*T152,2)</f>
        <v>0</v>
      </c>
      <c r="V152" s="157"/>
      <c r="W152" s="157" t="s">
        <v>125</v>
      </c>
      <c r="X152" s="148"/>
      <c r="Y152" s="148"/>
      <c r="Z152" s="148"/>
      <c r="AA152" s="148"/>
      <c r="AB152" s="148"/>
      <c r="AC152" s="148"/>
      <c r="AD152" s="148"/>
      <c r="AE152" s="148"/>
      <c r="AF152" s="148" t="s">
        <v>126</v>
      </c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x14ac:dyDescent="0.2">
      <c r="A153" s="161" t="s">
        <v>119</v>
      </c>
      <c r="B153" s="162" t="s">
        <v>82</v>
      </c>
      <c r="C153" s="182" t="s">
        <v>83</v>
      </c>
      <c r="D153" s="163"/>
      <c r="E153" s="164"/>
      <c r="F153" s="165"/>
      <c r="G153" s="165">
        <f>SUMIF(AF154:AF155,"&lt;&gt;NOR",G154:G155)</f>
        <v>0</v>
      </c>
      <c r="H153" s="165"/>
      <c r="I153" s="165">
        <f>SUM(I154:I155)</f>
        <v>0</v>
      </c>
      <c r="J153" s="165"/>
      <c r="K153" s="165">
        <f>SUM(K154:K155)</f>
        <v>0</v>
      </c>
      <c r="L153" s="165"/>
      <c r="M153" s="165">
        <f>SUM(M154:M155)</f>
        <v>0</v>
      </c>
      <c r="N153" s="165"/>
      <c r="O153" s="165">
        <f>SUM(O154:O155)</f>
        <v>0</v>
      </c>
      <c r="P153" s="165"/>
      <c r="Q153" s="165">
        <f>SUM(Q154:Q155)</f>
        <v>0</v>
      </c>
      <c r="R153" s="165"/>
      <c r="S153" s="166"/>
      <c r="T153" s="160"/>
      <c r="U153" s="160">
        <f>SUM(U154:U155)</f>
        <v>194.32</v>
      </c>
      <c r="V153" s="160"/>
      <c r="W153" s="160"/>
      <c r="AF153" t="s">
        <v>120</v>
      </c>
    </row>
    <row r="154" spans="1:59" outlineLevel="1" x14ac:dyDescent="0.2">
      <c r="A154" s="167">
        <v>56</v>
      </c>
      <c r="B154" s="168" t="s">
        <v>408</v>
      </c>
      <c r="C154" s="183" t="s">
        <v>409</v>
      </c>
      <c r="D154" s="169" t="s">
        <v>216</v>
      </c>
      <c r="E154" s="170">
        <v>918.75598000000002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2">
        <v>0</v>
      </c>
      <c r="O154" s="172">
        <f>ROUND(E154*N154,2)</f>
        <v>0</v>
      </c>
      <c r="P154" s="172">
        <v>0</v>
      </c>
      <c r="Q154" s="172">
        <f>ROUND(E154*P154,2)</f>
        <v>0</v>
      </c>
      <c r="R154" s="172"/>
      <c r="S154" s="173" t="s">
        <v>124</v>
      </c>
      <c r="T154" s="157">
        <v>0.21149999999999999</v>
      </c>
      <c r="U154" s="157">
        <f>ROUND(E154*T154,2)</f>
        <v>194.32</v>
      </c>
      <c r="V154" s="157"/>
      <c r="W154" s="157" t="s">
        <v>217</v>
      </c>
      <c r="X154" s="148"/>
      <c r="Y154" s="148"/>
      <c r="Z154" s="148"/>
      <c r="AA154" s="148"/>
      <c r="AB154" s="148"/>
      <c r="AC154" s="148"/>
      <c r="AD154" s="148"/>
      <c r="AE154" s="148"/>
      <c r="AF154" s="148" t="s">
        <v>218</v>
      </c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</row>
    <row r="155" spans="1:59" outlineLevel="1" x14ac:dyDescent="0.2">
      <c r="A155" s="155"/>
      <c r="B155" s="156"/>
      <c r="C155" s="269" t="s">
        <v>410</v>
      </c>
      <c r="D155" s="270"/>
      <c r="E155" s="270"/>
      <c r="F155" s="270"/>
      <c r="G155" s="270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 t="s">
        <v>282</v>
      </c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</row>
    <row r="156" spans="1:59" x14ac:dyDescent="0.2">
      <c r="A156" s="161" t="s">
        <v>119</v>
      </c>
      <c r="B156" s="162" t="s">
        <v>90</v>
      </c>
      <c r="C156" s="182" t="s">
        <v>91</v>
      </c>
      <c r="D156" s="163"/>
      <c r="E156" s="164"/>
      <c r="F156" s="165"/>
      <c r="G156" s="165">
        <f>SUMIF(AF157:AF166,"&lt;&gt;NOR",G157:G166)</f>
        <v>0</v>
      </c>
      <c r="H156" s="165"/>
      <c r="I156" s="165">
        <f>SUM(I157:I166)</f>
        <v>0</v>
      </c>
      <c r="J156" s="165"/>
      <c r="K156" s="165">
        <f>SUM(K157:K166)</f>
        <v>0</v>
      </c>
      <c r="L156" s="165"/>
      <c r="M156" s="165">
        <f>SUM(M157:M166)</f>
        <v>0</v>
      </c>
      <c r="N156" s="165"/>
      <c r="O156" s="165">
        <f>SUM(O157:O166)</f>
        <v>0</v>
      </c>
      <c r="P156" s="165"/>
      <c r="Q156" s="165">
        <f>SUM(Q157:Q166)</f>
        <v>0</v>
      </c>
      <c r="R156" s="165"/>
      <c r="S156" s="166"/>
      <c r="T156" s="160"/>
      <c r="U156" s="160">
        <f>SUM(U157:U166)</f>
        <v>127.77000000000001</v>
      </c>
      <c r="V156" s="160"/>
      <c r="W156" s="160"/>
      <c r="AF156" t="s">
        <v>120</v>
      </c>
    </row>
    <row r="157" spans="1:59" outlineLevel="1" x14ac:dyDescent="0.2">
      <c r="A157" s="167">
        <v>57</v>
      </c>
      <c r="B157" s="168" t="s">
        <v>223</v>
      </c>
      <c r="C157" s="183" t="s">
        <v>224</v>
      </c>
      <c r="D157" s="169" t="s">
        <v>216</v>
      </c>
      <c r="E157" s="170">
        <v>290.39999999999998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72">
        <v>0</v>
      </c>
      <c r="O157" s="172">
        <f>ROUND(E157*N157,2)</f>
        <v>0</v>
      </c>
      <c r="P157" s="172">
        <v>0</v>
      </c>
      <c r="Q157" s="172">
        <f>ROUND(E157*P157,2)</f>
        <v>0</v>
      </c>
      <c r="R157" s="172"/>
      <c r="S157" s="173" t="s">
        <v>124</v>
      </c>
      <c r="T157" s="157">
        <v>0.16</v>
      </c>
      <c r="U157" s="157">
        <f>ROUND(E157*T157,2)</f>
        <v>46.46</v>
      </c>
      <c r="V157" s="157"/>
      <c r="W157" s="157" t="s">
        <v>125</v>
      </c>
      <c r="X157" s="148"/>
      <c r="Y157" s="148"/>
      <c r="Z157" s="148"/>
      <c r="AA157" s="148"/>
      <c r="AB157" s="148"/>
      <c r="AC157" s="148"/>
      <c r="AD157" s="148"/>
      <c r="AE157" s="148"/>
      <c r="AF157" s="148" t="s">
        <v>126</v>
      </c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outlineLevel="1" x14ac:dyDescent="0.2">
      <c r="A158" s="155"/>
      <c r="B158" s="156"/>
      <c r="C158" s="184" t="s">
        <v>411</v>
      </c>
      <c r="D158" s="158"/>
      <c r="E158" s="159">
        <v>217.8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 t="s">
        <v>128</v>
      </c>
      <c r="AG158" s="148">
        <v>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</row>
    <row r="159" spans="1:59" outlineLevel="1" x14ac:dyDescent="0.2">
      <c r="A159" s="155"/>
      <c r="B159" s="156"/>
      <c r="C159" s="184" t="s">
        <v>412</v>
      </c>
      <c r="D159" s="158"/>
      <c r="E159" s="159">
        <v>72.599999999999994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48"/>
      <c r="Y159" s="148"/>
      <c r="Z159" s="148"/>
      <c r="AA159" s="148"/>
      <c r="AB159" s="148"/>
      <c r="AC159" s="148"/>
      <c r="AD159" s="148"/>
      <c r="AE159" s="148"/>
      <c r="AF159" s="148" t="s">
        <v>128</v>
      </c>
      <c r="AG159" s="148">
        <v>0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</row>
    <row r="160" spans="1:59" outlineLevel="1" x14ac:dyDescent="0.2">
      <c r="A160" s="167">
        <v>58</v>
      </c>
      <c r="B160" s="168" t="s">
        <v>225</v>
      </c>
      <c r="C160" s="183" t="s">
        <v>226</v>
      </c>
      <c r="D160" s="169" t="s">
        <v>216</v>
      </c>
      <c r="E160" s="170">
        <v>10164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72">
        <v>0</v>
      </c>
      <c r="O160" s="172">
        <f>ROUND(E160*N160,2)</f>
        <v>0</v>
      </c>
      <c r="P160" s="172">
        <v>0</v>
      </c>
      <c r="Q160" s="172">
        <f>ROUND(E160*P160,2)</f>
        <v>0</v>
      </c>
      <c r="R160" s="172"/>
      <c r="S160" s="173" t="s">
        <v>124</v>
      </c>
      <c r="T160" s="157">
        <v>8.0000000000000002E-3</v>
      </c>
      <c r="U160" s="157">
        <f>ROUND(E160*T160,2)</f>
        <v>81.31</v>
      </c>
      <c r="V160" s="157"/>
      <c r="W160" s="157" t="s">
        <v>125</v>
      </c>
      <c r="X160" s="148"/>
      <c r="Y160" s="148"/>
      <c r="Z160" s="148"/>
      <c r="AA160" s="148"/>
      <c r="AB160" s="148"/>
      <c r="AC160" s="148"/>
      <c r="AD160" s="148"/>
      <c r="AE160" s="148"/>
      <c r="AF160" s="148" t="s">
        <v>126</v>
      </c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</row>
    <row r="161" spans="1:59" outlineLevel="1" x14ac:dyDescent="0.2">
      <c r="A161" s="155"/>
      <c r="B161" s="156"/>
      <c r="C161" s="184" t="s">
        <v>413</v>
      </c>
      <c r="D161" s="158"/>
      <c r="E161" s="159">
        <v>7623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 t="s">
        <v>128</v>
      </c>
      <c r="AG161" s="148">
        <v>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</row>
    <row r="162" spans="1:59" outlineLevel="1" x14ac:dyDescent="0.2">
      <c r="A162" s="155"/>
      <c r="B162" s="156"/>
      <c r="C162" s="184" t="s">
        <v>414</v>
      </c>
      <c r="D162" s="158"/>
      <c r="E162" s="159">
        <v>2541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 t="s">
        <v>128</v>
      </c>
      <c r="AG162" s="148">
        <v>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</row>
    <row r="163" spans="1:59" outlineLevel="1" x14ac:dyDescent="0.2">
      <c r="A163" s="167">
        <v>59</v>
      </c>
      <c r="B163" s="168" t="s">
        <v>227</v>
      </c>
      <c r="C163" s="183" t="s">
        <v>415</v>
      </c>
      <c r="D163" s="169" t="s">
        <v>216</v>
      </c>
      <c r="E163" s="170">
        <v>217.8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/>
      <c r="S163" s="173" t="s">
        <v>124</v>
      </c>
      <c r="T163" s="157">
        <v>0</v>
      </c>
      <c r="U163" s="157">
        <f>ROUND(E163*T163,2)</f>
        <v>0</v>
      </c>
      <c r="V163" s="157"/>
      <c r="W163" s="157" t="s">
        <v>125</v>
      </c>
      <c r="X163" s="148"/>
      <c r="Y163" s="148"/>
      <c r="Z163" s="148"/>
      <c r="AA163" s="148"/>
      <c r="AB163" s="148"/>
      <c r="AC163" s="148"/>
      <c r="AD163" s="148"/>
      <c r="AE163" s="148"/>
      <c r="AF163" s="148" t="s">
        <v>126</v>
      </c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</row>
    <row r="164" spans="1:59" outlineLevel="1" x14ac:dyDescent="0.2">
      <c r="A164" s="155"/>
      <c r="B164" s="156"/>
      <c r="C164" s="184" t="s">
        <v>411</v>
      </c>
      <c r="D164" s="158"/>
      <c r="E164" s="159">
        <v>217.8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 t="s">
        <v>128</v>
      </c>
      <c r="AG164" s="148">
        <v>0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</row>
    <row r="165" spans="1:59" outlineLevel="1" x14ac:dyDescent="0.2">
      <c r="A165" s="167">
        <v>60</v>
      </c>
      <c r="B165" s="168" t="s">
        <v>416</v>
      </c>
      <c r="C165" s="183" t="s">
        <v>417</v>
      </c>
      <c r="D165" s="169" t="s">
        <v>216</v>
      </c>
      <c r="E165" s="170">
        <v>72.599999999999994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0</v>
      </c>
      <c r="O165" s="172">
        <f>ROUND(E165*N165,2)</f>
        <v>0</v>
      </c>
      <c r="P165" s="172">
        <v>0</v>
      </c>
      <c r="Q165" s="172">
        <f>ROUND(E165*P165,2)</f>
        <v>0</v>
      </c>
      <c r="R165" s="172"/>
      <c r="S165" s="173" t="s">
        <v>124</v>
      </c>
      <c r="T165" s="157">
        <v>0</v>
      </c>
      <c r="U165" s="157">
        <f>ROUND(E165*T165,2)</f>
        <v>0</v>
      </c>
      <c r="V165" s="157"/>
      <c r="W165" s="157" t="s">
        <v>125</v>
      </c>
      <c r="X165" s="148"/>
      <c r="Y165" s="148"/>
      <c r="Z165" s="148"/>
      <c r="AA165" s="148"/>
      <c r="AB165" s="148"/>
      <c r="AC165" s="148"/>
      <c r="AD165" s="148"/>
      <c r="AE165" s="148"/>
      <c r="AF165" s="148" t="s">
        <v>126</v>
      </c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</row>
    <row r="166" spans="1:59" outlineLevel="1" x14ac:dyDescent="0.2">
      <c r="A166" s="155"/>
      <c r="B166" s="156"/>
      <c r="C166" s="184" t="s">
        <v>412</v>
      </c>
      <c r="D166" s="158"/>
      <c r="E166" s="159">
        <v>72.599999999999994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 t="s">
        <v>128</v>
      </c>
      <c r="AG166" s="148">
        <v>0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</row>
    <row r="167" spans="1:59" x14ac:dyDescent="0.2">
      <c r="A167" s="5"/>
      <c r="B167" s="6"/>
      <c r="C167" s="186"/>
      <c r="D167" s="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AD167">
        <v>15</v>
      </c>
      <c r="AE167">
        <v>21</v>
      </c>
    </row>
    <row r="168" spans="1:59" x14ac:dyDescent="0.2">
      <c r="A168" s="151"/>
      <c r="B168" s="152" t="s">
        <v>31</v>
      </c>
      <c r="C168" s="187"/>
      <c r="D168" s="153"/>
      <c r="E168" s="154"/>
      <c r="F168" s="154"/>
      <c r="G168" s="181">
        <f>G8+G80+G89+G106+G117+G151+G153+G156</f>
        <v>0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AD168">
        <f>SUMIF(L7:L166,AD167,G7:G166)</f>
        <v>0</v>
      </c>
      <c r="AE168">
        <f>SUMIF(L7:L166,AE167,G7:G166)</f>
        <v>0</v>
      </c>
      <c r="AF168" t="s">
        <v>229</v>
      </c>
    </row>
    <row r="169" spans="1:59" x14ac:dyDescent="0.2">
      <c r="A169" s="5"/>
      <c r="B169" s="6"/>
      <c r="C169" s="186"/>
      <c r="D169" s="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59" x14ac:dyDescent="0.2">
      <c r="A170" s="5"/>
      <c r="B170" s="6"/>
      <c r="C170" s="186"/>
      <c r="D170" s="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59" x14ac:dyDescent="0.2">
      <c r="A171" s="255" t="s">
        <v>230</v>
      </c>
      <c r="B171" s="255"/>
      <c r="C171" s="256"/>
      <c r="D171" s="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59" x14ac:dyDescent="0.2">
      <c r="A172" s="257"/>
      <c r="B172" s="258"/>
      <c r="C172" s="259"/>
      <c r="D172" s="258"/>
      <c r="E172" s="258"/>
      <c r="F172" s="258"/>
      <c r="G172" s="26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AF172" t="s">
        <v>231</v>
      </c>
    </row>
    <row r="173" spans="1:59" x14ac:dyDescent="0.2">
      <c r="A173" s="261"/>
      <c r="B173" s="262"/>
      <c r="C173" s="263"/>
      <c r="D173" s="262"/>
      <c r="E173" s="262"/>
      <c r="F173" s="262"/>
      <c r="G173" s="26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59" x14ac:dyDescent="0.2">
      <c r="A174" s="261"/>
      <c r="B174" s="262"/>
      <c r="C174" s="263"/>
      <c r="D174" s="262"/>
      <c r="E174" s="262"/>
      <c r="F174" s="262"/>
      <c r="G174" s="26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59" x14ac:dyDescent="0.2">
      <c r="A175" s="261"/>
      <c r="B175" s="262"/>
      <c r="C175" s="263"/>
      <c r="D175" s="262"/>
      <c r="E175" s="262"/>
      <c r="F175" s="262"/>
      <c r="G175" s="26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59" x14ac:dyDescent="0.2">
      <c r="A176" s="265"/>
      <c r="B176" s="266"/>
      <c r="C176" s="267"/>
      <c r="D176" s="266"/>
      <c r="E176" s="266"/>
      <c r="F176" s="266"/>
      <c r="G176" s="26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32" x14ac:dyDescent="0.2">
      <c r="A177" s="5"/>
      <c r="B177" s="6"/>
      <c r="C177" s="186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32" x14ac:dyDescent="0.2">
      <c r="C178" s="188"/>
      <c r="D178" s="139"/>
      <c r="AF178" t="s">
        <v>232</v>
      </c>
    </row>
    <row r="179" spans="1:32" x14ac:dyDescent="0.2">
      <c r="D179" s="139"/>
    </row>
    <row r="180" spans="1:32" x14ac:dyDescent="0.2">
      <c r="D180" s="139"/>
    </row>
    <row r="181" spans="1:32" x14ac:dyDescent="0.2">
      <c r="D181" s="139"/>
    </row>
    <row r="182" spans="1:32" x14ac:dyDescent="0.2">
      <c r="D182" s="139"/>
    </row>
    <row r="183" spans="1:32" x14ac:dyDescent="0.2">
      <c r="D183" s="139"/>
    </row>
    <row r="184" spans="1:32" x14ac:dyDescent="0.2">
      <c r="D184" s="139"/>
    </row>
    <row r="185" spans="1:32" x14ac:dyDescent="0.2">
      <c r="D185" s="139"/>
    </row>
    <row r="186" spans="1:32" x14ac:dyDescent="0.2">
      <c r="D186" s="139"/>
    </row>
    <row r="187" spans="1:32" x14ac:dyDescent="0.2">
      <c r="D187" s="139"/>
    </row>
    <row r="188" spans="1:32" x14ac:dyDescent="0.2">
      <c r="D188" s="139"/>
    </row>
    <row r="189" spans="1:32" x14ac:dyDescent="0.2">
      <c r="D189" s="139"/>
    </row>
    <row r="190" spans="1:32" x14ac:dyDescent="0.2">
      <c r="D190" s="139"/>
    </row>
    <row r="191" spans="1:32" x14ac:dyDescent="0.2">
      <c r="D191" s="139"/>
    </row>
    <row r="192" spans="1:32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21">
    <mergeCell ref="A171:C171"/>
    <mergeCell ref="A172:G176"/>
    <mergeCell ref="C58:G58"/>
    <mergeCell ref="C83:G83"/>
    <mergeCell ref="C85:G85"/>
    <mergeCell ref="C86:G86"/>
    <mergeCell ref="C127:G127"/>
    <mergeCell ref="A1:G1"/>
    <mergeCell ref="C2:G2"/>
    <mergeCell ref="C3:G3"/>
    <mergeCell ref="C4:G4"/>
    <mergeCell ref="C99:G99"/>
    <mergeCell ref="C100:G100"/>
    <mergeCell ref="C101:G101"/>
    <mergeCell ref="C102:G102"/>
    <mergeCell ref="C120:G120"/>
    <mergeCell ref="C136:G136"/>
    <mergeCell ref="C142:G142"/>
    <mergeCell ref="C148:G148"/>
    <mergeCell ref="C150:G150"/>
    <mergeCell ref="C155:G1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F1" t="s">
        <v>95</v>
      </c>
    </row>
    <row r="2" spans="1:59" ht="24.95" customHeight="1" x14ac:dyDescent="0.2">
      <c r="A2" s="140" t="s">
        <v>8</v>
      </c>
      <c r="B2" s="75" t="s">
        <v>43</v>
      </c>
      <c r="C2" s="249" t="s">
        <v>44</v>
      </c>
      <c r="D2" s="250"/>
      <c r="E2" s="250"/>
      <c r="F2" s="250"/>
      <c r="G2" s="251"/>
      <c r="AF2" t="s">
        <v>96</v>
      </c>
    </row>
    <row r="3" spans="1:59" ht="24.95" customHeight="1" x14ac:dyDescent="0.2">
      <c r="A3" s="140" t="s">
        <v>9</v>
      </c>
      <c r="B3" s="75" t="s">
        <v>51</v>
      </c>
      <c r="C3" s="249" t="s">
        <v>52</v>
      </c>
      <c r="D3" s="250"/>
      <c r="E3" s="250"/>
      <c r="F3" s="250"/>
      <c r="G3" s="251"/>
      <c r="AB3" s="87" t="s">
        <v>96</v>
      </c>
      <c r="AF3" t="s">
        <v>97</v>
      </c>
    </row>
    <row r="4" spans="1:59" ht="24.95" customHeight="1" x14ac:dyDescent="0.2">
      <c r="A4" s="141" t="s">
        <v>10</v>
      </c>
      <c r="B4" s="142" t="s">
        <v>43</v>
      </c>
      <c r="C4" s="252" t="s">
        <v>48</v>
      </c>
      <c r="D4" s="253"/>
      <c r="E4" s="253"/>
      <c r="F4" s="253"/>
      <c r="G4" s="254"/>
      <c r="AF4" t="s">
        <v>98</v>
      </c>
    </row>
    <row r="5" spans="1:59" x14ac:dyDescent="0.2">
      <c r="D5" s="139"/>
    </row>
    <row r="6" spans="1:59" ht="38.25" x14ac:dyDescent="0.2">
      <c r="A6" s="144" t="s">
        <v>99</v>
      </c>
      <c r="B6" s="146" t="s">
        <v>100</v>
      </c>
      <c r="C6" s="146" t="s">
        <v>101</v>
      </c>
      <c r="D6" s="145" t="s">
        <v>102</v>
      </c>
      <c r="E6" s="144" t="s">
        <v>103</v>
      </c>
      <c r="F6" s="143" t="s">
        <v>104</v>
      </c>
      <c r="G6" s="144" t="s">
        <v>31</v>
      </c>
      <c r="H6" s="147" t="s">
        <v>32</v>
      </c>
      <c r="I6" s="147" t="s">
        <v>105</v>
      </c>
      <c r="J6" s="147" t="s">
        <v>33</v>
      </c>
      <c r="K6" s="147" t="s">
        <v>106</v>
      </c>
      <c r="L6" s="147" t="s">
        <v>107</v>
      </c>
      <c r="M6" s="147" t="s">
        <v>108</v>
      </c>
      <c r="N6" s="147" t="s">
        <v>109</v>
      </c>
      <c r="O6" s="147" t="s">
        <v>110</v>
      </c>
      <c r="P6" s="147" t="s">
        <v>111</v>
      </c>
      <c r="Q6" s="147" t="s">
        <v>112</v>
      </c>
      <c r="R6" s="147" t="s">
        <v>113</v>
      </c>
      <c r="S6" s="147" t="s">
        <v>114</v>
      </c>
      <c r="T6" s="147" t="s">
        <v>115</v>
      </c>
      <c r="U6" s="147" t="s">
        <v>116</v>
      </c>
      <c r="V6" s="147" t="s">
        <v>117</v>
      </c>
      <c r="W6" s="147" t="s">
        <v>118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1" t="s">
        <v>119</v>
      </c>
      <c r="B8" s="162" t="s">
        <v>64</v>
      </c>
      <c r="C8" s="182" t="s">
        <v>65</v>
      </c>
      <c r="D8" s="163"/>
      <c r="E8" s="164"/>
      <c r="F8" s="165"/>
      <c r="G8" s="165">
        <f>SUMIF(AF9:AF76,"&lt;&gt;NOR",G9:G76)</f>
        <v>0</v>
      </c>
      <c r="H8" s="165"/>
      <c r="I8" s="165">
        <f>SUM(I9:I76)</f>
        <v>0</v>
      </c>
      <c r="J8" s="165"/>
      <c r="K8" s="165">
        <f>SUM(K9:K76)</f>
        <v>0</v>
      </c>
      <c r="L8" s="165"/>
      <c r="M8" s="165">
        <f>SUM(M9:M76)</f>
        <v>0</v>
      </c>
      <c r="N8" s="165"/>
      <c r="O8" s="165">
        <f>SUM(O9:O76)</f>
        <v>643.71999999999991</v>
      </c>
      <c r="P8" s="165"/>
      <c r="Q8" s="165">
        <f>SUM(Q9:Q76)</f>
        <v>617.76</v>
      </c>
      <c r="R8" s="165"/>
      <c r="S8" s="166"/>
      <c r="T8" s="160"/>
      <c r="U8" s="160">
        <f>SUM(U9:U76)</f>
        <v>8210.409999999998</v>
      </c>
      <c r="V8" s="160"/>
      <c r="W8" s="160"/>
      <c r="AF8" t="s">
        <v>120</v>
      </c>
    </row>
    <row r="9" spans="1:59" outlineLevel="1" x14ac:dyDescent="0.2">
      <c r="A9" s="167">
        <v>1</v>
      </c>
      <c r="B9" s="168" t="s">
        <v>233</v>
      </c>
      <c r="C9" s="183" t="s">
        <v>234</v>
      </c>
      <c r="D9" s="169" t="s">
        <v>123</v>
      </c>
      <c r="E9" s="170">
        <v>702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0.66</v>
      </c>
      <c r="Q9" s="172">
        <f>ROUND(E9*P9,2)</f>
        <v>463.32</v>
      </c>
      <c r="R9" s="172"/>
      <c r="S9" s="173" t="s">
        <v>124</v>
      </c>
      <c r="T9" s="157">
        <v>0.11899999999999999</v>
      </c>
      <c r="U9" s="157">
        <f>ROUND(E9*T9,2)</f>
        <v>83.54</v>
      </c>
      <c r="V9" s="157"/>
      <c r="W9" s="157" t="s">
        <v>125</v>
      </c>
      <c r="X9" s="148"/>
      <c r="Y9" s="148"/>
      <c r="Z9" s="148"/>
      <c r="AA9" s="148"/>
      <c r="AB9" s="148"/>
      <c r="AC9" s="148"/>
      <c r="AD9" s="148"/>
      <c r="AE9" s="148"/>
      <c r="AF9" s="148" t="s">
        <v>126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5"/>
      <c r="B10" s="156"/>
      <c r="C10" s="184" t="s">
        <v>418</v>
      </c>
      <c r="D10" s="158"/>
      <c r="E10" s="159">
        <v>702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 t="s">
        <v>128</v>
      </c>
      <c r="AG10" s="148">
        <v>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 x14ac:dyDescent="0.2">
      <c r="A11" s="167">
        <v>2</v>
      </c>
      <c r="B11" s="168" t="s">
        <v>236</v>
      </c>
      <c r="C11" s="183" t="s">
        <v>237</v>
      </c>
      <c r="D11" s="169" t="s">
        <v>123</v>
      </c>
      <c r="E11" s="170">
        <v>702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0.22</v>
      </c>
      <c r="Q11" s="172">
        <f>ROUND(E11*P11,2)</f>
        <v>154.44</v>
      </c>
      <c r="R11" s="172"/>
      <c r="S11" s="173" t="s">
        <v>124</v>
      </c>
      <c r="T11" s="157">
        <v>7.0000000000000007E-2</v>
      </c>
      <c r="U11" s="157">
        <f>ROUND(E11*T11,2)</f>
        <v>49.14</v>
      </c>
      <c r="V11" s="157"/>
      <c r="W11" s="157" t="s">
        <v>125</v>
      </c>
      <c r="X11" s="148"/>
      <c r="Y11" s="148"/>
      <c r="Z11" s="148"/>
      <c r="AA11" s="148"/>
      <c r="AB11" s="148"/>
      <c r="AC11" s="148"/>
      <c r="AD11" s="148"/>
      <c r="AE11" s="148"/>
      <c r="AF11" s="148" t="s">
        <v>126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55"/>
      <c r="B12" s="156"/>
      <c r="C12" s="184" t="s">
        <v>418</v>
      </c>
      <c r="D12" s="158"/>
      <c r="E12" s="159">
        <v>702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 t="s">
        <v>128</v>
      </c>
      <c r="AG12" s="148">
        <v>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ht="22.5" outlineLevel="1" x14ac:dyDescent="0.2">
      <c r="A13" s="167">
        <v>3</v>
      </c>
      <c r="B13" s="168" t="s">
        <v>241</v>
      </c>
      <c r="C13" s="183" t="s">
        <v>242</v>
      </c>
      <c r="D13" s="169" t="s">
        <v>136</v>
      </c>
      <c r="E13" s="170">
        <v>1990.4639999999999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3" t="s">
        <v>124</v>
      </c>
      <c r="T13" s="157">
        <v>0.13</v>
      </c>
      <c r="U13" s="157">
        <f>ROUND(E13*T13,2)</f>
        <v>258.76</v>
      </c>
      <c r="V13" s="157"/>
      <c r="W13" s="157" t="s">
        <v>125</v>
      </c>
      <c r="X13" s="148"/>
      <c r="Y13" s="148"/>
      <c r="Z13" s="148"/>
      <c r="AA13" s="148"/>
      <c r="AB13" s="148"/>
      <c r="AC13" s="148"/>
      <c r="AD13" s="148"/>
      <c r="AE13" s="148"/>
      <c r="AF13" s="148" t="s">
        <v>126</v>
      </c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55"/>
      <c r="B14" s="156"/>
      <c r="C14" s="184" t="s">
        <v>243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 t="s">
        <v>128</v>
      </c>
      <c r="AG14" s="148">
        <v>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55"/>
      <c r="B15" s="156"/>
      <c r="C15" s="184" t="s">
        <v>419</v>
      </c>
      <c r="D15" s="158"/>
      <c r="E15" s="159">
        <v>842.38800000000003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 t="s">
        <v>128</v>
      </c>
      <c r="AG15" s="148">
        <v>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5"/>
      <c r="B16" s="156"/>
      <c r="C16" s="184" t="s">
        <v>420</v>
      </c>
      <c r="D16" s="158"/>
      <c r="E16" s="159">
        <v>384.06599999999997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 t="s">
        <v>128</v>
      </c>
      <c r="AG16" s="148">
        <v>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184" t="s">
        <v>421</v>
      </c>
      <c r="D17" s="158"/>
      <c r="E17" s="159">
        <v>294.084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128</v>
      </c>
      <c r="AG17" s="148">
        <v>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55"/>
      <c r="B18" s="156"/>
      <c r="C18" s="184" t="s">
        <v>422</v>
      </c>
      <c r="D18" s="158"/>
      <c r="E18" s="159">
        <v>45.036000000000001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 t="s">
        <v>128</v>
      </c>
      <c r="AG18" s="148">
        <v>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184" t="s">
        <v>423</v>
      </c>
      <c r="D19" s="158"/>
      <c r="E19" s="159">
        <v>31.655999999999999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128</v>
      </c>
      <c r="AG19" s="148">
        <v>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outlineLevel="1" x14ac:dyDescent="0.2">
      <c r="A20" s="155"/>
      <c r="B20" s="156"/>
      <c r="C20" s="184" t="s">
        <v>424</v>
      </c>
      <c r="D20" s="158"/>
      <c r="E20" s="159">
        <v>151.89599999999999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 t="s">
        <v>128</v>
      </c>
      <c r="AG20" s="148">
        <v>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184" t="s">
        <v>425</v>
      </c>
      <c r="D21" s="158"/>
      <c r="E21" s="159">
        <v>259.33800000000002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128</v>
      </c>
      <c r="AG21" s="148">
        <v>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55"/>
      <c r="B22" s="156"/>
      <c r="C22" s="184" t="s">
        <v>426</v>
      </c>
      <c r="D22" s="158"/>
      <c r="E22" s="159">
        <v>-18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 t="s">
        <v>128</v>
      </c>
      <c r="AG22" s="148">
        <v>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ht="22.5" outlineLevel="1" x14ac:dyDescent="0.2">
      <c r="A23" s="167">
        <v>4</v>
      </c>
      <c r="B23" s="168" t="s">
        <v>249</v>
      </c>
      <c r="C23" s="183" t="s">
        <v>250</v>
      </c>
      <c r="D23" s="169" t="s">
        <v>136</v>
      </c>
      <c r="E23" s="170">
        <v>663.48800000000006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3" t="s">
        <v>124</v>
      </c>
      <c r="T23" s="157">
        <v>0.16</v>
      </c>
      <c r="U23" s="157">
        <f>ROUND(E23*T23,2)</f>
        <v>106.16</v>
      </c>
      <c r="V23" s="157"/>
      <c r="W23" s="157" t="s">
        <v>125</v>
      </c>
      <c r="X23" s="148"/>
      <c r="Y23" s="148"/>
      <c r="Z23" s="148"/>
      <c r="AA23" s="148"/>
      <c r="AB23" s="148"/>
      <c r="AC23" s="148"/>
      <c r="AD23" s="148"/>
      <c r="AE23" s="148"/>
      <c r="AF23" s="148" t="s">
        <v>126</v>
      </c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55"/>
      <c r="B24" s="156"/>
      <c r="C24" s="184" t="s">
        <v>251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 t="s">
        <v>128</v>
      </c>
      <c r="AG24" s="148">
        <v>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55"/>
      <c r="B25" s="156"/>
      <c r="C25" s="184" t="s">
        <v>427</v>
      </c>
      <c r="D25" s="158"/>
      <c r="E25" s="159">
        <v>280.79599999999999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 t="s">
        <v>128</v>
      </c>
      <c r="AG25" s="148">
        <v>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5"/>
      <c r="B26" s="156"/>
      <c r="C26" s="184" t="s">
        <v>428</v>
      </c>
      <c r="D26" s="158"/>
      <c r="E26" s="159">
        <v>128.02199999999999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 t="s">
        <v>128</v>
      </c>
      <c r="AG26" s="148">
        <v>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55"/>
      <c r="B27" s="156"/>
      <c r="C27" s="184" t="s">
        <v>429</v>
      </c>
      <c r="D27" s="158"/>
      <c r="E27" s="159">
        <v>98.028000000000006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 t="s">
        <v>128</v>
      </c>
      <c r="AG27" s="148">
        <v>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55"/>
      <c r="B28" s="156"/>
      <c r="C28" s="184" t="s">
        <v>430</v>
      </c>
      <c r="D28" s="158"/>
      <c r="E28" s="159">
        <v>15.012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 t="s">
        <v>128</v>
      </c>
      <c r="AG28" s="148">
        <v>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 x14ac:dyDescent="0.2">
      <c r="A29" s="155"/>
      <c r="B29" s="156"/>
      <c r="C29" s="184" t="s">
        <v>431</v>
      </c>
      <c r="D29" s="158"/>
      <c r="E29" s="159">
        <v>10.552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 t="s">
        <v>128</v>
      </c>
      <c r="AG29" s="148">
        <v>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5"/>
      <c r="B30" s="156"/>
      <c r="C30" s="184" t="s">
        <v>432</v>
      </c>
      <c r="D30" s="158"/>
      <c r="E30" s="159">
        <v>50.631999999999998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128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55"/>
      <c r="B31" s="156"/>
      <c r="C31" s="184" t="s">
        <v>433</v>
      </c>
      <c r="D31" s="158"/>
      <c r="E31" s="159">
        <v>86.445999999999998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128</v>
      </c>
      <c r="AG31" s="148">
        <v>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55"/>
      <c r="B32" s="156"/>
      <c r="C32" s="184" t="s">
        <v>434</v>
      </c>
      <c r="D32" s="158"/>
      <c r="E32" s="159">
        <v>-6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 t="s">
        <v>128</v>
      </c>
      <c r="AG32" s="148">
        <v>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ht="22.5" outlineLevel="1" x14ac:dyDescent="0.2">
      <c r="A33" s="167">
        <v>5</v>
      </c>
      <c r="B33" s="168" t="s">
        <v>257</v>
      </c>
      <c r="C33" s="183" t="s">
        <v>258</v>
      </c>
      <c r="D33" s="169" t="s">
        <v>136</v>
      </c>
      <c r="E33" s="170">
        <v>663.48800000000006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3" t="s">
        <v>124</v>
      </c>
      <c r="T33" s="157">
        <v>0.3</v>
      </c>
      <c r="U33" s="157">
        <f>ROUND(E33*T33,2)</f>
        <v>199.05</v>
      </c>
      <c r="V33" s="157"/>
      <c r="W33" s="157" t="s">
        <v>125</v>
      </c>
      <c r="X33" s="148"/>
      <c r="Y33" s="148"/>
      <c r="Z33" s="148"/>
      <c r="AA33" s="148"/>
      <c r="AB33" s="148"/>
      <c r="AC33" s="148"/>
      <c r="AD33" s="148"/>
      <c r="AE33" s="148"/>
      <c r="AF33" s="148" t="s">
        <v>126</v>
      </c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5"/>
      <c r="B34" s="156"/>
      <c r="C34" s="184" t="s">
        <v>251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128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184" t="s">
        <v>427</v>
      </c>
      <c r="D35" s="158"/>
      <c r="E35" s="159">
        <v>280.79599999999999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128</v>
      </c>
      <c r="AG35" s="148">
        <v>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55"/>
      <c r="B36" s="156"/>
      <c r="C36" s="184" t="s">
        <v>428</v>
      </c>
      <c r="D36" s="158"/>
      <c r="E36" s="159">
        <v>128.02199999999999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128</v>
      </c>
      <c r="AG36" s="148">
        <v>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5"/>
      <c r="B37" s="156"/>
      <c r="C37" s="184" t="s">
        <v>429</v>
      </c>
      <c r="D37" s="158"/>
      <c r="E37" s="159">
        <v>98.028000000000006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 t="s">
        <v>128</v>
      </c>
      <c r="AG37" s="148">
        <v>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5"/>
      <c r="B38" s="156"/>
      <c r="C38" s="184" t="s">
        <v>430</v>
      </c>
      <c r="D38" s="158"/>
      <c r="E38" s="159">
        <v>15.012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 t="s">
        <v>128</v>
      </c>
      <c r="AG38" s="148">
        <v>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55"/>
      <c r="B39" s="156"/>
      <c r="C39" s="184" t="s">
        <v>431</v>
      </c>
      <c r="D39" s="158"/>
      <c r="E39" s="159">
        <v>10.552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 t="s">
        <v>128</v>
      </c>
      <c r="AG39" s="148">
        <v>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5"/>
      <c r="B40" s="156"/>
      <c r="C40" s="184" t="s">
        <v>432</v>
      </c>
      <c r="D40" s="158"/>
      <c r="E40" s="159">
        <v>50.631999999999998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128</v>
      </c>
      <c r="AG40" s="148">
        <v>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55"/>
      <c r="B41" s="156"/>
      <c r="C41" s="184" t="s">
        <v>433</v>
      </c>
      <c r="D41" s="158"/>
      <c r="E41" s="159">
        <v>86.445999999999998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 t="s">
        <v>128</v>
      </c>
      <c r="AG41" s="148">
        <v>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55"/>
      <c r="B42" s="156"/>
      <c r="C42" s="184" t="s">
        <v>434</v>
      </c>
      <c r="D42" s="158"/>
      <c r="E42" s="159">
        <v>-6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 t="s">
        <v>128</v>
      </c>
      <c r="AG42" s="148">
        <v>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74">
        <v>6</v>
      </c>
      <c r="B43" s="175" t="s">
        <v>259</v>
      </c>
      <c r="C43" s="185" t="s">
        <v>260</v>
      </c>
      <c r="D43" s="176" t="s">
        <v>136</v>
      </c>
      <c r="E43" s="177">
        <v>30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79"/>
      <c r="S43" s="180" t="s">
        <v>124</v>
      </c>
      <c r="T43" s="157">
        <v>0.25</v>
      </c>
      <c r="U43" s="157">
        <f>ROUND(E43*T43,2)</f>
        <v>7.5</v>
      </c>
      <c r="V43" s="157"/>
      <c r="W43" s="157" t="s">
        <v>125</v>
      </c>
      <c r="X43" s="148"/>
      <c r="Y43" s="148"/>
      <c r="Z43" s="148"/>
      <c r="AA43" s="148"/>
      <c r="AB43" s="148"/>
      <c r="AC43" s="148"/>
      <c r="AD43" s="148"/>
      <c r="AE43" s="148"/>
      <c r="AF43" s="148" t="s">
        <v>126</v>
      </c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67">
        <v>7</v>
      </c>
      <c r="B44" s="168" t="s">
        <v>261</v>
      </c>
      <c r="C44" s="183" t="s">
        <v>262</v>
      </c>
      <c r="D44" s="169" t="s">
        <v>123</v>
      </c>
      <c r="E44" s="170">
        <v>5572.8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8.5999999999999998E-4</v>
      </c>
      <c r="O44" s="172">
        <f>ROUND(E44*N44,2)</f>
        <v>4.79</v>
      </c>
      <c r="P44" s="172">
        <v>0</v>
      </c>
      <c r="Q44" s="172">
        <f>ROUND(E44*P44,2)</f>
        <v>0</v>
      </c>
      <c r="R44" s="172"/>
      <c r="S44" s="173" t="s">
        <v>124</v>
      </c>
      <c r="T44" s="157">
        <v>0.47899999999999998</v>
      </c>
      <c r="U44" s="157">
        <f>ROUND(E44*T44,2)</f>
        <v>2669.37</v>
      </c>
      <c r="V44" s="157"/>
      <c r="W44" s="157" t="s">
        <v>125</v>
      </c>
      <c r="X44" s="148"/>
      <c r="Y44" s="148"/>
      <c r="Z44" s="148"/>
      <c r="AA44" s="148"/>
      <c r="AB44" s="148"/>
      <c r="AC44" s="148"/>
      <c r="AD44" s="148"/>
      <c r="AE44" s="148"/>
      <c r="AF44" s="148" t="s">
        <v>126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55"/>
      <c r="B45" s="156"/>
      <c r="C45" s="184" t="s">
        <v>435</v>
      </c>
      <c r="D45" s="158"/>
      <c r="E45" s="159">
        <v>5572.8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 t="s">
        <v>128</v>
      </c>
      <c r="AG45" s="148">
        <v>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74">
        <v>8</v>
      </c>
      <c r="B46" s="175" t="s">
        <v>266</v>
      </c>
      <c r="C46" s="185" t="s">
        <v>267</v>
      </c>
      <c r="D46" s="176" t="s">
        <v>123</v>
      </c>
      <c r="E46" s="177">
        <v>5572.8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79"/>
      <c r="S46" s="180" t="s">
        <v>124</v>
      </c>
      <c r="T46" s="157">
        <v>0.32700000000000001</v>
      </c>
      <c r="U46" s="157">
        <f>ROUND(E46*T46,2)</f>
        <v>1822.31</v>
      </c>
      <c r="V46" s="157"/>
      <c r="W46" s="157" t="s">
        <v>125</v>
      </c>
      <c r="X46" s="148"/>
      <c r="Y46" s="148"/>
      <c r="Z46" s="148"/>
      <c r="AA46" s="148"/>
      <c r="AB46" s="148"/>
      <c r="AC46" s="148"/>
      <c r="AD46" s="148"/>
      <c r="AE46" s="148"/>
      <c r="AF46" s="148" t="s">
        <v>126</v>
      </c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67">
        <v>9</v>
      </c>
      <c r="B47" s="168" t="s">
        <v>268</v>
      </c>
      <c r="C47" s="183" t="s">
        <v>269</v>
      </c>
      <c r="D47" s="169" t="s">
        <v>136</v>
      </c>
      <c r="E47" s="170">
        <v>1841.0920000000001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3" t="s">
        <v>124</v>
      </c>
      <c r="T47" s="157">
        <v>0.51900000000000002</v>
      </c>
      <c r="U47" s="157">
        <f>ROUND(E47*T47,2)</f>
        <v>955.53</v>
      </c>
      <c r="V47" s="157"/>
      <c r="W47" s="157" t="s">
        <v>125</v>
      </c>
      <c r="X47" s="148"/>
      <c r="Y47" s="148"/>
      <c r="Z47" s="148"/>
      <c r="AA47" s="148"/>
      <c r="AB47" s="148"/>
      <c r="AC47" s="148"/>
      <c r="AD47" s="148"/>
      <c r="AE47" s="148"/>
      <c r="AF47" s="148" t="s">
        <v>126</v>
      </c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ht="22.5" outlineLevel="1" x14ac:dyDescent="0.2">
      <c r="A48" s="155"/>
      <c r="B48" s="156"/>
      <c r="C48" s="184" t="s">
        <v>436</v>
      </c>
      <c r="D48" s="158"/>
      <c r="E48" s="159">
        <v>1824.5920000000001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 t="s">
        <v>128</v>
      </c>
      <c r="AG48" s="148">
        <v>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5"/>
      <c r="B49" s="156"/>
      <c r="C49" s="184" t="s">
        <v>437</v>
      </c>
      <c r="D49" s="158"/>
      <c r="E49" s="159">
        <v>16.5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 t="s">
        <v>128</v>
      </c>
      <c r="AG49" s="148">
        <v>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ht="22.5" outlineLevel="1" x14ac:dyDescent="0.2">
      <c r="A50" s="167">
        <v>10</v>
      </c>
      <c r="B50" s="168" t="s">
        <v>144</v>
      </c>
      <c r="C50" s="183" t="s">
        <v>145</v>
      </c>
      <c r="D50" s="169" t="s">
        <v>136</v>
      </c>
      <c r="E50" s="170">
        <v>610.24593000000004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3" t="s">
        <v>124</v>
      </c>
      <c r="T50" s="157">
        <v>1.0999999999999999E-2</v>
      </c>
      <c r="U50" s="157">
        <f>ROUND(E50*T50,2)</f>
        <v>6.71</v>
      </c>
      <c r="V50" s="157"/>
      <c r="W50" s="157" t="s">
        <v>125</v>
      </c>
      <c r="X50" s="148"/>
      <c r="Y50" s="148"/>
      <c r="Z50" s="148"/>
      <c r="AA50" s="148"/>
      <c r="AB50" s="148"/>
      <c r="AC50" s="148"/>
      <c r="AD50" s="148"/>
      <c r="AE50" s="148"/>
      <c r="AF50" s="148" t="s">
        <v>126</v>
      </c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 x14ac:dyDescent="0.2">
      <c r="A51" s="155"/>
      <c r="B51" s="156"/>
      <c r="C51" s="184" t="s">
        <v>438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 t="s">
        <v>128</v>
      </c>
      <c r="AG51" s="148">
        <v>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 x14ac:dyDescent="0.2">
      <c r="A52" s="155"/>
      <c r="B52" s="156"/>
      <c r="C52" s="184" t="s">
        <v>439</v>
      </c>
      <c r="D52" s="158"/>
      <c r="E52" s="159">
        <v>1990.4639999999999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 t="s">
        <v>128</v>
      </c>
      <c r="AG52" s="148">
        <v>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55"/>
      <c r="B53" s="156"/>
      <c r="C53" s="184" t="s">
        <v>440</v>
      </c>
      <c r="D53" s="158"/>
      <c r="E53" s="159">
        <v>663.48800000000006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 t="s">
        <v>128</v>
      </c>
      <c r="AG53" s="148">
        <v>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5"/>
      <c r="B54" s="156"/>
      <c r="C54" s="184" t="s">
        <v>441</v>
      </c>
      <c r="D54" s="158"/>
      <c r="E54" s="159">
        <v>663.48800000000006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 t="s">
        <v>128</v>
      </c>
      <c r="AG54" s="148">
        <v>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55"/>
      <c r="B55" s="156"/>
      <c r="C55" s="184" t="s">
        <v>442</v>
      </c>
      <c r="D55" s="158"/>
      <c r="E55" s="159">
        <v>30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 t="s">
        <v>128</v>
      </c>
      <c r="AG55" s="148">
        <v>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55"/>
      <c r="B56" s="156"/>
      <c r="C56" s="195" t="s">
        <v>276</v>
      </c>
      <c r="D56" s="189"/>
      <c r="E56" s="190">
        <v>3347.44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 t="s">
        <v>128</v>
      </c>
      <c r="AG56" s="148">
        <v>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55"/>
      <c r="B57" s="156"/>
      <c r="C57" s="184" t="s">
        <v>443</v>
      </c>
      <c r="D57" s="158"/>
      <c r="E57" s="159">
        <v>-2361.3540699999999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 t="s">
        <v>128</v>
      </c>
      <c r="AG57" s="148">
        <v>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5"/>
      <c r="B58" s="156"/>
      <c r="C58" s="184" t="s">
        <v>444</v>
      </c>
      <c r="D58" s="158"/>
      <c r="E58" s="159">
        <v>-375.84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128</v>
      </c>
      <c r="AG58" s="148">
        <v>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5"/>
      <c r="B59" s="156"/>
      <c r="C59" s="195" t="s">
        <v>276</v>
      </c>
      <c r="D59" s="189"/>
      <c r="E59" s="190">
        <v>-2737.19407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 t="s">
        <v>128</v>
      </c>
      <c r="AG59" s="148">
        <v>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67">
        <v>11</v>
      </c>
      <c r="B60" s="168" t="s">
        <v>279</v>
      </c>
      <c r="C60" s="183" t="s">
        <v>280</v>
      </c>
      <c r="D60" s="169" t="s">
        <v>136</v>
      </c>
      <c r="E60" s="170">
        <v>2361.3540699999999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2"/>
      <c r="S60" s="173" t="s">
        <v>124</v>
      </c>
      <c r="T60" s="157">
        <v>0.20200000000000001</v>
      </c>
      <c r="U60" s="157">
        <f>ROUND(E60*T60,2)</f>
        <v>476.99</v>
      </c>
      <c r="V60" s="157"/>
      <c r="W60" s="157" t="s">
        <v>125</v>
      </c>
      <c r="X60" s="148"/>
      <c r="Y60" s="148"/>
      <c r="Z60" s="148"/>
      <c r="AA60" s="148"/>
      <c r="AB60" s="148"/>
      <c r="AC60" s="148"/>
      <c r="AD60" s="148"/>
      <c r="AE60" s="148"/>
      <c r="AF60" s="148" t="s">
        <v>126</v>
      </c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5"/>
      <c r="B61" s="156"/>
      <c r="C61" s="269" t="s">
        <v>281</v>
      </c>
      <c r="D61" s="270"/>
      <c r="E61" s="270"/>
      <c r="F61" s="270"/>
      <c r="G61" s="270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 t="s">
        <v>282</v>
      </c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outlineLevel="1" x14ac:dyDescent="0.2">
      <c r="A62" s="155"/>
      <c r="B62" s="156"/>
      <c r="C62" s="184" t="s">
        <v>445</v>
      </c>
      <c r="D62" s="158"/>
      <c r="E62" s="159">
        <v>3347.44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 t="s">
        <v>128</v>
      </c>
      <c r="AG62" s="148">
        <v>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outlineLevel="1" x14ac:dyDescent="0.2">
      <c r="A63" s="155"/>
      <c r="B63" s="156"/>
      <c r="C63" s="184" t="s">
        <v>446</v>
      </c>
      <c r="D63" s="158"/>
      <c r="E63" s="159">
        <v>-751.68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 t="s">
        <v>128</v>
      </c>
      <c r="AG63" s="148">
        <v>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 x14ac:dyDescent="0.2">
      <c r="A64" s="155"/>
      <c r="B64" s="156"/>
      <c r="C64" s="184" t="s">
        <v>447</v>
      </c>
      <c r="D64" s="158"/>
      <c r="E64" s="159">
        <v>-168.48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 t="s">
        <v>128</v>
      </c>
      <c r="AG64" s="148">
        <v>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55"/>
      <c r="B65" s="156"/>
      <c r="C65" s="184" t="s">
        <v>448</v>
      </c>
      <c r="D65" s="158"/>
      <c r="E65" s="159">
        <v>-65.925929999999994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 t="s">
        <v>128</v>
      </c>
      <c r="AG65" s="148">
        <v>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 x14ac:dyDescent="0.2">
      <c r="A66" s="167">
        <v>12</v>
      </c>
      <c r="B66" s="168" t="s">
        <v>287</v>
      </c>
      <c r="C66" s="183" t="s">
        <v>288</v>
      </c>
      <c r="D66" s="169" t="s">
        <v>136</v>
      </c>
      <c r="E66" s="170">
        <v>375.84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3" t="s">
        <v>124</v>
      </c>
      <c r="T66" s="157">
        <v>1.587</v>
      </c>
      <c r="U66" s="157">
        <f>ROUND(E66*T66,2)</f>
        <v>596.46</v>
      </c>
      <c r="V66" s="157"/>
      <c r="W66" s="157" t="s">
        <v>125</v>
      </c>
      <c r="X66" s="148"/>
      <c r="Y66" s="148"/>
      <c r="Z66" s="148"/>
      <c r="AA66" s="148"/>
      <c r="AB66" s="148"/>
      <c r="AC66" s="148"/>
      <c r="AD66" s="148"/>
      <c r="AE66" s="148"/>
      <c r="AF66" s="148" t="s">
        <v>126</v>
      </c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5"/>
      <c r="B67" s="156"/>
      <c r="C67" s="184" t="s">
        <v>289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128</v>
      </c>
      <c r="AG67" s="148">
        <v>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 x14ac:dyDescent="0.2">
      <c r="A68" s="155"/>
      <c r="B68" s="156"/>
      <c r="C68" s="184" t="s">
        <v>449</v>
      </c>
      <c r="D68" s="158"/>
      <c r="E68" s="159">
        <v>375.84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 t="s">
        <v>128</v>
      </c>
      <c r="AG68" s="148">
        <v>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ht="22.5" outlineLevel="1" x14ac:dyDescent="0.2">
      <c r="A69" s="167">
        <v>13</v>
      </c>
      <c r="B69" s="168" t="s">
        <v>293</v>
      </c>
      <c r="C69" s="183" t="s">
        <v>294</v>
      </c>
      <c r="D69" s="169" t="s">
        <v>136</v>
      </c>
      <c r="E69" s="170">
        <v>375.84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1.7</v>
      </c>
      <c r="O69" s="172">
        <f>ROUND(E69*N69,2)</f>
        <v>638.92999999999995</v>
      </c>
      <c r="P69" s="172">
        <v>0</v>
      </c>
      <c r="Q69" s="172">
        <f>ROUND(E69*P69,2)</f>
        <v>0</v>
      </c>
      <c r="R69" s="172"/>
      <c r="S69" s="173" t="s">
        <v>124</v>
      </c>
      <c r="T69" s="157">
        <v>1.587</v>
      </c>
      <c r="U69" s="157">
        <f>ROUND(E69*T69,2)</f>
        <v>596.46</v>
      </c>
      <c r="V69" s="157"/>
      <c r="W69" s="157" t="s">
        <v>125</v>
      </c>
      <c r="X69" s="148"/>
      <c r="Y69" s="148"/>
      <c r="Z69" s="148"/>
      <c r="AA69" s="148"/>
      <c r="AB69" s="148"/>
      <c r="AC69" s="148"/>
      <c r="AD69" s="148"/>
      <c r="AE69" s="148"/>
      <c r="AF69" s="148" t="s">
        <v>126</v>
      </c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outlineLevel="1" x14ac:dyDescent="0.2">
      <c r="A70" s="155"/>
      <c r="B70" s="156"/>
      <c r="C70" s="184" t="s">
        <v>289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 t="s">
        <v>128</v>
      </c>
      <c r="AG70" s="148">
        <v>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outlineLevel="1" x14ac:dyDescent="0.2">
      <c r="A71" s="155"/>
      <c r="B71" s="156"/>
      <c r="C71" s="184" t="s">
        <v>449</v>
      </c>
      <c r="D71" s="158"/>
      <c r="E71" s="159">
        <v>375.84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 t="s">
        <v>128</v>
      </c>
      <c r="AG71" s="148">
        <v>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74">
        <v>14</v>
      </c>
      <c r="B72" s="175" t="s">
        <v>296</v>
      </c>
      <c r="C72" s="185" t="s">
        <v>297</v>
      </c>
      <c r="D72" s="176" t="s">
        <v>136</v>
      </c>
      <c r="E72" s="177">
        <v>375.84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9">
        <v>0</v>
      </c>
      <c r="O72" s="179">
        <f>ROUND(E72*N72,2)</f>
        <v>0</v>
      </c>
      <c r="P72" s="179">
        <v>0</v>
      </c>
      <c r="Q72" s="179">
        <f>ROUND(E72*P72,2)</f>
        <v>0</v>
      </c>
      <c r="R72" s="179"/>
      <c r="S72" s="180" t="s">
        <v>124</v>
      </c>
      <c r="T72" s="157">
        <v>0.997</v>
      </c>
      <c r="U72" s="157">
        <f>ROUND(E72*T72,2)</f>
        <v>374.71</v>
      </c>
      <c r="V72" s="157"/>
      <c r="W72" s="157" t="s">
        <v>125</v>
      </c>
      <c r="X72" s="148"/>
      <c r="Y72" s="148"/>
      <c r="Z72" s="148"/>
      <c r="AA72" s="148"/>
      <c r="AB72" s="148"/>
      <c r="AC72" s="148"/>
      <c r="AD72" s="148"/>
      <c r="AE72" s="148"/>
      <c r="AF72" s="148" t="s">
        <v>126</v>
      </c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 x14ac:dyDescent="0.2">
      <c r="A73" s="167">
        <v>15</v>
      </c>
      <c r="B73" s="168" t="s">
        <v>299</v>
      </c>
      <c r="C73" s="183" t="s">
        <v>300</v>
      </c>
      <c r="D73" s="169" t="s">
        <v>123</v>
      </c>
      <c r="E73" s="170">
        <v>594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/>
      <c r="S73" s="173" t="s">
        <v>124</v>
      </c>
      <c r="T73" s="157">
        <v>1.2999999999999999E-2</v>
      </c>
      <c r="U73" s="157">
        <f>ROUND(E73*T73,2)</f>
        <v>7.72</v>
      </c>
      <c r="V73" s="157"/>
      <c r="W73" s="157" t="s">
        <v>125</v>
      </c>
      <c r="X73" s="148"/>
      <c r="Y73" s="148"/>
      <c r="Z73" s="148"/>
      <c r="AA73" s="148"/>
      <c r="AB73" s="148"/>
      <c r="AC73" s="148"/>
      <c r="AD73" s="148"/>
      <c r="AE73" s="148"/>
      <c r="AF73" s="148" t="s">
        <v>126</v>
      </c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 x14ac:dyDescent="0.2">
      <c r="A74" s="155"/>
      <c r="B74" s="156"/>
      <c r="C74" s="184" t="s">
        <v>450</v>
      </c>
      <c r="D74" s="158"/>
      <c r="E74" s="159">
        <v>1296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 t="s">
        <v>128</v>
      </c>
      <c r="AG74" s="148">
        <v>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outlineLevel="1" x14ac:dyDescent="0.2">
      <c r="A75" s="155"/>
      <c r="B75" s="156"/>
      <c r="C75" s="184" t="s">
        <v>451</v>
      </c>
      <c r="D75" s="158"/>
      <c r="E75" s="159">
        <v>-702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 t="s">
        <v>128</v>
      </c>
      <c r="AG75" s="148">
        <v>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outlineLevel="1" x14ac:dyDescent="0.2">
      <c r="A76" s="174">
        <v>16</v>
      </c>
      <c r="B76" s="175" t="s">
        <v>157</v>
      </c>
      <c r="C76" s="185" t="s">
        <v>158</v>
      </c>
      <c r="D76" s="176" t="s">
        <v>136</v>
      </c>
      <c r="E76" s="177">
        <v>610.24593000000004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80" t="s">
        <v>124</v>
      </c>
      <c r="T76" s="157">
        <v>0</v>
      </c>
      <c r="U76" s="157">
        <f>ROUND(E76*T76,2)</f>
        <v>0</v>
      </c>
      <c r="V76" s="157"/>
      <c r="W76" s="157" t="s">
        <v>125</v>
      </c>
      <c r="X76" s="148"/>
      <c r="Y76" s="148"/>
      <c r="Z76" s="148"/>
      <c r="AA76" s="148"/>
      <c r="AB76" s="148"/>
      <c r="AC76" s="148"/>
      <c r="AD76" s="148"/>
      <c r="AE76" s="148"/>
      <c r="AF76" s="148" t="s">
        <v>126</v>
      </c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x14ac:dyDescent="0.2">
      <c r="A77" s="161" t="s">
        <v>119</v>
      </c>
      <c r="B77" s="162" t="s">
        <v>68</v>
      </c>
      <c r="C77" s="182" t="s">
        <v>69</v>
      </c>
      <c r="D77" s="163"/>
      <c r="E77" s="164"/>
      <c r="F77" s="165"/>
      <c r="G77" s="165">
        <f>SUMIF(AF78:AF83,"&lt;&gt;NOR",G78:G83)</f>
        <v>0</v>
      </c>
      <c r="H77" s="165"/>
      <c r="I77" s="165">
        <f>SUM(I78:I83)</f>
        <v>0</v>
      </c>
      <c r="J77" s="165"/>
      <c r="K77" s="165">
        <f>SUM(K78:K83)</f>
        <v>0</v>
      </c>
      <c r="L77" s="165"/>
      <c r="M77" s="165">
        <f>SUM(M78:M83)</f>
        <v>0</v>
      </c>
      <c r="N77" s="165"/>
      <c r="O77" s="165">
        <f>SUM(O78:O83)</f>
        <v>423.57</v>
      </c>
      <c r="P77" s="165"/>
      <c r="Q77" s="165">
        <f>SUM(Q78:Q83)</f>
        <v>0</v>
      </c>
      <c r="R77" s="165"/>
      <c r="S77" s="166"/>
      <c r="T77" s="160"/>
      <c r="U77" s="160">
        <f>SUM(U78:U83)</f>
        <v>240.33999999999997</v>
      </c>
      <c r="V77" s="160"/>
      <c r="W77" s="160"/>
      <c r="AF77" t="s">
        <v>120</v>
      </c>
    </row>
    <row r="78" spans="1:59" ht="22.5" outlineLevel="1" x14ac:dyDescent="0.2">
      <c r="A78" s="174">
        <v>17</v>
      </c>
      <c r="B78" s="175" t="s">
        <v>326</v>
      </c>
      <c r="C78" s="185" t="s">
        <v>327</v>
      </c>
      <c r="D78" s="176" t="s">
        <v>167</v>
      </c>
      <c r="E78" s="177">
        <v>37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9">
        <v>6.6E-3</v>
      </c>
      <c r="O78" s="179">
        <f>ROUND(E78*N78,2)</f>
        <v>0.24</v>
      </c>
      <c r="P78" s="179">
        <v>0</v>
      </c>
      <c r="Q78" s="179">
        <f>ROUND(E78*P78,2)</f>
        <v>0</v>
      </c>
      <c r="R78" s="179"/>
      <c r="S78" s="180" t="s">
        <v>124</v>
      </c>
      <c r="T78" s="157">
        <v>0.28000000000000003</v>
      </c>
      <c r="U78" s="157">
        <f>ROUND(E78*T78,2)</f>
        <v>10.36</v>
      </c>
      <c r="V78" s="157"/>
      <c r="W78" s="157" t="s">
        <v>125</v>
      </c>
      <c r="X78" s="148"/>
      <c r="Y78" s="148"/>
      <c r="Z78" s="148"/>
      <c r="AA78" s="148"/>
      <c r="AB78" s="148"/>
      <c r="AC78" s="148"/>
      <c r="AD78" s="148"/>
      <c r="AE78" s="148"/>
      <c r="AF78" s="148" t="s">
        <v>126</v>
      </c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outlineLevel="1" x14ac:dyDescent="0.2">
      <c r="A79" s="167">
        <v>18</v>
      </c>
      <c r="B79" s="168" t="s">
        <v>452</v>
      </c>
      <c r="C79" s="183" t="s">
        <v>453</v>
      </c>
      <c r="D79" s="169" t="s">
        <v>136</v>
      </c>
      <c r="E79" s="170">
        <v>168.48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2.5</v>
      </c>
      <c r="O79" s="172">
        <f>ROUND(E79*N79,2)</f>
        <v>421.2</v>
      </c>
      <c r="P79" s="172">
        <v>0</v>
      </c>
      <c r="Q79" s="172">
        <f>ROUND(E79*P79,2)</f>
        <v>0</v>
      </c>
      <c r="R79" s="172"/>
      <c r="S79" s="173" t="s">
        <v>124</v>
      </c>
      <c r="T79" s="157">
        <v>1.365</v>
      </c>
      <c r="U79" s="157">
        <f>ROUND(E79*T79,2)</f>
        <v>229.98</v>
      </c>
      <c r="V79" s="157"/>
      <c r="W79" s="157" t="s">
        <v>125</v>
      </c>
      <c r="X79" s="148"/>
      <c r="Y79" s="148"/>
      <c r="Z79" s="148"/>
      <c r="AA79" s="148"/>
      <c r="AB79" s="148"/>
      <c r="AC79" s="148"/>
      <c r="AD79" s="148"/>
      <c r="AE79" s="148"/>
      <c r="AF79" s="148" t="s">
        <v>126</v>
      </c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outlineLevel="1" x14ac:dyDescent="0.2">
      <c r="A80" s="155"/>
      <c r="B80" s="156"/>
      <c r="C80" s="184" t="s">
        <v>454</v>
      </c>
      <c r="D80" s="158"/>
      <c r="E80" s="159">
        <v>168.48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 t="s">
        <v>128</v>
      </c>
      <c r="AG80" s="148">
        <v>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outlineLevel="1" x14ac:dyDescent="0.2">
      <c r="A81" s="174">
        <v>19</v>
      </c>
      <c r="B81" s="175" t="s">
        <v>334</v>
      </c>
      <c r="C81" s="185" t="s">
        <v>335</v>
      </c>
      <c r="D81" s="176" t="s">
        <v>167</v>
      </c>
      <c r="E81" s="177">
        <v>11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9">
        <v>3.9E-2</v>
      </c>
      <c r="O81" s="179">
        <f>ROUND(E81*N81,2)</f>
        <v>0.43</v>
      </c>
      <c r="P81" s="179">
        <v>0</v>
      </c>
      <c r="Q81" s="179">
        <f>ROUND(E81*P81,2)</f>
        <v>0</v>
      </c>
      <c r="R81" s="179" t="s">
        <v>174</v>
      </c>
      <c r="S81" s="180" t="s">
        <v>124</v>
      </c>
      <c r="T81" s="157">
        <v>0</v>
      </c>
      <c r="U81" s="157">
        <f>ROUND(E81*T81,2)</f>
        <v>0</v>
      </c>
      <c r="V81" s="157"/>
      <c r="W81" s="157" t="s">
        <v>175</v>
      </c>
      <c r="X81" s="148"/>
      <c r="Y81" s="148"/>
      <c r="Z81" s="148"/>
      <c r="AA81" s="148"/>
      <c r="AB81" s="148"/>
      <c r="AC81" s="148"/>
      <c r="AD81" s="148"/>
      <c r="AE81" s="148"/>
      <c r="AF81" s="148" t="s">
        <v>176</v>
      </c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outlineLevel="1" x14ac:dyDescent="0.2">
      <c r="A82" s="174">
        <v>20</v>
      </c>
      <c r="B82" s="175" t="s">
        <v>336</v>
      </c>
      <c r="C82" s="185" t="s">
        <v>337</v>
      </c>
      <c r="D82" s="176" t="s">
        <v>167</v>
      </c>
      <c r="E82" s="177">
        <v>4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9">
        <v>5.0999999999999997E-2</v>
      </c>
      <c r="O82" s="179">
        <f>ROUND(E82*N82,2)</f>
        <v>0.2</v>
      </c>
      <c r="P82" s="179">
        <v>0</v>
      </c>
      <c r="Q82" s="179">
        <f>ROUND(E82*P82,2)</f>
        <v>0</v>
      </c>
      <c r="R82" s="179" t="s">
        <v>174</v>
      </c>
      <c r="S82" s="180" t="s">
        <v>124</v>
      </c>
      <c r="T82" s="157">
        <v>0</v>
      </c>
      <c r="U82" s="157">
        <f>ROUND(E82*T82,2)</f>
        <v>0</v>
      </c>
      <c r="V82" s="157"/>
      <c r="W82" s="157" t="s">
        <v>175</v>
      </c>
      <c r="X82" s="148"/>
      <c r="Y82" s="148"/>
      <c r="Z82" s="148"/>
      <c r="AA82" s="148"/>
      <c r="AB82" s="148"/>
      <c r="AC82" s="148"/>
      <c r="AD82" s="148"/>
      <c r="AE82" s="148"/>
      <c r="AF82" s="148" t="s">
        <v>176</v>
      </c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outlineLevel="1" x14ac:dyDescent="0.2">
      <c r="A83" s="174">
        <v>21</v>
      </c>
      <c r="B83" s="175" t="s">
        <v>338</v>
      </c>
      <c r="C83" s="185" t="s">
        <v>339</v>
      </c>
      <c r="D83" s="176" t="s">
        <v>167</v>
      </c>
      <c r="E83" s="177">
        <v>22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9">
        <v>6.8000000000000005E-2</v>
      </c>
      <c r="O83" s="179">
        <f>ROUND(E83*N83,2)</f>
        <v>1.5</v>
      </c>
      <c r="P83" s="179">
        <v>0</v>
      </c>
      <c r="Q83" s="179">
        <f>ROUND(E83*P83,2)</f>
        <v>0</v>
      </c>
      <c r="R83" s="179" t="s">
        <v>174</v>
      </c>
      <c r="S83" s="180" t="s">
        <v>124</v>
      </c>
      <c r="T83" s="157">
        <v>0</v>
      </c>
      <c r="U83" s="157">
        <f>ROUND(E83*T83,2)</f>
        <v>0</v>
      </c>
      <c r="V83" s="157"/>
      <c r="W83" s="157" t="s">
        <v>175</v>
      </c>
      <c r="X83" s="148"/>
      <c r="Y83" s="148"/>
      <c r="Z83" s="148"/>
      <c r="AA83" s="148"/>
      <c r="AB83" s="148"/>
      <c r="AC83" s="148"/>
      <c r="AD83" s="148"/>
      <c r="AE83" s="148"/>
      <c r="AF83" s="148" t="s">
        <v>176</v>
      </c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x14ac:dyDescent="0.2">
      <c r="A84" s="161" t="s">
        <v>119</v>
      </c>
      <c r="B84" s="162" t="s">
        <v>70</v>
      </c>
      <c r="C84" s="182" t="s">
        <v>71</v>
      </c>
      <c r="D84" s="163"/>
      <c r="E84" s="164"/>
      <c r="F84" s="165"/>
      <c r="G84" s="165">
        <f>SUMIF(AF85:AF91,"&lt;&gt;NOR",G85:G91)</f>
        <v>0</v>
      </c>
      <c r="H84" s="165"/>
      <c r="I84" s="165">
        <f>SUM(I85:I91)</f>
        <v>0</v>
      </c>
      <c r="J84" s="165"/>
      <c r="K84" s="165">
        <f>SUM(K85:K91)</f>
        <v>0</v>
      </c>
      <c r="L84" s="165"/>
      <c r="M84" s="165">
        <f>SUM(M85:M91)</f>
        <v>0</v>
      </c>
      <c r="N84" s="165"/>
      <c r="O84" s="165">
        <f>SUM(O85:O91)</f>
        <v>791.86999999999989</v>
      </c>
      <c r="P84" s="165"/>
      <c r="Q84" s="165">
        <f>SUM(Q85:Q91)</f>
        <v>0</v>
      </c>
      <c r="R84" s="165"/>
      <c r="S84" s="166"/>
      <c r="T84" s="160"/>
      <c r="U84" s="160">
        <f>SUM(U85:U91)</f>
        <v>194.45</v>
      </c>
      <c r="V84" s="160"/>
      <c r="W84" s="160"/>
      <c r="AF84" t="s">
        <v>120</v>
      </c>
    </row>
    <row r="85" spans="1:59" outlineLevel="1" x14ac:dyDescent="0.2">
      <c r="A85" s="167">
        <v>22</v>
      </c>
      <c r="B85" s="168" t="s">
        <v>340</v>
      </c>
      <c r="C85" s="183" t="s">
        <v>341</v>
      </c>
      <c r="D85" s="169" t="s">
        <v>123</v>
      </c>
      <c r="E85" s="170">
        <v>702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0.55125000000000002</v>
      </c>
      <c r="O85" s="172">
        <f>ROUND(E85*N85,2)</f>
        <v>386.98</v>
      </c>
      <c r="P85" s="172">
        <v>0</v>
      </c>
      <c r="Q85" s="172">
        <f>ROUND(E85*P85,2)</f>
        <v>0</v>
      </c>
      <c r="R85" s="172"/>
      <c r="S85" s="173" t="s">
        <v>124</v>
      </c>
      <c r="T85" s="157">
        <v>2.7E-2</v>
      </c>
      <c r="U85" s="157">
        <f>ROUND(E85*T85,2)</f>
        <v>18.95</v>
      </c>
      <c r="V85" s="157"/>
      <c r="W85" s="157" t="s">
        <v>125</v>
      </c>
      <c r="X85" s="148"/>
      <c r="Y85" s="148"/>
      <c r="Z85" s="148"/>
      <c r="AA85" s="148"/>
      <c r="AB85" s="148"/>
      <c r="AC85" s="148"/>
      <c r="AD85" s="148"/>
      <c r="AE85" s="148"/>
      <c r="AF85" s="148" t="s">
        <v>126</v>
      </c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outlineLevel="1" x14ac:dyDescent="0.2">
      <c r="A86" s="155"/>
      <c r="B86" s="156"/>
      <c r="C86" s="184" t="s">
        <v>418</v>
      </c>
      <c r="D86" s="158"/>
      <c r="E86" s="159">
        <v>702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 t="s">
        <v>128</v>
      </c>
      <c r="AG86" s="148">
        <v>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ht="22.5" outlineLevel="1" x14ac:dyDescent="0.2">
      <c r="A87" s="174">
        <v>23</v>
      </c>
      <c r="B87" s="175" t="s">
        <v>342</v>
      </c>
      <c r="C87" s="185" t="s">
        <v>343</v>
      </c>
      <c r="D87" s="176" t="s">
        <v>123</v>
      </c>
      <c r="E87" s="177">
        <v>702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9">
        <v>0.26375999999999999</v>
      </c>
      <c r="O87" s="179">
        <f>ROUND(E87*N87,2)</f>
        <v>185.16</v>
      </c>
      <c r="P87" s="179">
        <v>0</v>
      </c>
      <c r="Q87" s="179">
        <f>ROUND(E87*P87,2)</f>
        <v>0</v>
      </c>
      <c r="R87" s="179"/>
      <c r="S87" s="180" t="s">
        <v>124</v>
      </c>
      <c r="T87" s="157">
        <v>8.4000000000000005E-2</v>
      </c>
      <c r="U87" s="157">
        <f>ROUND(E87*T87,2)</f>
        <v>58.97</v>
      </c>
      <c r="V87" s="157"/>
      <c r="W87" s="157" t="s">
        <v>125</v>
      </c>
      <c r="X87" s="148"/>
      <c r="Y87" s="148"/>
      <c r="Z87" s="148"/>
      <c r="AA87" s="148"/>
      <c r="AB87" s="148"/>
      <c r="AC87" s="148"/>
      <c r="AD87" s="148"/>
      <c r="AE87" s="148"/>
      <c r="AF87" s="148" t="s">
        <v>126</v>
      </c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outlineLevel="1" x14ac:dyDescent="0.2">
      <c r="A88" s="167">
        <v>24</v>
      </c>
      <c r="B88" s="168" t="s">
        <v>344</v>
      </c>
      <c r="C88" s="183" t="s">
        <v>345</v>
      </c>
      <c r="D88" s="169" t="s">
        <v>123</v>
      </c>
      <c r="E88" s="170">
        <v>2106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6.0999999999999997E-4</v>
      </c>
      <c r="O88" s="172">
        <f>ROUND(E88*N88,2)</f>
        <v>1.28</v>
      </c>
      <c r="P88" s="172">
        <v>0</v>
      </c>
      <c r="Q88" s="172">
        <f>ROUND(E88*P88,2)</f>
        <v>0</v>
      </c>
      <c r="R88" s="172"/>
      <c r="S88" s="173" t="s">
        <v>124</v>
      </c>
      <c r="T88" s="157">
        <v>2E-3</v>
      </c>
      <c r="U88" s="157">
        <f>ROUND(E88*T88,2)</f>
        <v>4.21</v>
      </c>
      <c r="V88" s="157"/>
      <c r="W88" s="157" t="s">
        <v>125</v>
      </c>
      <c r="X88" s="148"/>
      <c r="Y88" s="148"/>
      <c r="Z88" s="148"/>
      <c r="AA88" s="148"/>
      <c r="AB88" s="148"/>
      <c r="AC88" s="148"/>
      <c r="AD88" s="148"/>
      <c r="AE88" s="148"/>
      <c r="AF88" s="148" t="s">
        <v>126</v>
      </c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outlineLevel="1" x14ac:dyDescent="0.2">
      <c r="A89" s="155"/>
      <c r="B89" s="156"/>
      <c r="C89" s="184" t="s">
        <v>455</v>
      </c>
      <c r="D89" s="158"/>
      <c r="E89" s="159">
        <v>2106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 t="s">
        <v>128</v>
      </c>
      <c r="AG89" s="148">
        <v>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59" ht="22.5" outlineLevel="1" x14ac:dyDescent="0.2">
      <c r="A90" s="174">
        <v>25</v>
      </c>
      <c r="B90" s="175" t="s">
        <v>347</v>
      </c>
      <c r="C90" s="185" t="s">
        <v>348</v>
      </c>
      <c r="D90" s="176" t="s">
        <v>123</v>
      </c>
      <c r="E90" s="177">
        <v>702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9">
        <v>0.12966</v>
      </c>
      <c r="O90" s="179">
        <f>ROUND(E90*N90,2)</f>
        <v>91.02</v>
      </c>
      <c r="P90" s="179">
        <v>0</v>
      </c>
      <c r="Q90" s="179">
        <f>ROUND(E90*P90,2)</f>
        <v>0</v>
      </c>
      <c r="R90" s="179"/>
      <c r="S90" s="180" t="s">
        <v>124</v>
      </c>
      <c r="T90" s="157">
        <v>7.1999999999999995E-2</v>
      </c>
      <c r="U90" s="157">
        <f>ROUND(E90*T90,2)</f>
        <v>50.54</v>
      </c>
      <c r="V90" s="157"/>
      <c r="W90" s="157" t="s">
        <v>125</v>
      </c>
      <c r="X90" s="148"/>
      <c r="Y90" s="148"/>
      <c r="Z90" s="148"/>
      <c r="AA90" s="148"/>
      <c r="AB90" s="148"/>
      <c r="AC90" s="148"/>
      <c r="AD90" s="148"/>
      <c r="AE90" s="148"/>
      <c r="AF90" s="148" t="s">
        <v>126</v>
      </c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ht="22.5" outlineLevel="1" x14ac:dyDescent="0.2">
      <c r="A91" s="174">
        <v>26</v>
      </c>
      <c r="B91" s="175" t="s">
        <v>349</v>
      </c>
      <c r="C91" s="185" t="s">
        <v>350</v>
      </c>
      <c r="D91" s="176" t="s">
        <v>123</v>
      </c>
      <c r="E91" s="177">
        <v>702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0.18151999999999999</v>
      </c>
      <c r="O91" s="179">
        <f>ROUND(E91*N91,2)</f>
        <v>127.43</v>
      </c>
      <c r="P91" s="179">
        <v>0</v>
      </c>
      <c r="Q91" s="179">
        <f>ROUND(E91*P91,2)</f>
        <v>0</v>
      </c>
      <c r="R91" s="179"/>
      <c r="S91" s="180" t="s">
        <v>124</v>
      </c>
      <c r="T91" s="157">
        <v>8.7999999999999995E-2</v>
      </c>
      <c r="U91" s="157">
        <f>ROUND(E91*T91,2)</f>
        <v>61.78</v>
      </c>
      <c r="V91" s="157"/>
      <c r="W91" s="157" t="s">
        <v>125</v>
      </c>
      <c r="X91" s="148"/>
      <c r="Y91" s="148"/>
      <c r="Z91" s="148"/>
      <c r="AA91" s="148"/>
      <c r="AB91" s="148"/>
      <c r="AC91" s="148"/>
      <c r="AD91" s="148"/>
      <c r="AE91" s="148"/>
      <c r="AF91" s="148" t="s">
        <v>126</v>
      </c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x14ac:dyDescent="0.2">
      <c r="A92" s="161" t="s">
        <v>119</v>
      </c>
      <c r="B92" s="162" t="s">
        <v>72</v>
      </c>
      <c r="C92" s="182" t="s">
        <v>73</v>
      </c>
      <c r="D92" s="163"/>
      <c r="E92" s="164"/>
      <c r="F92" s="165"/>
      <c r="G92" s="165">
        <f>SUMIF(AF93:AF152,"&lt;&gt;NOR",G93:G152)</f>
        <v>0</v>
      </c>
      <c r="H92" s="165"/>
      <c r="I92" s="165">
        <f>SUM(I93:I152)</f>
        <v>0</v>
      </c>
      <c r="J92" s="165"/>
      <c r="K92" s="165">
        <f>SUM(K93:K152)</f>
        <v>0</v>
      </c>
      <c r="L92" s="165"/>
      <c r="M92" s="165">
        <f>SUM(M93:M152)</f>
        <v>0</v>
      </c>
      <c r="N92" s="165"/>
      <c r="O92" s="165">
        <f>SUM(O93:O152)</f>
        <v>207.71</v>
      </c>
      <c r="P92" s="165"/>
      <c r="Q92" s="165">
        <f>SUM(Q93:Q152)</f>
        <v>0</v>
      </c>
      <c r="R92" s="165"/>
      <c r="S92" s="166"/>
      <c r="T92" s="160"/>
      <c r="U92" s="160">
        <f>SUM(U93:U152)</f>
        <v>1212.9399999999998</v>
      </c>
      <c r="V92" s="160"/>
      <c r="W92" s="160"/>
      <c r="AF92" t="s">
        <v>120</v>
      </c>
    </row>
    <row r="93" spans="1:59" outlineLevel="1" x14ac:dyDescent="0.2">
      <c r="A93" s="174">
        <v>27</v>
      </c>
      <c r="B93" s="175" t="s">
        <v>456</v>
      </c>
      <c r="C93" s="185" t="s">
        <v>457</v>
      </c>
      <c r="D93" s="176" t="s">
        <v>305</v>
      </c>
      <c r="E93" s="177">
        <v>1080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9">
        <v>4.0000000000000003E-5</v>
      </c>
      <c r="O93" s="179">
        <f>ROUND(E93*N93,2)</f>
        <v>0.04</v>
      </c>
      <c r="P93" s="179">
        <v>0</v>
      </c>
      <c r="Q93" s="179">
        <f>ROUND(E93*P93,2)</f>
        <v>0</v>
      </c>
      <c r="R93" s="179"/>
      <c r="S93" s="180" t="s">
        <v>124</v>
      </c>
      <c r="T93" s="157">
        <v>0.84599999999999997</v>
      </c>
      <c r="U93" s="157">
        <f>ROUND(E93*T93,2)</f>
        <v>913.68</v>
      </c>
      <c r="V93" s="157"/>
      <c r="W93" s="157" t="s">
        <v>125</v>
      </c>
      <c r="X93" s="148"/>
      <c r="Y93" s="148"/>
      <c r="Z93" s="148"/>
      <c r="AA93" s="148"/>
      <c r="AB93" s="148"/>
      <c r="AC93" s="148"/>
      <c r="AD93" s="148"/>
      <c r="AE93" s="148"/>
      <c r="AF93" s="148" t="s">
        <v>126</v>
      </c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outlineLevel="1" x14ac:dyDescent="0.2">
      <c r="A94" s="174">
        <v>28</v>
      </c>
      <c r="B94" s="175" t="s">
        <v>458</v>
      </c>
      <c r="C94" s="185" t="s">
        <v>459</v>
      </c>
      <c r="D94" s="176" t="s">
        <v>167</v>
      </c>
      <c r="E94" s="177">
        <v>1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9">
        <v>6.9999999999999994E-5</v>
      </c>
      <c r="O94" s="179">
        <f>ROUND(E94*N94,2)</f>
        <v>0</v>
      </c>
      <c r="P94" s="179">
        <v>0</v>
      </c>
      <c r="Q94" s="179">
        <f>ROUND(E94*P94,2)</f>
        <v>0</v>
      </c>
      <c r="R94" s="179"/>
      <c r="S94" s="180" t="s">
        <v>124</v>
      </c>
      <c r="T94" s="157">
        <v>0.626</v>
      </c>
      <c r="U94" s="157">
        <f>ROUND(E94*T94,2)</f>
        <v>0.63</v>
      </c>
      <c r="V94" s="157"/>
      <c r="W94" s="157" t="s">
        <v>125</v>
      </c>
      <c r="X94" s="148"/>
      <c r="Y94" s="148"/>
      <c r="Z94" s="148"/>
      <c r="AA94" s="148"/>
      <c r="AB94" s="148"/>
      <c r="AC94" s="148"/>
      <c r="AD94" s="148"/>
      <c r="AE94" s="148"/>
      <c r="AF94" s="148" t="s">
        <v>126</v>
      </c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outlineLevel="1" x14ac:dyDescent="0.2">
      <c r="A95" s="174">
        <v>29</v>
      </c>
      <c r="B95" s="175" t="s">
        <v>460</v>
      </c>
      <c r="C95" s="185" t="s">
        <v>461</v>
      </c>
      <c r="D95" s="176" t="s">
        <v>167</v>
      </c>
      <c r="E95" s="177">
        <v>64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9">
        <v>4.0000000000000003E-5</v>
      </c>
      <c r="O95" s="179">
        <f>ROUND(E95*N95,2)</f>
        <v>0</v>
      </c>
      <c r="P95" s="179">
        <v>0</v>
      </c>
      <c r="Q95" s="179">
        <f>ROUND(E95*P95,2)</f>
        <v>0</v>
      </c>
      <c r="R95" s="179"/>
      <c r="S95" s="180" t="s">
        <v>124</v>
      </c>
      <c r="T95" s="157">
        <v>0.626</v>
      </c>
      <c r="U95" s="157">
        <f>ROUND(E95*T95,2)</f>
        <v>40.06</v>
      </c>
      <c r="V95" s="157"/>
      <c r="W95" s="157" t="s">
        <v>125</v>
      </c>
      <c r="X95" s="148"/>
      <c r="Y95" s="148"/>
      <c r="Z95" s="148"/>
      <c r="AA95" s="148"/>
      <c r="AB95" s="148"/>
      <c r="AC95" s="148"/>
      <c r="AD95" s="148"/>
      <c r="AE95" s="148"/>
      <c r="AF95" s="148" t="s">
        <v>126</v>
      </c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outlineLevel="1" x14ac:dyDescent="0.2">
      <c r="A96" s="167">
        <v>30</v>
      </c>
      <c r="B96" s="168" t="s">
        <v>462</v>
      </c>
      <c r="C96" s="183" t="s">
        <v>463</v>
      </c>
      <c r="D96" s="169" t="s">
        <v>167</v>
      </c>
      <c r="E96" s="170">
        <v>1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0.30223</v>
      </c>
      <c r="O96" s="172">
        <f>ROUND(E96*N96,2)</f>
        <v>0.3</v>
      </c>
      <c r="P96" s="172">
        <v>0</v>
      </c>
      <c r="Q96" s="172">
        <f>ROUND(E96*P96,2)</f>
        <v>0</v>
      </c>
      <c r="R96" s="172"/>
      <c r="S96" s="173" t="s">
        <v>124</v>
      </c>
      <c r="T96" s="157">
        <v>5.3739999999999997</v>
      </c>
      <c r="U96" s="157">
        <f>ROUND(E96*T96,2)</f>
        <v>5.37</v>
      </c>
      <c r="V96" s="157"/>
      <c r="W96" s="157" t="s">
        <v>125</v>
      </c>
      <c r="X96" s="148"/>
      <c r="Y96" s="148"/>
      <c r="Z96" s="148"/>
      <c r="AA96" s="148"/>
      <c r="AB96" s="148"/>
      <c r="AC96" s="148"/>
      <c r="AD96" s="148"/>
      <c r="AE96" s="148"/>
      <c r="AF96" s="148" t="s">
        <v>126</v>
      </c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outlineLevel="1" x14ac:dyDescent="0.2">
      <c r="A97" s="155"/>
      <c r="B97" s="156"/>
      <c r="C97" s="269" t="s">
        <v>464</v>
      </c>
      <c r="D97" s="270"/>
      <c r="E97" s="270"/>
      <c r="F97" s="270"/>
      <c r="G97" s="270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 t="s">
        <v>282</v>
      </c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ht="22.5" outlineLevel="1" x14ac:dyDescent="0.2">
      <c r="A98" s="155"/>
      <c r="B98" s="156"/>
      <c r="C98" s="271" t="s">
        <v>465</v>
      </c>
      <c r="D98" s="272"/>
      <c r="E98" s="272"/>
      <c r="F98" s="272"/>
      <c r="G98" s="272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 t="s">
        <v>282</v>
      </c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94" t="str">
        <f>C98</f>
        <v>V položce jsou zakalkulovány i náklady na odsekání kameninové trouby na útes, na vysekání otvorů v betonových nebo železobetonových troubách a na obetonování potrubí v místě útesu.</v>
      </c>
      <c r="BA98" s="148"/>
      <c r="BB98" s="148"/>
      <c r="BC98" s="148"/>
      <c r="BD98" s="148"/>
      <c r="BE98" s="148"/>
      <c r="BF98" s="148"/>
      <c r="BG98" s="148"/>
    </row>
    <row r="99" spans="1:59" outlineLevel="1" x14ac:dyDescent="0.2">
      <c r="A99" s="155"/>
      <c r="B99" s="156"/>
      <c r="C99" s="184" t="s">
        <v>466</v>
      </c>
      <c r="D99" s="158"/>
      <c r="E99" s="159">
        <v>1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 t="s">
        <v>128</v>
      </c>
      <c r="AG99" s="148">
        <v>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 spans="1:59" outlineLevel="1" x14ac:dyDescent="0.2">
      <c r="A100" s="167">
        <v>31</v>
      </c>
      <c r="B100" s="168" t="s">
        <v>358</v>
      </c>
      <c r="C100" s="183" t="s">
        <v>359</v>
      </c>
      <c r="D100" s="169" t="s">
        <v>167</v>
      </c>
      <c r="E100" s="170">
        <v>56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72">
        <v>2.111E-2</v>
      </c>
      <c r="O100" s="172">
        <f>ROUND(E100*N100,2)</f>
        <v>1.18</v>
      </c>
      <c r="P100" s="172">
        <v>0</v>
      </c>
      <c r="Q100" s="172">
        <f>ROUND(E100*P100,2)</f>
        <v>0</v>
      </c>
      <c r="R100" s="172"/>
      <c r="S100" s="173" t="s">
        <v>124</v>
      </c>
      <c r="T100" s="157">
        <v>1.302</v>
      </c>
      <c r="U100" s="157">
        <f>ROUND(E100*T100,2)</f>
        <v>72.91</v>
      </c>
      <c r="V100" s="157"/>
      <c r="W100" s="157" t="s">
        <v>125</v>
      </c>
      <c r="X100" s="148"/>
      <c r="Y100" s="148"/>
      <c r="Z100" s="148"/>
      <c r="AA100" s="148"/>
      <c r="AB100" s="148"/>
      <c r="AC100" s="148"/>
      <c r="AD100" s="148"/>
      <c r="AE100" s="148"/>
      <c r="AF100" s="148" t="s">
        <v>126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 x14ac:dyDescent="0.2">
      <c r="A101" s="155"/>
      <c r="B101" s="156"/>
      <c r="C101" s="184" t="s">
        <v>467</v>
      </c>
      <c r="D101" s="158"/>
      <c r="E101" s="159">
        <v>56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 t="s">
        <v>128</v>
      </c>
      <c r="AG101" s="148">
        <v>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outlineLevel="1" x14ac:dyDescent="0.2">
      <c r="A102" s="174">
        <v>32</v>
      </c>
      <c r="B102" s="175" t="s">
        <v>360</v>
      </c>
      <c r="C102" s="185" t="s">
        <v>361</v>
      </c>
      <c r="D102" s="176" t="s">
        <v>167</v>
      </c>
      <c r="E102" s="177">
        <v>29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9">
        <v>2.111E-2</v>
      </c>
      <c r="O102" s="179">
        <f>ROUND(E102*N102,2)</f>
        <v>0.61</v>
      </c>
      <c r="P102" s="179">
        <v>0</v>
      </c>
      <c r="Q102" s="179">
        <f>ROUND(E102*P102,2)</f>
        <v>0</v>
      </c>
      <c r="R102" s="179"/>
      <c r="S102" s="180" t="s">
        <v>124</v>
      </c>
      <c r="T102" s="157">
        <v>1.302</v>
      </c>
      <c r="U102" s="157">
        <f>ROUND(E102*T102,2)</f>
        <v>37.76</v>
      </c>
      <c r="V102" s="157"/>
      <c r="W102" s="157" t="s">
        <v>125</v>
      </c>
      <c r="X102" s="148"/>
      <c r="Y102" s="148"/>
      <c r="Z102" s="148"/>
      <c r="AA102" s="148"/>
      <c r="AB102" s="148"/>
      <c r="AC102" s="148"/>
      <c r="AD102" s="148"/>
      <c r="AE102" s="148"/>
      <c r="AF102" s="148" t="s">
        <v>126</v>
      </c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 x14ac:dyDescent="0.2">
      <c r="A103" s="174">
        <v>33</v>
      </c>
      <c r="B103" s="175" t="s">
        <v>362</v>
      </c>
      <c r="C103" s="185" t="s">
        <v>363</v>
      </c>
      <c r="D103" s="176" t="s">
        <v>167</v>
      </c>
      <c r="E103" s="177">
        <v>32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9">
        <v>0.28652</v>
      </c>
      <c r="O103" s="179">
        <f>ROUND(E103*N103,2)</f>
        <v>9.17</v>
      </c>
      <c r="P103" s="179">
        <v>0</v>
      </c>
      <c r="Q103" s="179">
        <f>ROUND(E103*P103,2)</f>
        <v>0</v>
      </c>
      <c r="R103" s="179"/>
      <c r="S103" s="180" t="s">
        <v>124</v>
      </c>
      <c r="T103" s="157">
        <v>3.286</v>
      </c>
      <c r="U103" s="157">
        <f>ROUND(E103*T103,2)</f>
        <v>105.15</v>
      </c>
      <c r="V103" s="157"/>
      <c r="W103" s="157" t="s">
        <v>125</v>
      </c>
      <c r="X103" s="148"/>
      <c r="Y103" s="148"/>
      <c r="Z103" s="148"/>
      <c r="AA103" s="148"/>
      <c r="AB103" s="148"/>
      <c r="AC103" s="148"/>
      <c r="AD103" s="148"/>
      <c r="AE103" s="148"/>
      <c r="AF103" s="148" t="s">
        <v>126</v>
      </c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outlineLevel="1" x14ac:dyDescent="0.2">
      <c r="A104" s="167">
        <v>34</v>
      </c>
      <c r="B104" s="168" t="s">
        <v>468</v>
      </c>
      <c r="C104" s="183" t="s">
        <v>469</v>
      </c>
      <c r="D104" s="169" t="s">
        <v>167</v>
      </c>
      <c r="E104" s="170">
        <v>3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/>
      <c r="S104" s="173" t="s">
        <v>124</v>
      </c>
      <c r="T104" s="157">
        <v>0.79</v>
      </c>
      <c r="U104" s="157">
        <f>ROUND(E104*T104,2)</f>
        <v>2.37</v>
      </c>
      <c r="V104" s="157"/>
      <c r="W104" s="157" t="s">
        <v>125</v>
      </c>
      <c r="X104" s="148"/>
      <c r="Y104" s="148"/>
      <c r="Z104" s="148"/>
      <c r="AA104" s="148"/>
      <c r="AB104" s="148"/>
      <c r="AC104" s="148"/>
      <c r="AD104" s="148"/>
      <c r="AE104" s="148"/>
      <c r="AF104" s="148" t="s">
        <v>126</v>
      </c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outlineLevel="1" x14ac:dyDescent="0.2">
      <c r="A105" s="155"/>
      <c r="B105" s="156"/>
      <c r="C105" s="184" t="s">
        <v>470</v>
      </c>
      <c r="D105" s="158"/>
      <c r="E105" s="159">
        <v>3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 t="s">
        <v>128</v>
      </c>
      <c r="AG105" s="148">
        <v>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outlineLevel="1" x14ac:dyDescent="0.2">
      <c r="A106" s="174">
        <v>35</v>
      </c>
      <c r="B106" s="175" t="s">
        <v>374</v>
      </c>
      <c r="C106" s="185" t="s">
        <v>375</v>
      </c>
      <c r="D106" s="176" t="s">
        <v>167</v>
      </c>
      <c r="E106" s="177">
        <v>32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9">
        <v>7.0200000000000002E-3</v>
      </c>
      <c r="O106" s="179">
        <f>ROUND(E106*N106,2)</f>
        <v>0.22</v>
      </c>
      <c r="P106" s="179">
        <v>0</v>
      </c>
      <c r="Q106" s="179">
        <f>ROUND(E106*P106,2)</f>
        <v>0</v>
      </c>
      <c r="R106" s="179"/>
      <c r="S106" s="180" t="s">
        <v>124</v>
      </c>
      <c r="T106" s="157">
        <v>1.0940000000000001</v>
      </c>
      <c r="U106" s="157">
        <f>ROUND(E106*T106,2)</f>
        <v>35.01</v>
      </c>
      <c r="V106" s="157"/>
      <c r="W106" s="157" t="s">
        <v>125</v>
      </c>
      <c r="X106" s="148"/>
      <c r="Y106" s="148"/>
      <c r="Z106" s="148"/>
      <c r="AA106" s="148"/>
      <c r="AB106" s="148"/>
      <c r="AC106" s="148"/>
      <c r="AD106" s="148"/>
      <c r="AE106" s="148"/>
      <c r="AF106" s="148" t="s">
        <v>126</v>
      </c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ht="22.5" outlineLevel="1" x14ac:dyDescent="0.2">
      <c r="A107" s="174">
        <v>36</v>
      </c>
      <c r="B107" s="175" t="s">
        <v>379</v>
      </c>
      <c r="C107" s="185" t="s">
        <v>380</v>
      </c>
      <c r="D107" s="176" t="s">
        <v>381</v>
      </c>
      <c r="E107" s="177">
        <v>31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9">
        <v>3.1E-4</v>
      </c>
      <c r="O107" s="179">
        <f>ROUND(E107*N107,2)</f>
        <v>0.01</v>
      </c>
      <c r="P107" s="179">
        <v>0</v>
      </c>
      <c r="Q107" s="179">
        <f>ROUND(E107*P107,2)</f>
        <v>0</v>
      </c>
      <c r="R107" s="179"/>
      <c r="S107" s="180" t="s">
        <v>382</v>
      </c>
      <c r="T107" s="157">
        <v>0</v>
      </c>
      <c r="U107" s="157">
        <f>ROUND(E107*T107,2)</f>
        <v>0</v>
      </c>
      <c r="V107" s="157"/>
      <c r="W107" s="157" t="s">
        <v>125</v>
      </c>
      <c r="X107" s="148"/>
      <c r="Y107" s="148"/>
      <c r="Z107" s="148"/>
      <c r="AA107" s="148"/>
      <c r="AB107" s="148"/>
      <c r="AC107" s="148"/>
      <c r="AD107" s="148"/>
      <c r="AE107" s="148"/>
      <c r="AF107" s="148" t="s">
        <v>126</v>
      </c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outlineLevel="1" x14ac:dyDescent="0.2">
      <c r="A108" s="167">
        <v>37</v>
      </c>
      <c r="B108" s="168" t="s">
        <v>389</v>
      </c>
      <c r="C108" s="183" t="s">
        <v>390</v>
      </c>
      <c r="D108" s="169" t="s">
        <v>167</v>
      </c>
      <c r="E108" s="170">
        <v>32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9.1999999999999998E-2</v>
      </c>
      <c r="O108" s="172">
        <f>ROUND(E108*N108,2)</f>
        <v>2.94</v>
      </c>
      <c r="P108" s="172">
        <v>0</v>
      </c>
      <c r="Q108" s="172">
        <f>ROUND(E108*P108,2)</f>
        <v>0</v>
      </c>
      <c r="R108" s="172" t="s">
        <v>174</v>
      </c>
      <c r="S108" s="173" t="s">
        <v>124</v>
      </c>
      <c r="T108" s="157">
        <v>0</v>
      </c>
      <c r="U108" s="157">
        <f>ROUND(E108*T108,2)</f>
        <v>0</v>
      </c>
      <c r="V108" s="157"/>
      <c r="W108" s="157" t="s">
        <v>175</v>
      </c>
      <c r="X108" s="148"/>
      <c r="Y108" s="148"/>
      <c r="Z108" s="148"/>
      <c r="AA108" s="148"/>
      <c r="AB108" s="148"/>
      <c r="AC108" s="148"/>
      <c r="AD108" s="148"/>
      <c r="AE108" s="148"/>
      <c r="AF108" s="148" t="s">
        <v>176</v>
      </c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outlineLevel="1" x14ac:dyDescent="0.2">
      <c r="A109" s="155"/>
      <c r="B109" s="156"/>
      <c r="C109" s="269" t="s">
        <v>391</v>
      </c>
      <c r="D109" s="270"/>
      <c r="E109" s="270"/>
      <c r="F109" s="270"/>
      <c r="G109" s="270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 t="s">
        <v>282</v>
      </c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outlineLevel="1" x14ac:dyDescent="0.2">
      <c r="A110" s="174">
        <v>38</v>
      </c>
      <c r="B110" s="175" t="s">
        <v>394</v>
      </c>
      <c r="C110" s="185" t="s">
        <v>395</v>
      </c>
      <c r="D110" s="176" t="s">
        <v>167</v>
      </c>
      <c r="E110" s="177">
        <v>29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9">
        <v>0.58499999999999996</v>
      </c>
      <c r="O110" s="179">
        <f>ROUND(E110*N110,2)</f>
        <v>16.97</v>
      </c>
      <c r="P110" s="179">
        <v>0</v>
      </c>
      <c r="Q110" s="179">
        <f>ROUND(E110*P110,2)</f>
        <v>0</v>
      </c>
      <c r="R110" s="179" t="s">
        <v>174</v>
      </c>
      <c r="S110" s="180" t="s">
        <v>124</v>
      </c>
      <c r="T110" s="157">
        <v>0</v>
      </c>
      <c r="U110" s="157">
        <f>ROUND(E110*T110,2)</f>
        <v>0</v>
      </c>
      <c r="V110" s="157"/>
      <c r="W110" s="157" t="s">
        <v>175</v>
      </c>
      <c r="X110" s="148"/>
      <c r="Y110" s="148"/>
      <c r="Z110" s="148"/>
      <c r="AA110" s="148"/>
      <c r="AB110" s="148"/>
      <c r="AC110" s="148"/>
      <c r="AD110" s="148"/>
      <c r="AE110" s="148"/>
      <c r="AF110" s="148" t="s">
        <v>176</v>
      </c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outlineLevel="1" x14ac:dyDescent="0.2">
      <c r="A111" s="174">
        <v>39</v>
      </c>
      <c r="B111" s="175" t="s">
        <v>471</v>
      </c>
      <c r="C111" s="185" t="s">
        <v>472</v>
      </c>
      <c r="D111" s="176" t="s">
        <v>167</v>
      </c>
      <c r="E111" s="177">
        <v>3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9">
        <v>0.43</v>
      </c>
      <c r="O111" s="179">
        <f>ROUND(E111*N111,2)</f>
        <v>1.29</v>
      </c>
      <c r="P111" s="179">
        <v>0</v>
      </c>
      <c r="Q111" s="179">
        <f>ROUND(E111*P111,2)</f>
        <v>0</v>
      </c>
      <c r="R111" s="179" t="s">
        <v>174</v>
      </c>
      <c r="S111" s="180" t="s">
        <v>124</v>
      </c>
      <c r="T111" s="157">
        <v>0</v>
      </c>
      <c r="U111" s="157">
        <f>ROUND(E111*T111,2)</f>
        <v>0</v>
      </c>
      <c r="V111" s="157"/>
      <c r="W111" s="157" t="s">
        <v>175</v>
      </c>
      <c r="X111" s="148"/>
      <c r="Y111" s="148"/>
      <c r="Z111" s="148"/>
      <c r="AA111" s="148"/>
      <c r="AB111" s="148"/>
      <c r="AC111" s="148"/>
      <c r="AD111" s="148"/>
      <c r="AE111" s="148"/>
      <c r="AF111" s="148" t="s">
        <v>176</v>
      </c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 x14ac:dyDescent="0.2">
      <c r="A112" s="174">
        <v>40</v>
      </c>
      <c r="B112" s="175" t="s">
        <v>396</v>
      </c>
      <c r="C112" s="185" t="s">
        <v>397</v>
      </c>
      <c r="D112" s="176" t="s">
        <v>167</v>
      </c>
      <c r="E112" s="177">
        <v>32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9">
        <v>2.1</v>
      </c>
      <c r="O112" s="179">
        <f>ROUND(E112*N112,2)</f>
        <v>67.2</v>
      </c>
      <c r="P112" s="179">
        <v>0</v>
      </c>
      <c r="Q112" s="179">
        <f>ROUND(E112*P112,2)</f>
        <v>0</v>
      </c>
      <c r="R112" s="179" t="s">
        <v>174</v>
      </c>
      <c r="S112" s="180" t="s">
        <v>124</v>
      </c>
      <c r="T112" s="157">
        <v>0</v>
      </c>
      <c r="U112" s="157">
        <f>ROUND(E112*T112,2)</f>
        <v>0</v>
      </c>
      <c r="V112" s="157"/>
      <c r="W112" s="157" t="s">
        <v>175</v>
      </c>
      <c r="X112" s="148"/>
      <c r="Y112" s="148"/>
      <c r="Z112" s="148"/>
      <c r="AA112" s="148"/>
      <c r="AB112" s="148"/>
      <c r="AC112" s="148"/>
      <c r="AD112" s="148"/>
      <c r="AE112" s="148"/>
      <c r="AF112" s="148" t="s">
        <v>176</v>
      </c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outlineLevel="1" x14ac:dyDescent="0.2">
      <c r="A113" s="174">
        <v>41</v>
      </c>
      <c r="B113" s="175" t="s">
        <v>398</v>
      </c>
      <c r="C113" s="185" t="s">
        <v>399</v>
      </c>
      <c r="D113" s="176" t="s">
        <v>167</v>
      </c>
      <c r="E113" s="177">
        <v>88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9">
        <v>2E-3</v>
      </c>
      <c r="O113" s="179">
        <f>ROUND(E113*N113,2)</f>
        <v>0.18</v>
      </c>
      <c r="P113" s="179">
        <v>0</v>
      </c>
      <c r="Q113" s="179">
        <f>ROUND(E113*P113,2)</f>
        <v>0</v>
      </c>
      <c r="R113" s="179" t="s">
        <v>174</v>
      </c>
      <c r="S113" s="180" t="s">
        <v>124</v>
      </c>
      <c r="T113" s="157">
        <v>0</v>
      </c>
      <c r="U113" s="157">
        <f>ROUND(E113*T113,2)</f>
        <v>0</v>
      </c>
      <c r="V113" s="157"/>
      <c r="W113" s="157" t="s">
        <v>175</v>
      </c>
      <c r="X113" s="148"/>
      <c r="Y113" s="148"/>
      <c r="Z113" s="148"/>
      <c r="AA113" s="148"/>
      <c r="AB113" s="148"/>
      <c r="AC113" s="148"/>
      <c r="AD113" s="148"/>
      <c r="AE113" s="148"/>
      <c r="AF113" s="148" t="s">
        <v>176</v>
      </c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outlineLevel="1" x14ac:dyDescent="0.2">
      <c r="A114" s="167">
        <v>42</v>
      </c>
      <c r="B114" s="168" t="s">
        <v>400</v>
      </c>
      <c r="C114" s="183" t="s">
        <v>401</v>
      </c>
      <c r="D114" s="169" t="s">
        <v>167</v>
      </c>
      <c r="E114" s="170">
        <v>43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0.504</v>
      </c>
      <c r="O114" s="172">
        <f>ROUND(E114*N114,2)</f>
        <v>21.67</v>
      </c>
      <c r="P114" s="172">
        <v>0</v>
      </c>
      <c r="Q114" s="172">
        <f>ROUND(E114*P114,2)</f>
        <v>0</v>
      </c>
      <c r="R114" s="172" t="s">
        <v>174</v>
      </c>
      <c r="S114" s="173" t="s">
        <v>124</v>
      </c>
      <c r="T114" s="157">
        <v>0</v>
      </c>
      <c r="U114" s="157">
        <f>ROUND(E114*T114,2)</f>
        <v>0</v>
      </c>
      <c r="V114" s="157"/>
      <c r="W114" s="157" t="s">
        <v>175</v>
      </c>
      <c r="X114" s="148"/>
      <c r="Y114" s="148"/>
      <c r="Z114" s="148"/>
      <c r="AA114" s="148"/>
      <c r="AB114" s="148"/>
      <c r="AC114" s="148"/>
      <c r="AD114" s="148"/>
      <c r="AE114" s="148"/>
      <c r="AF114" s="148" t="s">
        <v>176</v>
      </c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outlineLevel="1" x14ac:dyDescent="0.2">
      <c r="A115" s="155"/>
      <c r="B115" s="156"/>
      <c r="C115" s="269" t="s">
        <v>402</v>
      </c>
      <c r="D115" s="270"/>
      <c r="E115" s="270"/>
      <c r="F115" s="270"/>
      <c r="G115" s="270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 t="s">
        <v>282</v>
      </c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outlineLevel="1" x14ac:dyDescent="0.2">
      <c r="A116" s="167">
        <v>43</v>
      </c>
      <c r="B116" s="168" t="s">
        <v>403</v>
      </c>
      <c r="C116" s="183" t="s">
        <v>404</v>
      </c>
      <c r="D116" s="169" t="s">
        <v>167</v>
      </c>
      <c r="E116" s="170">
        <v>13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0.252</v>
      </c>
      <c r="O116" s="172">
        <f>ROUND(E116*N116,2)</f>
        <v>3.28</v>
      </c>
      <c r="P116" s="172">
        <v>0</v>
      </c>
      <c r="Q116" s="172">
        <f>ROUND(E116*P116,2)</f>
        <v>0</v>
      </c>
      <c r="R116" s="172" t="s">
        <v>174</v>
      </c>
      <c r="S116" s="173" t="s">
        <v>124</v>
      </c>
      <c r="T116" s="157">
        <v>0</v>
      </c>
      <c r="U116" s="157">
        <f>ROUND(E116*T116,2)</f>
        <v>0</v>
      </c>
      <c r="V116" s="157"/>
      <c r="W116" s="157" t="s">
        <v>175</v>
      </c>
      <c r="X116" s="148"/>
      <c r="Y116" s="148"/>
      <c r="Z116" s="148"/>
      <c r="AA116" s="148"/>
      <c r="AB116" s="148"/>
      <c r="AC116" s="148"/>
      <c r="AD116" s="148"/>
      <c r="AE116" s="148"/>
      <c r="AF116" s="148" t="s">
        <v>176</v>
      </c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outlineLevel="1" x14ac:dyDescent="0.2">
      <c r="A117" s="155"/>
      <c r="B117" s="156"/>
      <c r="C117" s="269" t="s">
        <v>402</v>
      </c>
      <c r="D117" s="270"/>
      <c r="E117" s="270"/>
      <c r="F117" s="270"/>
      <c r="G117" s="270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 t="s">
        <v>282</v>
      </c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ht="33.75" outlineLevel="1" x14ac:dyDescent="0.2">
      <c r="A118" s="167">
        <v>44</v>
      </c>
      <c r="B118" s="168" t="s">
        <v>473</v>
      </c>
      <c r="C118" s="183" t="s">
        <v>474</v>
      </c>
      <c r="D118" s="169" t="s">
        <v>305</v>
      </c>
      <c r="E118" s="170">
        <v>1101.5999999999999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7.1999999999999995E-2</v>
      </c>
      <c r="O118" s="172">
        <f>ROUND(E118*N118,2)</f>
        <v>79.319999999999993</v>
      </c>
      <c r="P118" s="172">
        <v>0</v>
      </c>
      <c r="Q118" s="172">
        <f>ROUND(E118*P118,2)</f>
        <v>0</v>
      </c>
      <c r="R118" s="172" t="s">
        <v>174</v>
      </c>
      <c r="S118" s="173" t="s">
        <v>124</v>
      </c>
      <c r="T118" s="157">
        <v>0</v>
      </c>
      <c r="U118" s="157">
        <f>ROUND(E118*T118,2)</f>
        <v>0</v>
      </c>
      <c r="V118" s="157"/>
      <c r="W118" s="157" t="s">
        <v>175</v>
      </c>
      <c r="X118" s="148"/>
      <c r="Y118" s="148"/>
      <c r="Z118" s="148"/>
      <c r="AA118" s="148"/>
      <c r="AB118" s="148"/>
      <c r="AC118" s="148"/>
      <c r="AD118" s="148"/>
      <c r="AE118" s="148"/>
      <c r="AF118" s="148" t="s">
        <v>176</v>
      </c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outlineLevel="1" x14ac:dyDescent="0.2">
      <c r="A119" s="155"/>
      <c r="B119" s="156"/>
      <c r="C119" s="269" t="s">
        <v>475</v>
      </c>
      <c r="D119" s="270"/>
      <c r="E119" s="270"/>
      <c r="F119" s="270"/>
      <c r="G119" s="270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 t="s">
        <v>282</v>
      </c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outlineLevel="1" x14ac:dyDescent="0.2">
      <c r="A120" s="155"/>
      <c r="B120" s="156"/>
      <c r="C120" s="271" t="s">
        <v>476</v>
      </c>
      <c r="D120" s="272"/>
      <c r="E120" s="272"/>
      <c r="F120" s="272"/>
      <c r="G120" s="272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 t="s">
        <v>282</v>
      </c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outlineLevel="1" x14ac:dyDescent="0.2">
      <c r="A121" s="155"/>
      <c r="B121" s="156"/>
      <c r="C121" s="271" t="s">
        <v>477</v>
      </c>
      <c r="D121" s="272"/>
      <c r="E121" s="272"/>
      <c r="F121" s="272"/>
      <c r="G121" s="272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 t="s">
        <v>282</v>
      </c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outlineLevel="1" x14ac:dyDescent="0.2">
      <c r="A122" s="155"/>
      <c r="B122" s="156"/>
      <c r="C122" s="271" t="s">
        <v>478</v>
      </c>
      <c r="D122" s="272"/>
      <c r="E122" s="272"/>
      <c r="F122" s="272"/>
      <c r="G122" s="272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 t="s">
        <v>282</v>
      </c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outlineLevel="1" x14ac:dyDescent="0.2">
      <c r="A123" s="155"/>
      <c r="B123" s="156"/>
      <c r="C123" s="271" t="s">
        <v>479</v>
      </c>
      <c r="D123" s="272"/>
      <c r="E123" s="272"/>
      <c r="F123" s="272"/>
      <c r="G123" s="272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 t="s">
        <v>282</v>
      </c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 x14ac:dyDescent="0.2">
      <c r="A124" s="155"/>
      <c r="B124" s="156"/>
      <c r="C124" s="271" t="s">
        <v>480</v>
      </c>
      <c r="D124" s="272"/>
      <c r="E124" s="272"/>
      <c r="F124" s="272"/>
      <c r="G124" s="272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 t="s">
        <v>282</v>
      </c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outlineLevel="1" x14ac:dyDescent="0.2">
      <c r="A125" s="155"/>
      <c r="B125" s="156"/>
      <c r="C125" s="196" t="s">
        <v>309</v>
      </c>
      <c r="D125" s="191"/>
      <c r="E125" s="192"/>
      <c r="F125" s="193"/>
      <c r="G125" s="193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 t="s">
        <v>282</v>
      </c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</row>
    <row r="126" spans="1:59" outlineLevel="1" x14ac:dyDescent="0.2">
      <c r="A126" s="155"/>
      <c r="B126" s="156"/>
      <c r="C126" s="271" t="s">
        <v>481</v>
      </c>
      <c r="D126" s="272"/>
      <c r="E126" s="272"/>
      <c r="F126" s="272"/>
      <c r="G126" s="272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 t="s">
        <v>282</v>
      </c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outlineLevel="1" x14ac:dyDescent="0.2">
      <c r="A127" s="155"/>
      <c r="B127" s="156"/>
      <c r="C127" s="184" t="s">
        <v>482</v>
      </c>
      <c r="D127" s="158"/>
      <c r="E127" s="159">
        <v>1101.5999999999999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 t="s">
        <v>128</v>
      </c>
      <c r="AG127" s="148">
        <v>0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ht="22.5" outlineLevel="1" x14ac:dyDescent="0.2">
      <c r="A128" s="167">
        <v>45</v>
      </c>
      <c r="B128" s="168" t="s">
        <v>483</v>
      </c>
      <c r="C128" s="183" t="s">
        <v>484</v>
      </c>
      <c r="D128" s="169" t="s">
        <v>167</v>
      </c>
      <c r="E128" s="170">
        <v>32.479999999999997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5.6000000000000001E-2</v>
      </c>
      <c r="O128" s="172">
        <f>ROUND(E128*N128,2)</f>
        <v>1.82</v>
      </c>
      <c r="P128" s="172">
        <v>0</v>
      </c>
      <c r="Q128" s="172">
        <f>ROUND(E128*P128,2)</f>
        <v>0</v>
      </c>
      <c r="R128" s="172" t="s">
        <v>174</v>
      </c>
      <c r="S128" s="173" t="s">
        <v>124</v>
      </c>
      <c r="T128" s="157">
        <v>0</v>
      </c>
      <c r="U128" s="157">
        <f>ROUND(E128*T128,2)</f>
        <v>0</v>
      </c>
      <c r="V128" s="157"/>
      <c r="W128" s="157" t="s">
        <v>175</v>
      </c>
      <c r="X128" s="148"/>
      <c r="Y128" s="148"/>
      <c r="Z128" s="148"/>
      <c r="AA128" s="148"/>
      <c r="AB128" s="148"/>
      <c r="AC128" s="148"/>
      <c r="AD128" s="148"/>
      <c r="AE128" s="148"/>
      <c r="AF128" s="148" t="s">
        <v>176</v>
      </c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outlineLevel="1" x14ac:dyDescent="0.2">
      <c r="A129" s="155"/>
      <c r="B129" s="156"/>
      <c r="C129" s="269" t="s">
        <v>475</v>
      </c>
      <c r="D129" s="270"/>
      <c r="E129" s="270"/>
      <c r="F129" s="270"/>
      <c r="G129" s="270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 t="s">
        <v>282</v>
      </c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</row>
    <row r="130" spans="1:59" outlineLevel="1" x14ac:dyDescent="0.2">
      <c r="A130" s="155"/>
      <c r="B130" s="156"/>
      <c r="C130" s="271" t="s">
        <v>485</v>
      </c>
      <c r="D130" s="272"/>
      <c r="E130" s="272"/>
      <c r="F130" s="272"/>
      <c r="G130" s="272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 t="s">
        <v>282</v>
      </c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outlineLevel="1" x14ac:dyDescent="0.2">
      <c r="A131" s="155"/>
      <c r="B131" s="156"/>
      <c r="C131" s="271" t="s">
        <v>477</v>
      </c>
      <c r="D131" s="272"/>
      <c r="E131" s="272"/>
      <c r="F131" s="272"/>
      <c r="G131" s="272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 t="s">
        <v>282</v>
      </c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</row>
    <row r="132" spans="1:59" outlineLevel="1" x14ac:dyDescent="0.2">
      <c r="A132" s="155"/>
      <c r="B132" s="156"/>
      <c r="C132" s="271" t="s">
        <v>486</v>
      </c>
      <c r="D132" s="272"/>
      <c r="E132" s="272"/>
      <c r="F132" s="272"/>
      <c r="G132" s="272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 t="s">
        <v>282</v>
      </c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</row>
    <row r="133" spans="1:59" outlineLevel="1" x14ac:dyDescent="0.2">
      <c r="A133" s="155"/>
      <c r="B133" s="156"/>
      <c r="C133" s="271" t="s">
        <v>487</v>
      </c>
      <c r="D133" s="272"/>
      <c r="E133" s="272"/>
      <c r="F133" s="272"/>
      <c r="G133" s="272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 t="s">
        <v>282</v>
      </c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 x14ac:dyDescent="0.2">
      <c r="A134" s="155"/>
      <c r="B134" s="156"/>
      <c r="C134" s="271" t="s">
        <v>480</v>
      </c>
      <c r="D134" s="272"/>
      <c r="E134" s="272"/>
      <c r="F134" s="272"/>
      <c r="G134" s="272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 t="s">
        <v>282</v>
      </c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outlineLevel="1" x14ac:dyDescent="0.2">
      <c r="A135" s="155"/>
      <c r="B135" s="156"/>
      <c r="C135" s="184" t="s">
        <v>488</v>
      </c>
      <c r="D135" s="158"/>
      <c r="E135" s="159">
        <v>32.479999999999997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 t="s">
        <v>128</v>
      </c>
      <c r="AG135" s="148">
        <v>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ht="22.5" outlineLevel="1" x14ac:dyDescent="0.2">
      <c r="A136" s="167">
        <v>46</v>
      </c>
      <c r="B136" s="168" t="s">
        <v>489</v>
      </c>
      <c r="C136" s="183" t="s">
        <v>490</v>
      </c>
      <c r="D136" s="169" t="s">
        <v>167</v>
      </c>
      <c r="E136" s="170">
        <v>32.479999999999997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4.4999999999999998E-2</v>
      </c>
      <c r="O136" s="172">
        <f>ROUND(E136*N136,2)</f>
        <v>1.46</v>
      </c>
      <c r="P136" s="172">
        <v>0</v>
      </c>
      <c r="Q136" s="172">
        <f>ROUND(E136*P136,2)</f>
        <v>0</v>
      </c>
      <c r="R136" s="172" t="s">
        <v>174</v>
      </c>
      <c r="S136" s="173" t="s">
        <v>124</v>
      </c>
      <c r="T136" s="157">
        <v>0</v>
      </c>
      <c r="U136" s="157">
        <f>ROUND(E136*T136,2)</f>
        <v>0</v>
      </c>
      <c r="V136" s="157"/>
      <c r="W136" s="157" t="s">
        <v>175</v>
      </c>
      <c r="X136" s="148"/>
      <c r="Y136" s="148"/>
      <c r="Z136" s="148"/>
      <c r="AA136" s="148"/>
      <c r="AB136" s="148"/>
      <c r="AC136" s="148"/>
      <c r="AD136" s="148"/>
      <c r="AE136" s="148"/>
      <c r="AF136" s="148" t="s">
        <v>176</v>
      </c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outlineLevel="1" x14ac:dyDescent="0.2">
      <c r="A137" s="155"/>
      <c r="B137" s="156"/>
      <c r="C137" s="269" t="s">
        <v>475</v>
      </c>
      <c r="D137" s="270"/>
      <c r="E137" s="270"/>
      <c r="F137" s="270"/>
      <c r="G137" s="270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 t="s">
        <v>282</v>
      </c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outlineLevel="1" x14ac:dyDescent="0.2">
      <c r="A138" s="155"/>
      <c r="B138" s="156"/>
      <c r="C138" s="271" t="s">
        <v>485</v>
      </c>
      <c r="D138" s="272"/>
      <c r="E138" s="272"/>
      <c r="F138" s="272"/>
      <c r="G138" s="272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 t="s">
        <v>282</v>
      </c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outlineLevel="1" x14ac:dyDescent="0.2">
      <c r="A139" s="155"/>
      <c r="B139" s="156"/>
      <c r="C139" s="271" t="s">
        <v>477</v>
      </c>
      <c r="D139" s="272"/>
      <c r="E139" s="272"/>
      <c r="F139" s="272"/>
      <c r="G139" s="272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 t="s">
        <v>282</v>
      </c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outlineLevel="1" x14ac:dyDescent="0.2">
      <c r="A140" s="155"/>
      <c r="B140" s="156"/>
      <c r="C140" s="271" t="s">
        <v>491</v>
      </c>
      <c r="D140" s="272"/>
      <c r="E140" s="272"/>
      <c r="F140" s="272"/>
      <c r="G140" s="272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 t="s">
        <v>282</v>
      </c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</row>
    <row r="141" spans="1:59" outlineLevel="1" x14ac:dyDescent="0.2">
      <c r="A141" s="155"/>
      <c r="B141" s="156"/>
      <c r="C141" s="271" t="s">
        <v>487</v>
      </c>
      <c r="D141" s="272"/>
      <c r="E141" s="272"/>
      <c r="F141" s="272"/>
      <c r="G141" s="272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 t="s">
        <v>282</v>
      </c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outlineLevel="1" x14ac:dyDescent="0.2">
      <c r="A142" s="155"/>
      <c r="B142" s="156"/>
      <c r="C142" s="271" t="s">
        <v>492</v>
      </c>
      <c r="D142" s="272"/>
      <c r="E142" s="272"/>
      <c r="F142" s="272"/>
      <c r="G142" s="272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 t="s">
        <v>282</v>
      </c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outlineLevel="1" x14ac:dyDescent="0.2">
      <c r="A143" s="155"/>
      <c r="B143" s="156"/>
      <c r="C143" s="184" t="s">
        <v>488</v>
      </c>
      <c r="D143" s="158"/>
      <c r="E143" s="159">
        <v>32.479999999999997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 t="s">
        <v>128</v>
      </c>
      <c r="AG143" s="148">
        <v>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ht="22.5" outlineLevel="1" x14ac:dyDescent="0.2">
      <c r="A144" s="167">
        <v>47</v>
      </c>
      <c r="B144" s="168" t="s">
        <v>493</v>
      </c>
      <c r="C144" s="183" t="s">
        <v>494</v>
      </c>
      <c r="D144" s="169" t="s">
        <v>167</v>
      </c>
      <c r="E144" s="170">
        <v>1.0149999999999999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4.9000000000000002E-2</v>
      </c>
      <c r="O144" s="172">
        <f>ROUND(E144*N144,2)</f>
        <v>0.05</v>
      </c>
      <c r="P144" s="172">
        <v>0</v>
      </c>
      <c r="Q144" s="172">
        <f>ROUND(E144*P144,2)</f>
        <v>0</v>
      </c>
      <c r="R144" s="172" t="s">
        <v>174</v>
      </c>
      <c r="S144" s="173" t="s">
        <v>124</v>
      </c>
      <c r="T144" s="157">
        <v>0</v>
      </c>
      <c r="U144" s="157">
        <f>ROUND(E144*T144,2)</f>
        <v>0</v>
      </c>
      <c r="V144" s="157"/>
      <c r="W144" s="157" t="s">
        <v>175</v>
      </c>
      <c r="X144" s="148"/>
      <c r="Y144" s="148"/>
      <c r="Z144" s="148"/>
      <c r="AA144" s="148"/>
      <c r="AB144" s="148"/>
      <c r="AC144" s="148"/>
      <c r="AD144" s="148"/>
      <c r="AE144" s="148"/>
      <c r="AF144" s="148" t="s">
        <v>176</v>
      </c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outlineLevel="1" x14ac:dyDescent="0.2">
      <c r="A145" s="155"/>
      <c r="B145" s="156"/>
      <c r="C145" s="269" t="s">
        <v>495</v>
      </c>
      <c r="D145" s="270"/>
      <c r="E145" s="270"/>
      <c r="F145" s="270"/>
      <c r="G145" s="270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 t="s">
        <v>282</v>
      </c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outlineLevel="1" x14ac:dyDescent="0.2">
      <c r="A146" s="155"/>
      <c r="B146" s="156"/>
      <c r="C146" s="271" t="s">
        <v>496</v>
      </c>
      <c r="D146" s="272"/>
      <c r="E146" s="272"/>
      <c r="F146" s="272"/>
      <c r="G146" s="272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 t="s">
        <v>282</v>
      </c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 x14ac:dyDescent="0.2">
      <c r="A147" s="155"/>
      <c r="B147" s="156"/>
      <c r="C147" s="271" t="s">
        <v>497</v>
      </c>
      <c r="D147" s="272"/>
      <c r="E147" s="272"/>
      <c r="F147" s="272"/>
      <c r="G147" s="272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 t="s">
        <v>282</v>
      </c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 x14ac:dyDescent="0.2">
      <c r="A148" s="155"/>
      <c r="B148" s="156"/>
      <c r="C148" s="271" t="s">
        <v>498</v>
      </c>
      <c r="D148" s="272"/>
      <c r="E148" s="272"/>
      <c r="F148" s="272"/>
      <c r="G148" s="272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 t="s">
        <v>282</v>
      </c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outlineLevel="1" x14ac:dyDescent="0.2">
      <c r="A149" s="155"/>
      <c r="B149" s="156"/>
      <c r="C149" s="271" t="s">
        <v>499</v>
      </c>
      <c r="D149" s="272"/>
      <c r="E149" s="272"/>
      <c r="F149" s="272"/>
      <c r="G149" s="272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 t="s">
        <v>282</v>
      </c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outlineLevel="1" x14ac:dyDescent="0.2">
      <c r="A150" s="155"/>
      <c r="B150" s="156"/>
      <c r="C150" s="271" t="s">
        <v>500</v>
      </c>
      <c r="D150" s="272"/>
      <c r="E150" s="272"/>
      <c r="F150" s="272"/>
      <c r="G150" s="272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 t="s">
        <v>282</v>
      </c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outlineLevel="1" x14ac:dyDescent="0.2">
      <c r="A151" s="155"/>
      <c r="B151" s="156"/>
      <c r="C151" s="271" t="s">
        <v>501</v>
      </c>
      <c r="D151" s="272"/>
      <c r="E151" s="272"/>
      <c r="F151" s="272"/>
      <c r="G151" s="272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 t="s">
        <v>282</v>
      </c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outlineLevel="1" x14ac:dyDescent="0.2">
      <c r="A152" s="155"/>
      <c r="B152" s="156"/>
      <c r="C152" s="184" t="s">
        <v>502</v>
      </c>
      <c r="D152" s="158"/>
      <c r="E152" s="159">
        <v>1.0149999999999999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 t="s">
        <v>128</v>
      </c>
      <c r="AG152" s="148">
        <v>0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x14ac:dyDescent="0.2">
      <c r="A153" s="161" t="s">
        <v>119</v>
      </c>
      <c r="B153" s="162" t="s">
        <v>74</v>
      </c>
      <c r="C153" s="182" t="s">
        <v>75</v>
      </c>
      <c r="D153" s="163"/>
      <c r="E153" s="164"/>
      <c r="F153" s="165"/>
      <c r="G153" s="165">
        <f>SUMIF(AF154:AF154,"&lt;&gt;NOR",G154:G154)</f>
        <v>0</v>
      </c>
      <c r="H153" s="165"/>
      <c r="I153" s="165">
        <f>SUM(I154:I154)</f>
        <v>0</v>
      </c>
      <c r="J153" s="165"/>
      <c r="K153" s="165">
        <f>SUM(K154:K154)</f>
        <v>0</v>
      </c>
      <c r="L153" s="165"/>
      <c r="M153" s="165">
        <f>SUM(M154:M154)</f>
        <v>0</v>
      </c>
      <c r="N153" s="165"/>
      <c r="O153" s="165">
        <f>SUM(O154:O154)</f>
        <v>0</v>
      </c>
      <c r="P153" s="165"/>
      <c r="Q153" s="165">
        <f>SUM(Q154:Q154)</f>
        <v>0</v>
      </c>
      <c r="R153" s="165"/>
      <c r="S153" s="166"/>
      <c r="T153" s="160"/>
      <c r="U153" s="160">
        <f>SUM(U154:U154)</f>
        <v>0</v>
      </c>
      <c r="V153" s="160"/>
      <c r="W153" s="160"/>
      <c r="AF153" t="s">
        <v>120</v>
      </c>
    </row>
    <row r="154" spans="1:59" outlineLevel="1" x14ac:dyDescent="0.2">
      <c r="A154" s="174">
        <v>48</v>
      </c>
      <c r="B154" s="175" t="s">
        <v>405</v>
      </c>
      <c r="C154" s="185" t="s">
        <v>406</v>
      </c>
      <c r="D154" s="176" t="s">
        <v>407</v>
      </c>
      <c r="E154" s="177">
        <v>5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9">
        <v>0</v>
      </c>
      <c r="O154" s="179">
        <f>ROUND(E154*N154,2)</f>
        <v>0</v>
      </c>
      <c r="P154" s="179">
        <v>0</v>
      </c>
      <c r="Q154" s="179">
        <f>ROUND(E154*P154,2)</f>
        <v>0</v>
      </c>
      <c r="R154" s="179"/>
      <c r="S154" s="180" t="s">
        <v>382</v>
      </c>
      <c r="T154" s="157">
        <v>0</v>
      </c>
      <c r="U154" s="157">
        <f>ROUND(E154*T154,2)</f>
        <v>0</v>
      </c>
      <c r="V154" s="157"/>
      <c r="W154" s="157" t="s">
        <v>125</v>
      </c>
      <c r="X154" s="148"/>
      <c r="Y154" s="148"/>
      <c r="Z154" s="148"/>
      <c r="AA154" s="148"/>
      <c r="AB154" s="148"/>
      <c r="AC154" s="148"/>
      <c r="AD154" s="148"/>
      <c r="AE154" s="148"/>
      <c r="AF154" s="148" t="s">
        <v>126</v>
      </c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</row>
    <row r="155" spans="1:59" x14ac:dyDescent="0.2">
      <c r="A155" s="161" t="s">
        <v>119</v>
      </c>
      <c r="B155" s="162" t="s">
        <v>82</v>
      </c>
      <c r="C155" s="182" t="s">
        <v>83</v>
      </c>
      <c r="D155" s="163"/>
      <c r="E155" s="164"/>
      <c r="F155" s="165"/>
      <c r="G155" s="165">
        <f>SUMIF(AF156:AF157,"&lt;&gt;NOR",G156:G157)</f>
        <v>0</v>
      </c>
      <c r="H155" s="165"/>
      <c r="I155" s="165">
        <f>SUM(I156:I157)</f>
        <v>0</v>
      </c>
      <c r="J155" s="165"/>
      <c r="K155" s="165">
        <f>SUM(K156:K157)</f>
        <v>0</v>
      </c>
      <c r="L155" s="165"/>
      <c r="M155" s="165">
        <f>SUM(M156:M157)</f>
        <v>0</v>
      </c>
      <c r="N155" s="165"/>
      <c r="O155" s="165">
        <f>SUM(O156:O157)</f>
        <v>0</v>
      </c>
      <c r="P155" s="165"/>
      <c r="Q155" s="165">
        <f>SUM(Q156:Q157)</f>
        <v>0</v>
      </c>
      <c r="R155" s="165"/>
      <c r="S155" s="166"/>
      <c r="T155" s="160"/>
      <c r="U155" s="160">
        <f>SUM(U156:U157)</f>
        <v>437.14</v>
      </c>
      <c r="V155" s="160"/>
      <c r="W155" s="160"/>
      <c r="AF155" t="s">
        <v>120</v>
      </c>
    </row>
    <row r="156" spans="1:59" outlineLevel="1" x14ac:dyDescent="0.2">
      <c r="A156" s="167">
        <v>49</v>
      </c>
      <c r="B156" s="168" t="s">
        <v>408</v>
      </c>
      <c r="C156" s="183" t="s">
        <v>409</v>
      </c>
      <c r="D156" s="169" t="s">
        <v>216</v>
      </c>
      <c r="E156" s="170">
        <v>2066.8775599999999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21</v>
      </c>
      <c r="M156" s="172">
        <f>G156*(1+L156/100)</f>
        <v>0</v>
      </c>
      <c r="N156" s="172">
        <v>0</v>
      </c>
      <c r="O156" s="172">
        <f>ROUND(E156*N156,2)</f>
        <v>0</v>
      </c>
      <c r="P156" s="172">
        <v>0</v>
      </c>
      <c r="Q156" s="172">
        <f>ROUND(E156*P156,2)</f>
        <v>0</v>
      </c>
      <c r="R156" s="172"/>
      <c r="S156" s="173" t="s">
        <v>124</v>
      </c>
      <c r="T156" s="157">
        <v>0.21149999999999999</v>
      </c>
      <c r="U156" s="157">
        <f>ROUND(E156*T156,2)</f>
        <v>437.14</v>
      </c>
      <c r="V156" s="157"/>
      <c r="W156" s="157" t="s">
        <v>217</v>
      </c>
      <c r="X156" s="148"/>
      <c r="Y156" s="148"/>
      <c r="Z156" s="148"/>
      <c r="AA156" s="148"/>
      <c r="AB156" s="148"/>
      <c r="AC156" s="148"/>
      <c r="AD156" s="148"/>
      <c r="AE156" s="148"/>
      <c r="AF156" s="148" t="s">
        <v>218</v>
      </c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</row>
    <row r="157" spans="1:59" outlineLevel="1" x14ac:dyDescent="0.2">
      <c r="A157" s="155"/>
      <c r="B157" s="156"/>
      <c r="C157" s="269" t="s">
        <v>410</v>
      </c>
      <c r="D157" s="270"/>
      <c r="E157" s="270"/>
      <c r="F157" s="270"/>
      <c r="G157" s="270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 t="s">
        <v>282</v>
      </c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x14ac:dyDescent="0.2">
      <c r="A158" s="161" t="s">
        <v>119</v>
      </c>
      <c r="B158" s="162" t="s">
        <v>90</v>
      </c>
      <c r="C158" s="182" t="s">
        <v>91</v>
      </c>
      <c r="D158" s="163"/>
      <c r="E158" s="164"/>
      <c r="F158" s="165"/>
      <c r="G158" s="165">
        <f>SUMIF(AF159:AF168,"&lt;&gt;NOR",G159:G168)</f>
        <v>0</v>
      </c>
      <c r="H158" s="165"/>
      <c r="I158" s="165">
        <f>SUM(I159:I168)</f>
        <v>0</v>
      </c>
      <c r="J158" s="165"/>
      <c r="K158" s="165">
        <f>SUM(K159:K168)</f>
        <v>0</v>
      </c>
      <c r="L158" s="165"/>
      <c r="M158" s="165">
        <f>SUM(M159:M168)</f>
        <v>0</v>
      </c>
      <c r="N158" s="165"/>
      <c r="O158" s="165">
        <f>SUM(O159:O168)</f>
        <v>0</v>
      </c>
      <c r="P158" s="165"/>
      <c r="Q158" s="165">
        <f>SUM(Q159:Q168)</f>
        <v>0</v>
      </c>
      <c r="R158" s="165"/>
      <c r="S158" s="166"/>
      <c r="T158" s="160"/>
      <c r="U158" s="160">
        <f>SUM(U159:U168)</f>
        <v>271.81</v>
      </c>
      <c r="V158" s="160"/>
      <c r="W158" s="160"/>
      <c r="AF158" t="s">
        <v>120</v>
      </c>
    </row>
    <row r="159" spans="1:59" outlineLevel="1" x14ac:dyDescent="0.2">
      <c r="A159" s="167">
        <v>50</v>
      </c>
      <c r="B159" s="168" t="s">
        <v>223</v>
      </c>
      <c r="C159" s="183" t="s">
        <v>224</v>
      </c>
      <c r="D159" s="169" t="s">
        <v>216</v>
      </c>
      <c r="E159" s="170">
        <v>617.76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2"/>
      <c r="S159" s="173" t="s">
        <v>124</v>
      </c>
      <c r="T159" s="157">
        <v>0.16</v>
      </c>
      <c r="U159" s="157">
        <f>ROUND(E159*T159,2)</f>
        <v>98.84</v>
      </c>
      <c r="V159" s="157"/>
      <c r="W159" s="157" t="s">
        <v>125</v>
      </c>
      <c r="X159" s="148"/>
      <c r="Y159" s="148"/>
      <c r="Z159" s="148"/>
      <c r="AA159" s="148"/>
      <c r="AB159" s="148"/>
      <c r="AC159" s="148"/>
      <c r="AD159" s="148"/>
      <c r="AE159" s="148"/>
      <c r="AF159" s="148" t="s">
        <v>126</v>
      </c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</row>
    <row r="160" spans="1:59" outlineLevel="1" x14ac:dyDescent="0.2">
      <c r="A160" s="155"/>
      <c r="B160" s="156"/>
      <c r="C160" s="184" t="s">
        <v>503</v>
      </c>
      <c r="D160" s="158"/>
      <c r="E160" s="159">
        <v>463.32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 t="s">
        <v>128</v>
      </c>
      <c r="AG160" s="148">
        <v>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</row>
    <row r="161" spans="1:59" outlineLevel="1" x14ac:dyDescent="0.2">
      <c r="A161" s="155"/>
      <c r="B161" s="156"/>
      <c r="C161" s="184" t="s">
        <v>504</v>
      </c>
      <c r="D161" s="158"/>
      <c r="E161" s="159">
        <v>154.44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 t="s">
        <v>128</v>
      </c>
      <c r="AG161" s="148">
        <v>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</row>
    <row r="162" spans="1:59" outlineLevel="1" x14ac:dyDescent="0.2">
      <c r="A162" s="167">
        <v>51</v>
      </c>
      <c r="B162" s="168" t="s">
        <v>225</v>
      </c>
      <c r="C162" s="183" t="s">
        <v>226</v>
      </c>
      <c r="D162" s="169" t="s">
        <v>216</v>
      </c>
      <c r="E162" s="170">
        <v>21621.599999999999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0</v>
      </c>
      <c r="O162" s="172">
        <f>ROUND(E162*N162,2)</f>
        <v>0</v>
      </c>
      <c r="P162" s="172">
        <v>0</v>
      </c>
      <c r="Q162" s="172">
        <f>ROUND(E162*P162,2)</f>
        <v>0</v>
      </c>
      <c r="R162" s="172"/>
      <c r="S162" s="173" t="s">
        <v>124</v>
      </c>
      <c r="T162" s="157">
        <v>8.0000000000000002E-3</v>
      </c>
      <c r="U162" s="157">
        <f>ROUND(E162*T162,2)</f>
        <v>172.97</v>
      </c>
      <c r="V162" s="157"/>
      <c r="W162" s="157" t="s">
        <v>125</v>
      </c>
      <c r="X162" s="148"/>
      <c r="Y162" s="148"/>
      <c r="Z162" s="148"/>
      <c r="AA162" s="148"/>
      <c r="AB162" s="148"/>
      <c r="AC162" s="148"/>
      <c r="AD162" s="148"/>
      <c r="AE162" s="148"/>
      <c r="AF162" s="148" t="s">
        <v>126</v>
      </c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</row>
    <row r="163" spans="1:59" outlineLevel="1" x14ac:dyDescent="0.2">
      <c r="A163" s="155"/>
      <c r="B163" s="156"/>
      <c r="C163" s="184" t="s">
        <v>505</v>
      </c>
      <c r="D163" s="158"/>
      <c r="E163" s="159">
        <v>16216.2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 t="s">
        <v>128</v>
      </c>
      <c r="AG163" s="148">
        <v>0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</row>
    <row r="164" spans="1:59" outlineLevel="1" x14ac:dyDescent="0.2">
      <c r="A164" s="155"/>
      <c r="B164" s="156"/>
      <c r="C164" s="184" t="s">
        <v>506</v>
      </c>
      <c r="D164" s="158"/>
      <c r="E164" s="159">
        <v>5405.4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 t="s">
        <v>128</v>
      </c>
      <c r="AG164" s="148">
        <v>0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</row>
    <row r="165" spans="1:59" outlineLevel="1" x14ac:dyDescent="0.2">
      <c r="A165" s="167">
        <v>52</v>
      </c>
      <c r="B165" s="168" t="s">
        <v>227</v>
      </c>
      <c r="C165" s="183" t="s">
        <v>415</v>
      </c>
      <c r="D165" s="169" t="s">
        <v>216</v>
      </c>
      <c r="E165" s="170">
        <v>463.32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0</v>
      </c>
      <c r="O165" s="172">
        <f>ROUND(E165*N165,2)</f>
        <v>0</v>
      </c>
      <c r="P165" s="172">
        <v>0</v>
      </c>
      <c r="Q165" s="172">
        <f>ROUND(E165*P165,2)</f>
        <v>0</v>
      </c>
      <c r="R165" s="172"/>
      <c r="S165" s="173" t="s">
        <v>124</v>
      </c>
      <c r="T165" s="157">
        <v>0</v>
      </c>
      <c r="U165" s="157">
        <f>ROUND(E165*T165,2)</f>
        <v>0</v>
      </c>
      <c r="V165" s="157"/>
      <c r="W165" s="157" t="s">
        <v>125</v>
      </c>
      <c r="X165" s="148"/>
      <c r="Y165" s="148"/>
      <c r="Z165" s="148"/>
      <c r="AA165" s="148"/>
      <c r="AB165" s="148"/>
      <c r="AC165" s="148"/>
      <c r="AD165" s="148"/>
      <c r="AE165" s="148"/>
      <c r="AF165" s="148" t="s">
        <v>126</v>
      </c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</row>
    <row r="166" spans="1:59" outlineLevel="1" x14ac:dyDescent="0.2">
      <c r="A166" s="155"/>
      <c r="B166" s="156"/>
      <c r="C166" s="184" t="s">
        <v>503</v>
      </c>
      <c r="D166" s="158"/>
      <c r="E166" s="159">
        <v>463.32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 t="s">
        <v>128</v>
      </c>
      <c r="AG166" s="148">
        <v>0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</row>
    <row r="167" spans="1:59" outlineLevel="1" x14ac:dyDescent="0.2">
      <c r="A167" s="167">
        <v>53</v>
      </c>
      <c r="B167" s="168" t="s">
        <v>416</v>
      </c>
      <c r="C167" s="183" t="s">
        <v>417</v>
      </c>
      <c r="D167" s="169" t="s">
        <v>216</v>
      </c>
      <c r="E167" s="170">
        <v>154.44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2"/>
      <c r="S167" s="173" t="s">
        <v>124</v>
      </c>
      <c r="T167" s="157">
        <v>0</v>
      </c>
      <c r="U167" s="157">
        <f>ROUND(E167*T167,2)</f>
        <v>0</v>
      </c>
      <c r="V167" s="157"/>
      <c r="W167" s="157" t="s">
        <v>125</v>
      </c>
      <c r="X167" s="148"/>
      <c r="Y167" s="148"/>
      <c r="Z167" s="148"/>
      <c r="AA167" s="148"/>
      <c r="AB167" s="148"/>
      <c r="AC167" s="148"/>
      <c r="AD167" s="148"/>
      <c r="AE167" s="148"/>
      <c r="AF167" s="148" t="s">
        <v>126</v>
      </c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</row>
    <row r="168" spans="1:59" outlineLevel="1" x14ac:dyDescent="0.2">
      <c r="A168" s="155"/>
      <c r="B168" s="156"/>
      <c r="C168" s="184" t="s">
        <v>504</v>
      </c>
      <c r="D168" s="158"/>
      <c r="E168" s="159">
        <v>154.44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 t="s">
        <v>128</v>
      </c>
      <c r="AG168" s="148">
        <v>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</row>
    <row r="169" spans="1:59" x14ac:dyDescent="0.2">
      <c r="A169" s="5"/>
      <c r="B169" s="6"/>
      <c r="C169" s="186"/>
      <c r="D169" s="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AD169">
        <v>15</v>
      </c>
      <c r="AE169">
        <v>21</v>
      </c>
    </row>
    <row r="170" spans="1:59" x14ac:dyDescent="0.2">
      <c r="A170" s="151"/>
      <c r="B170" s="152" t="s">
        <v>31</v>
      </c>
      <c r="C170" s="187"/>
      <c r="D170" s="153"/>
      <c r="E170" s="154"/>
      <c r="F170" s="154"/>
      <c r="G170" s="181">
        <f>G8+G77+G84+G92+G153+G155+G158</f>
        <v>0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AD170">
        <f>SUMIF(L7:L168,AD169,G7:G168)</f>
        <v>0</v>
      </c>
      <c r="AE170">
        <f>SUMIF(L7:L168,AE169,G7:G168)</f>
        <v>0</v>
      </c>
      <c r="AF170" t="s">
        <v>229</v>
      </c>
    </row>
    <row r="171" spans="1:59" x14ac:dyDescent="0.2">
      <c r="A171" s="5"/>
      <c r="B171" s="6"/>
      <c r="C171" s="186"/>
      <c r="D171" s="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59" x14ac:dyDescent="0.2">
      <c r="A172" s="5"/>
      <c r="B172" s="6"/>
      <c r="C172" s="186"/>
      <c r="D172" s="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59" x14ac:dyDescent="0.2">
      <c r="A173" s="255" t="s">
        <v>230</v>
      </c>
      <c r="B173" s="255"/>
      <c r="C173" s="256"/>
      <c r="D173" s="8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59" x14ac:dyDescent="0.2">
      <c r="A174" s="257"/>
      <c r="B174" s="258"/>
      <c r="C174" s="259"/>
      <c r="D174" s="258"/>
      <c r="E174" s="258"/>
      <c r="F174" s="258"/>
      <c r="G174" s="26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AF174" t="s">
        <v>231</v>
      </c>
    </row>
    <row r="175" spans="1:59" x14ac:dyDescent="0.2">
      <c r="A175" s="261"/>
      <c r="B175" s="262"/>
      <c r="C175" s="263"/>
      <c r="D175" s="262"/>
      <c r="E175" s="262"/>
      <c r="F175" s="262"/>
      <c r="G175" s="26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59" x14ac:dyDescent="0.2">
      <c r="A176" s="261"/>
      <c r="B176" s="262"/>
      <c r="C176" s="263"/>
      <c r="D176" s="262"/>
      <c r="E176" s="262"/>
      <c r="F176" s="262"/>
      <c r="G176" s="26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32" x14ac:dyDescent="0.2">
      <c r="A177" s="261"/>
      <c r="B177" s="262"/>
      <c r="C177" s="263"/>
      <c r="D177" s="262"/>
      <c r="E177" s="262"/>
      <c r="F177" s="262"/>
      <c r="G177" s="26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32" x14ac:dyDescent="0.2">
      <c r="A178" s="265"/>
      <c r="B178" s="266"/>
      <c r="C178" s="267"/>
      <c r="D178" s="266"/>
      <c r="E178" s="266"/>
      <c r="F178" s="266"/>
      <c r="G178" s="26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32" x14ac:dyDescent="0.2">
      <c r="A179" s="5"/>
      <c r="B179" s="6"/>
      <c r="C179" s="186"/>
      <c r="D179" s="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32" x14ac:dyDescent="0.2">
      <c r="C180" s="188"/>
      <c r="D180" s="139"/>
      <c r="AF180" t="s">
        <v>232</v>
      </c>
    </row>
    <row r="181" spans="1:32" x14ac:dyDescent="0.2">
      <c r="D181" s="139"/>
    </row>
    <row r="182" spans="1:32" x14ac:dyDescent="0.2">
      <c r="D182" s="139"/>
    </row>
    <row r="183" spans="1:32" x14ac:dyDescent="0.2">
      <c r="D183" s="139"/>
    </row>
    <row r="184" spans="1:32" x14ac:dyDescent="0.2">
      <c r="D184" s="139"/>
    </row>
    <row r="185" spans="1:32" x14ac:dyDescent="0.2">
      <c r="D185" s="139"/>
    </row>
    <row r="186" spans="1:32" x14ac:dyDescent="0.2">
      <c r="D186" s="139"/>
    </row>
    <row r="187" spans="1:32" x14ac:dyDescent="0.2">
      <c r="D187" s="139"/>
    </row>
    <row r="188" spans="1:32" x14ac:dyDescent="0.2">
      <c r="D188" s="139"/>
    </row>
    <row r="189" spans="1:32" x14ac:dyDescent="0.2">
      <c r="D189" s="139"/>
    </row>
    <row r="190" spans="1:32" x14ac:dyDescent="0.2">
      <c r="D190" s="139"/>
    </row>
    <row r="191" spans="1:32" x14ac:dyDescent="0.2">
      <c r="D191" s="139"/>
    </row>
    <row r="192" spans="1:32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39">
    <mergeCell ref="A174:G178"/>
    <mergeCell ref="C61:G61"/>
    <mergeCell ref="C97:G97"/>
    <mergeCell ref="C98:G98"/>
    <mergeCell ref="C109:G109"/>
    <mergeCell ref="A1:G1"/>
    <mergeCell ref="C2:G2"/>
    <mergeCell ref="C3:G3"/>
    <mergeCell ref="C4:G4"/>
    <mergeCell ref="A173:C173"/>
    <mergeCell ref="C131:G131"/>
    <mergeCell ref="C115:G115"/>
    <mergeCell ref="C117:G117"/>
    <mergeCell ref="C119:G119"/>
    <mergeCell ref="C120:G120"/>
    <mergeCell ref="C121:G121"/>
    <mergeCell ref="C122:G122"/>
    <mergeCell ref="C123:G123"/>
    <mergeCell ref="C124:G124"/>
    <mergeCell ref="C126:G126"/>
    <mergeCell ref="C129:G129"/>
    <mergeCell ref="C130:G130"/>
    <mergeCell ref="C147:G147"/>
    <mergeCell ref="C132:G132"/>
    <mergeCell ref="C133:G133"/>
    <mergeCell ref="C134:G134"/>
    <mergeCell ref="C137:G137"/>
    <mergeCell ref="C138:G138"/>
    <mergeCell ref="C139:G139"/>
    <mergeCell ref="C140:G140"/>
    <mergeCell ref="C141:G141"/>
    <mergeCell ref="C142:G142"/>
    <mergeCell ref="C145:G145"/>
    <mergeCell ref="C146:G146"/>
    <mergeCell ref="C148:G148"/>
    <mergeCell ref="C149:G149"/>
    <mergeCell ref="C150:G150"/>
    <mergeCell ref="C151:G151"/>
    <mergeCell ref="C157:G15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F1" t="s">
        <v>95</v>
      </c>
    </row>
    <row r="2" spans="1:59" ht="24.95" customHeight="1" x14ac:dyDescent="0.2">
      <c r="A2" s="140" t="s">
        <v>8</v>
      </c>
      <c r="B2" s="75" t="s">
        <v>43</v>
      </c>
      <c r="C2" s="249" t="s">
        <v>44</v>
      </c>
      <c r="D2" s="250"/>
      <c r="E2" s="250"/>
      <c r="F2" s="250"/>
      <c r="G2" s="251"/>
      <c r="AF2" t="s">
        <v>96</v>
      </c>
    </row>
    <row r="3" spans="1:59" ht="24.95" customHeight="1" x14ac:dyDescent="0.2">
      <c r="A3" s="140" t="s">
        <v>9</v>
      </c>
      <c r="B3" s="75" t="s">
        <v>53</v>
      </c>
      <c r="C3" s="249" t="s">
        <v>54</v>
      </c>
      <c r="D3" s="250"/>
      <c r="E3" s="250"/>
      <c r="F3" s="250"/>
      <c r="G3" s="251"/>
      <c r="AB3" s="87" t="s">
        <v>96</v>
      </c>
      <c r="AF3" t="s">
        <v>97</v>
      </c>
    </row>
    <row r="4" spans="1:59" ht="24.95" customHeight="1" x14ac:dyDescent="0.2">
      <c r="A4" s="141" t="s">
        <v>10</v>
      </c>
      <c r="B4" s="142" t="s">
        <v>43</v>
      </c>
      <c r="C4" s="252" t="s">
        <v>48</v>
      </c>
      <c r="D4" s="253"/>
      <c r="E4" s="253"/>
      <c r="F4" s="253"/>
      <c r="G4" s="254"/>
      <c r="AF4" t="s">
        <v>98</v>
      </c>
    </row>
    <row r="5" spans="1:59" x14ac:dyDescent="0.2">
      <c r="D5" s="139"/>
    </row>
    <row r="6" spans="1:59" ht="38.25" x14ac:dyDescent="0.2">
      <c r="A6" s="144" t="s">
        <v>99</v>
      </c>
      <c r="B6" s="146" t="s">
        <v>100</v>
      </c>
      <c r="C6" s="146" t="s">
        <v>101</v>
      </c>
      <c r="D6" s="145" t="s">
        <v>102</v>
      </c>
      <c r="E6" s="144" t="s">
        <v>103</v>
      </c>
      <c r="F6" s="143" t="s">
        <v>104</v>
      </c>
      <c r="G6" s="144" t="s">
        <v>31</v>
      </c>
      <c r="H6" s="147" t="s">
        <v>32</v>
      </c>
      <c r="I6" s="147" t="s">
        <v>105</v>
      </c>
      <c r="J6" s="147" t="s">
        <v>33</v>
      </c>
      <c r="K6" s="147" t="s">
        <v>106</v>
      </c>
      <c r="L6" s="147" t="s">
        <v>107</v>
      </c>
      <c r="M6" s="147" t="s">
        <v>108</v>
      </c>
      <c r="N6" s="147" t="s">
        <v>109</v>
      </c>
      <c r="O6" s="147" t="s">
        <v>110</v>
      </c>
      <c r="P6" s="147" t="s">
        <v>111</v>
      </c>
      <c r="Q6" s="147" t="s">
        <v>112</v>
      </c>
      <c r="R6" s="147" t="s">
        <v>113</v>
      </c>
      <c r="S6" s="147" t="s">
        <v>114</v>
      </c>
      <c r="T6" s="147" t="s">
        <v>115</v>
      </c>
      <c r="U6" s="147" t="s">
        <v>116</v>
      </c>
      <c r="V6" s="147" t="s">
        <v>117</v>
      </c>
      <c r="W6" s="147" t="s">
        <v>118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1" t="s">
        <v>119</v>
      </c>
      <c r="B8" s="162" t="s">
        <v>64</v>
      </c>
      <c r="C8" s="182" t="s">
        <v>65</v>
      </c>
      <c r="D8" s="163"/>
      <c r="E8" s="164"/>
      <c r="F8" s="165"/>
      <c r="G8" s="165">
        <f>SUMIF(AF9:AF74,"&lt;&gt;NOR",G9:G74)</f>
        <v>0</v>
      </c>
      <c r="H8" s="165"/>
      <c r="I8" s="165">
        <f>SUM(I9:I74)</f>
        <v>0</v>
      </c>
      <c r="J8" s="165"/>
      <c r="K8" s="165">
        <f>SUM(K9:K74)</f>
        <v>0</v>
      </c>
      <c r="L8" s="165"/>
      <c r="M8" s="165">
        <f>SUM(M9:M74)</f>
        <v>0</v>
      </c>
      <c r="N8" s="165"/>
      <c r="O8" s="165">
        <f>SUM(O9:O74)</f>
        <v>179.29</v>
      </c>
      <c r="P8" s="165"/>
      <c r="Q8" s="165">
        <f>SUM(Q9:Q74)</f>
        <v>162.80000000000001</v>
      </c>
      <c r="R8" s="165"/>
      <c r="S8" s="166"/>
      <c r="T8" s="160"/>
      <c r="U8" s="160">
        <f>SUM(U9:U74)</f>
        <v>2409.9799999999996</v>
      </c>
      <c r="V8" s="160"/>
      <c r="W8" s="160"/>
      <c r="AF8" t="s">
        <v>120</v>
      </c>
    </row>
    <row r="9" spans="1:59" outlineLevel="1" x14ac:dyDescent="0.2">
      <c r="A9" s="174">
        <v>1</v>
      </c>
      <c r="B9" s="175" t="s">
        <v>233</v>
      </c>
      <c r="C9" s="185" t="s">
        <v>234</v>
      </c>
      <c r="D9" s="176" t="s">
        <v>123</v>
      </c>
      <c r="E9" s="177">
        <v>185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0.66</v>
      </c>
      <c r="Q9" s="179">
        <f>ROUND(E9*P9,2)</f>
        <v>122.1</v>
      </c>
      <c r="R9" s="179"/>
      <c r="S9" s="180" t="s">
        <v>124</v>
      </c>
      <c r="T9" s="157">
        <v>0.11899999999999999</v>
      </c>
      <c r="U9" s="157">
        <f>ROUND(E9*T9,2)</f>
        <v>22.02</v>
      </c>
      <c r="V9" s="157"/>
      <c r="W9" s="157" t="s">
        <v>125</v>
      </c>
      <c r="X9" s="148"/>
      <c r="Y9" s="148"/>
      <c r="Z9" s="148"/>
      <c r="AA9" s="148"/>
      <c r="AB9" s="148"/>
      <c r="AC9" s="148"/>
      <c r="AD9" s="148"/>
      <c r="AE9" s="148"/>
      <c r="AF9" s="148" t="s">
        <v>126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74">
        <v>2</v>
      </c>
      <c r="B10" s="175" t="s">
        <v>236</v>
      </c>
      <c r="C10" s="185" t="s">
        <v>237</v>
      </c>
      <c r="D10" s="176" t="s">
        <v>123</v>
      </c>
      <c r="E10" s="177">
        <v>185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0.22</v>
      </c>
      <c r="Q10" s="179">
        <f>ROUND(E10*P10,2)</f>
        <v>40.700000000000003</v>
      </c>
      <c r="R10" s="179"/>
      <c r="S10" s="180" t="s">
        <v>124</v>
      </c>
      <c r="T10" s="157">
        <v>7.0000000000000007E-2</v>
      </c>
      <c r="U10" s="157">
        <f>ROUND(E10*T10,2)</f>
        <v>12.95</v>
      </c>
      <c r="V10" s="157"/>
      <c r="W10" s="157" t="s">
        <v>125</v>
      </c>
      <c r="X10" s="148"/>
      <c r="Y10" s="148"/>
      <c r="Z10" s="148"/>
      <c r="AA10" s="148"/>
      <c r="AB10" s="148"/>
      <c r="AC10" s="148"/>
      <c r="AD10" s="148"/>
      <c r="AE10" s="148"/>
      <c r="AF10" s="148" t="s">
        <v>126</v>
      </c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ht="22.5" outlineLevel="1" x14ac:dyDescent="0.2">
      <c r="A11" s="167">
        <v>3</v>
      </c>
      <c r="B11" s="168" t="s">
        <v>241</v>
      </c>
      <c r="C11" s="183" t="s">
        <v>242</v>
      </c>
      <c r="D11" s="169" t="s">
        <v>136</v>
      </c>
      <c r="E11" s="170">
        <v>526.09799999999996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3" t="s">
        <v>124</v>
      </c>
      <c r="T11" s="157">
        <v>0.13</v>
      </c>
      <c r="U11" s="157">
        <f>ROUND(E11*T11,2)</f>
        <v>68.39</v>
      </c>
      <c r="V11" s="157"/>
      <c r="W11" s="157" t="s">
        <v>125</v>
      </c>
      <c r="X11" s="148"/>
      <c r="Y11" s="148"/>
      <c r="Z11" s="148"/>
      <c r="AA11" s="148"/>
      <c r="AB11" s="148"/>
      <c r="AC11" s="148"/>
      <c r="AD11" s="148"/>
      <c r="AE11" s="148"/>
      <c r="AF11" s="148" t="s">
        <v>126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55"/>
      <c r="B12" s="156"/>
      <c r="C12" s="184" t="s">
        <v>507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 t="s">
        <v>128</v>
      </c>
      <c r="AG12" s="148">
        <v>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outlineLevel="1" x14ac:dyDescent="0.2">
      <c r="A13" s="155"/>
      <c r="B13" s="156"/>
      <c r="C13" s="184" t="s">
        <v>508</v>
      </c>
      <c r="D13" s="158"/>
      <c r="E13" s="159">
        <v>208.81800000000001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 t="s">
        <v>128</v>
      </c>
      <c r="AG13" s="148">
        <v>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55"/>
      <c r="B14" s="156"/>
      <c r="C14" s="184" t="s">
        <v>509</v>
      </c>
      <c r="D14" s="158"/>
      <c r="E14" s="159">
        <v>30.611999999999998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 t="s">
        <v>128</v>
      </c>
      <c r="AG14" s="148">
        <v>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55"/>
      <c r="B15" s="156"/>
      <c r="C15" s="184" t="s">
        <v>510</v>
      </c>
      <c r="D15" s="158"/>
      <c r="E15" s="159">
        <v>21.521999999999998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 t="s">
        <v>128</v>
      </c>
      <c r="AG15" s="148">
        <v>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5"/>
      <c r="B16" s="156"/>
      <c r="C16" s="184" t="s">
        <v>511</v>
      </c>
      <c r="D16" s="158"/>
      <c r="E16" s="159">
        <v>111.096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 t="s">
        <v>128</v>
      </c>
      <c r="AG16" s="148">
        <v>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184" t="s">
        <v>512</v>
      </c>
      <c r="D17" s="158"/>
      <c r="E17" s="159">
        <v>130.34399999999999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128</v>
      </c>
      <c r="AG17" s="148">
        <v>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55"/>
      <c r="B18" s="156"/>
      <c r="C18" s="184" t="s">
        <v>513</v>
      </c>
      <c r="D18" s="158"/>
      <c r="E18" s="159">
        <v>57.006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 t="s">
        <v>128</v>
      </c>
      <c r="AG18" s="148">
        <v>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184" t="s">
        <v>514</v>
      </c>
      <c r="D19" s="158"/>
      <c r="E19" s="159">
        <v>-33.299999999999997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128</v>
      </c>
      <c r="AG19" s="148">
        <v>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ht="22.5" outlineLevel="1" x14ac:dyDescent="0.2">
      <c r="A20" s="167">
        <v>4</v>
      </c>
      <c r="B20" s="168" t="s">
        <v>249</v>
      </c>
      <c r="C20" s="183" t="s">
        <v>250</v>
      </c>
      <c r="D20" s="169" t="s">
        <v>136</v>
      </c>
      <c r="E20" s="170">
        <v>175.36600000000001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3" t="s">
        <v>124</v>
      </c>
      <c r="T20" s="157">
        <v>0.16</v>
      </c>
      <c r="U20" s="157">
        <f>ROUND(E20*T20,2)</f>
        <v>28.06</v>
      </c>
      <c r="V20" s="157"/>
      <c r="W20" s="157" t="s">
        <v>125</v>
      </c>
      <c r="X20" s="148"/>
      <c r="Y20" s="148"/>
      <c r="Z20" s="148"/>
      <c r="AA20" s="148"/>
      <c r="AB20" s="148"/>
      <c r="AC20" s="148"/>
      <c r="AD20" s="148"/>
      <c r="AE20" s="148"/>
      <c r="AF20" s="148" t="s">
        <v>126</v>
      </c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184" t="s">
        <v>515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128</v>
      </c>
      <c r="AG21" s="148">
        <v>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55"/>
      <c r="B22" s="156"/>
      <c r="C22" s="184" t="s">
        <v>516</v>
      </c>
      <c r="D22" s="158"/>
      <c r="E22" s="159">
        <v>69.605999999999995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 t="s">
        <v>128</v>
      </c>
      <c r="AG22" s="148">
        <v>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55"/>
      <c r="B23" s="156"/>
      <c r="C23" s="184" t="s">
        <v>517</v>
      </c>
      <c r="D23" s="158"/>
      <c r="E23" s="159">
        <v>10.204000000000001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 t="s">
        <v>128</v>
      </c>
      <c r="AG23" s="148">
        <v>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55"/>
      <c r="B24" s="156"/>
      <c r="C24" s="184" t="s">
        <v>518</v>
      </c>
      <c r="D24" s="158"/>
      <c r="E24" s="159">
        <v>7.1740000000000004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 t="s">
        <v>128</v>
      </c>
      <c r="AG24" s="148">
        <v>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55"/>
      <c r="B25" s="156"/>
      <c r="C25" s="184" t="s">
        <v>519</v>
      </c>
      <c r="D25" s="158"/>
      <c r="E25" s="159">
        <v>37.031999999999996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 t="s">
        <v>128</v>
      </c>
      <c r="AG25" s="148">
        <v>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5"/>
      <c r="B26" s="156"/>
      <c r="C26" s="184" t="s">
        <v>520</v>
      </c>
      <c r="D26" s="158"/>
      <c r="E26" s="159">
        <v>43.448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 t="s">
        <v>128</v>
      </c>
      <c r="AG26" s="148">
        <v>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55"/>
      <c r="B27" s="156"/>
      <c r="C27" s="184" t="s">
        <v>521</v>
      </c>
      <c r="D27" s="158"/>
      <c r="E27" s="159">
        <v>19.001999999999999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 t="s">
        <v>128</v>
      </c>
      <c r="AG27" s="148">
        <v>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55"/>
      <c r="B28" s="156"/>
      <c r="C28" s="184" t="s">
        <v>522</v>
      </c>
      <c r="D28" s="158"/>
      <c r="E28" s="159">
        <v>-11.1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 t="s">
        <v>128</v>
      </c>
      <c r="AG28" s="148">
        <v>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ht="22.5" outlineLevel="1" x14ac:dyDescent="0.2">
      <c r="A29" s="167">
        <v>5</v>
      </c>
      <c r="B29" s="168" t="s">
        <v>257</v>
      </c>
      <c r="C29" s="183" t="s">
        <v>258</v>
      </c>
      <c r="D29" s="169" t="s">
        <v>136</v>
      </c>
      <c r="E29" s="170">
        <v>175.36600000000001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3" t="s">
        <v>124</v>
      </c>
      <c r="T29" s="157">
        <v>0.3</v>
      </c>
      <c r="U29" s="157">
        <f>ROUND(E29*T29,2)</f>
        <v>52.61</v>
      </c>
      <c r="V29" s="157"/>
      <c r="W29" s="157" t="s">
        <v>125</v>
      </c>
      <c r="X29" s="148"/>
      <c r="Y29" s="148"/>
      <c r="Z29" s="148"/>
      <c r="AA29" s="148"/>
      <c r="AB29" s="148"/>
      <c r="AC29" s="148"/>
      <c r="AD29" s="148"/>
      <c r="AE29" s="148"/>
      <c r="AF29" s="148" t="s">
        <v>126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5"/>
      <c r="B30" s="156"/>
      <c r="C30" s="184" t="s">
        <v>515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128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55"/>
      <c r="B31" s="156"/>
      <c r="C31" s="184" t="s">
        <v>516</v>
      </c>
      <c r="D31" s="158"/>
      <c r="E31" s="159">
        <v>69.605999999999995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128</v>
      </c>
      <c r="AG31" s="148">
        <v>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55"/>
      <c r="B32" s="156"/>
      <c r="C32" s="184" t="s">
        <v>517</v>
      </c>
      <c r="D32" s="158"/>
      <c r="E32" s="159">
        <v>10.204000000000001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 t="s">
        <v>128</v>
      </c>
      <c r="AG32" s="148">
        <v>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55"/>
      <c r="B33" s="156"/>
      <c r="C33" s="184" t="s">
        <v>518</v>
      </c>
      <c r="D33" s="158"/>
      <c r="E33" s="159">
        <v>7.1740000000000004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128</v>
      </c>
      <c r="AG33" s="148">
        <v>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5"/>
      <c r="B34" s="156"/>
      <c r="C34" s="184" t="s">
        <v>519</v>
      </c>
      <c r="D34" s="158"/>
      <c r="E34" s="159">
        <v>37.031999999999996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128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184" t="s">
        <v>520</v>
      </c>
      <c r="D35" s="158"/>
      <c r="E35" s="159">
        <v>43.448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128</v>
      </c>
      <c r="AG35" s="148">
        <v>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55"/>
      <c r="B36" s="156"/>
      <c r="C36" s="184" t="s">
        <v>521</v>
      </c>
      <c r="D36" s="158"/>
      <c r="E36" s="159">
        <v>19.001999999999999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128</v>
      </c>
      <c r="AG36" s="148">
        <v>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5"/>
      <c r="B37" s="156"/>
      <c r="C37" s="184" t="s">
        <v>522</v>
      </c>
      <c r="D37" s="158"/>
      <c r="E37" s="159">
        <v>-11.1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 t="s">
        <v>128</v>
      </c>
      <c r="AG37" s="148">
        <v>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74">
        <v>6</v>
      </c>
      <c r="B38" s="175" t="s">
        <v>259</v>
      </c>
      <c r="C38" s="185" t="s">
        <v>260</v>
      </c>
      <c r="D38" s="176" t="s">
        <v>136</v>
      </c>
      <c r="E38" s="177">
        <v>10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80" t="s">
        <v>124</v>
      </c>
      <c r="T38" s="157">
        <v>0.25</v>
      </c>
      <c r="U38" s="157">
        <f>ROUND(E38*T38,2)</f>
        <v>2.5</v>
      </c>
      <c r="V38" s="157"/>
      <c r="W38" s="157" t="s">
        <v>125</v>
      </c>
      <c r="X38" s="148"/>
      <c r="Y38" s="148"/>
      <c r="Z38" s="148"/>
      <c r="AA38" s="148"/>
      <c r="AB38" s="148"/>
      <c r="AC38" s="148"/>
      <c r="AD38" s="148"/>
      <c r="AE38" s="148"/>
      <c r="AF38" s="148" t="s">
        <v>126</v>
      </c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67">
        <v>7</v>
      </c>
      <c r="B39" s="168" t="s">
        <v>261</v>
      </c>
      <c r="C39" s="183" t="s">
        <v>262</v>
      </c>
      <c r="D39" s="169" t="s">
        <v>123</v>
      </c>
      <c r="E39" s="170">
        <v>1743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8.5999999999999998E-4</v>
      </c>
      <c r="O39" s="172">
        <f>ROUND(E39*N39,2)</f>
        <v>1.5</v>
      </c>
      <c r="P39" s="172">
        <v>0</v>
      </c>
      <c r="Q39" s="172">
        <f>ROUND(E39*P39,2)</f>
        <v>0</v>
      </c>
      <c r="R39" s="172"/>
      <c r="S39" s="173" t="s">
        <v>124</v>
      </c>
      <c r="T39" s="157">
        <v>0.47899999999999998</v>
      </c>
      <c r="U39" s="157">
        <f>ROUND(E39*T39,2)</f>
        <v>834.9</v>
      </c>
      <c r="V39" s="157"/>
      <c r="W39" s="157" t="s">
        <v>125</v>
      </c>
      <c r="X39" s="148"/>
      <c r="Y39" s="148"/>
      <c r="Z39" s="148"/>
      <c r="AA39" s="148"/>
      <c r="AB39" s="148"/>
      <c r="AC39" s="148"/>
      <c r="AD39" s="148"/>
      <c r="AE39" s="148"/>
      <c r="AF39" s="148" t="s">
        <v>126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5"/>
      <c r="B40" s="156"/>
      <c r="C40" s="184" t="s">
        <v>523</v>
      </c>
      <c r="D40" s="158"/>
      <c r="E40" s="159">
        <v>1743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128</v>
      </c>
      <c r="AG40" s="148">
        <v>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74">
        <v>8</v>
      </c>
      <c r="B41" s="175" t="s">
        <v>266</v>
      </c>
      <c r="C41" s="185" t="s">
        <v>267</v>
      </c>
      <c r="D41" s="176" t="s">
        <v>123</v>
      </c>
      <c r="E41" s="177">
        <v>1743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79"/>
      <c r="S41" s="180" t="s">
        <v>124</v>
      </c>
      <c r="T41" s="157">
        <v>0.32700000000000001</v>
      </c>
      <c r="U41" s="157">
        <f>ROUND(E41*T41,2)</f>
        <v>569.96</v>
      </c>
      <c r="V41" s="157"/>
      <c r="W41" s="157" t="s">
        <v>125</v>
      </c>
      <c r="X41" s="148"/>
      <c r="Y41" s="148"/>
      <c r="Z41" s="148"/>
      <c r="AA41" s="148"/>
      <c r="AB41" s="148"/>
      <c r="AC41" s="148"/>
      <c r="AD41" s="148"/>
      <c r="AE41" s="148"/>
      <c r="AF41" s="148" t="s">
        <v>126</v>
      </c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67">
        <v>9</v>
      </c>
      <c r="B42" s="168" t="s">
        <v>268</v>
      </c>
      <c r="C42" s="183" t="s">
        <v>269</v>
      </c>
      <c r="D42" s="169" t="s">
        <v>136</v>
      </c>
      <c r="E42" s="170">
        <v>482.25650000000002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3" t="s">
        <v>124</v>
      </c>
      <c r="T42" s="157">
        <v>0.51900000000000002</v>
      </c>
      <c r="U42" s="157">
        <f>ROUND(E42*T42,2)</f>
        <v>250.29</v>
      </c>
      <c r="V42" s="157"/>
      <c r="W42" s="157" t="s">
        <v>125</v>
      </c>
      <c r="X42" s="148"/>
      <c r="Y42" s="148"/>
      <c r="Z42" s="148"/>
      <c r="AA42" s="148"/>
      <c r="AB42" s="148"/>
      <c r="AC42" s="148"/>
      <c r="AD42" s="148"/>
      <c r="AE42" s="148"/>
      <c r="AF42" s="148" t="s">
        <v>126</v>
      </c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55"/>
      <c r="B43" s="156"/>
      <c r="C43" s="184" t="s">
        <v>524</v>
      </c>
      <c r="D43" s="158"/>
      <c r="E43" s="159">
        <v>482.25650000000002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 t="s">
        <v>128</v>
      </c>
      <c r="AG43" s="148">
        <v>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ht="22.5" outlineLevel="1" x14ac:dyDescent="0.2">
      <c r="A44" s="167">
        <v>10</v>
      </c>
      <c r="B44" s="168" t="s">
        <v>144</v>
      </c>
      <c r="C44" s="183" t="s">
        <v>145</v>
      </c>
      <c r="D44" s="169" t="s">
        <v>136</v>
      </c>
      <c r="E44" s="170">
        <v>162.68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/>
      <c r="S44" s="173" t="s">
        <v>124</v>
      </c>
      <c r="T44" s="157">
        <v>1.0999999999999999E-2</v>
      </c>
      <c r="U44" s="157">
        <f>ROUND(E44*T44,2)</f>
        <v>1.79</v>
      </c>
      <c r="V44" s="157"/>
      <c r="W44" s="157" t="s">
        <v>125</v>
      </c>
      <c r="X44" s="148"/>
      <c r="Y44" s="148"/>
      <c r="Z44" s="148"/>
      <c r="AA44" s="148"/>
      <c r="AB44" s="148"/>
      <c r="AC44" s="148"/>
      <c r="AD44" s="148"/>
      <c r="AE44" s="148"/>
      <c r="AF44" s="148" t="s">
        <v>126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55"/>
      <c r="B45" s="156"/>
      <c r="C45" s="184" t="s">
        <v>525</v>
      </c>
      <c r="D45" s="158"/>
      <c r="E45" s="159">
        <v>526.09799999999996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 t="s">
        <v>128</v>
      </c>
      <c r="AG45" s="148">
        <v>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55"/>
      <c r="B46" s="156"/>
      <c r="C46" s="184" t="s">
        <v>526</v>
      </c>
      <c r="D46" s="158"/>
      <c r="E46" s="159">
        <v>175.36600000000001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 t="s">
        <v>128</v>
      </c>
      <c r="AG46" s="148">
        <v>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55"/>
      <c r="B47" s="156"/>
      <c r="C47" s="184" t="s">
        <v>527</v>
      </c>
      <c r="D47" s="158"/>
      <c r="E47" s="159">
        <v>175.36600000000001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 t="s">
        <v>128</v>
      </c>
      <c r="AG47" s="148">
        <v>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55"/>
      <c r="B48" s="156"/>
      <c r="C48" s="184" t="s">
        <v>528</v>
      </c>
      <c r="D48" s="158"/>
      <c r="E48" s="159">
        <v>10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 t="s">
        <v>128</v>
      </c>
      <c r="AG48" s="148">
        <v>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5"/>
      <c r="B49" s="156"/>
      <c r="C49" s="195" t="s">
        <v>276</v>
      </c>
      <c r="D49" s="189"/>
      <c r="E49" s="190">
        <v>886.83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 t="s">
        <v>128</v>
      </c>
      <c r="AG49" s="148">
        <v>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outlineLevel="1" x14ac:dyDescent="0.2">
      <c r="A50" s="155"/>
      <c r="B50" s="156"/>
      <c r="C50" s="184" t="s">
        <v>529</v>
      </c>
      <c r="D50" s="158"/>
      <c r="E50" s="159">
        <v>-619.57000000000005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 t="s">
        <v>128</v>
      </c>
      <c r="AG50" s="148">
        <v>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 x14ac:dyDescent="0.2">
      <c r="A51" s="155"/>
      <c r="B51" s="156"/>
      <c r="C51" s="184" t="s">
        <v>530</v>
      </c>
      <c r="D51" s="158"/>
      <c r="E51" s="159">
        <v>-104.58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 t="s">
        <v>128</v>
      </c>
      <c r="AG51" s="148">
        <v>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 x14ac:dyDescent="0.2">
      <c r="A52" s="155"/>
      <c r="B52" s="156"/>
      <c r="C52" s="195" t="s">
        <v>276</v>
      </c>
      <c r="D52" s="189"/>
      <c r="E52" s="190">
        <v>-724.15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 t="s">
        <v>128</v>
      </c>
      <c r="AG52" s="148">
        <v>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67">
        <v>11</v>
      </c>
      <c r="B53" s="168" t="s">
        <v>279</v>
      </c>
      <c r="C53" s="183" t="s">
        <v>280</v>
      </c>
      <c r="D53" s="169" t="s">
        <v>136</v>
      </c>
      <c r="E53" s="170">
        <v>619.57000000000005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3" t="s">
        <v>124</v>
      </c>
      <c r="T53" s="157">
        <v>0.20200000000000001</v>
      </c>
      <c r="U53" s="157">
        <f>ROUND(E53*T53,2)</f>
        <v>125.15</v>
      </c>
      <c r="V53" s="157"/>
      <c r="W53" s="157" t="s">
        <v>125</v>
      </c>
      <c r="X53" s="148"/>
      <c r="Y53" s="148"/>
      <c r="Z53" s="148"/>
      <c r="AA53" s="148"/>
      <c r="AB53" s="148"/>
      <c r="AC53" s="148"/>
      <c r="AD53" s="148"/>
      <c r="AE53" s="148"/>
      <c r="AF53" s="148" t="s">
        <v>126</v>
      </c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5"/>
      <c r="B54" s="156"/>
      <c r="C54" s="269" t="s">
        <v>281</v>
      </c>
      <c r="D54" s="270"/>
      <c r="E54" s="270"/>
      <c r="F54" s="270"/>
      <c r="G54" s="270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 t="s">
        <v>282</v>
      </c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55"/>
      <c r="B55" s="156"/>
      <c r="C55" s="184" t="s">
        <v>525</v>
      </c>
      <c r="D55" s="158"/>
      <c r="E55" s="159">
        <v>526.09799999999996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 t="s">
        <v>128</v>
      </c>
      <c r="AG55" s="148">
        <v>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55"/>
      <c r="B56" s="156"/>
      <c r="C56" s="184" t="s">
        <v>526</v>
      </c>
      <c r="D56" s="158"/>
      <c r="E56" s="159">
        <v>175.36600000000001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 t="s">
        <v>128</v>
      </c>
      <c r="AG56" s="148">
        <v>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55"/>
      <c r="B57" s="156"/>
      <c r="C57" s="184" t="s">
        <v>527</v>
      </c>
      <c r="D57" s="158"/>
      <c r="E57" s="159">
        <v>175.36600000000001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 t="s">
        <v>128</v>
      </c>
      <c r="AG57" s="148">
        <v>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5"/>
      <c r="B58" s="156"/>
      <c r="C58" s="184" t="s">
        <v>528</v>
      </c>
      <c r="D58" s="158"/>
      <c r="E58" s="159">
        <v>10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128</v>
      </c>
      <c r="AG58" s="148">
        <v>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5"/>
      <c r="B59" s="156"/>
      <c r="C59" s="195" t="s">
        <v>276</v>
      </c>
      <c r="D59" s="189"/>
      <c r="E59" s="190">
        <v>886.83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 t="s">
        <v>128</v>
      </c>
      <c r="AG59" s="148">
        <v>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55"/>
      <c r="B60" s="156"/>
      <c r="C60" s="184" t="s">
        <v>531</v>
      </c>
      <c r="D60" s="158"/>
      <c r="E60" s="159">
        <v>-209.16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 t="s">
        <v>128</v>
      </c>
      <c r="AG60" s="148">
        <v>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5"/>
      <c r="B61" s="156"/>
      <c r="C61" s="184" t="s">
        <v>532</v>
      </c>
      <c r="D61" s="158"/>
      <c r="E61" s="159">
        <v>-58.1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 t="s">
        <v>128</v>
      </c>
      <c r="AG61" s="148">
        <v>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outlineLevel="1" x14ac:dyDescent="0.2">
      <c r="A62" s="155"/>
      <c r="B62" s="156"/>
      <c r="C62" s="195" t="s">
        <v>276</v>
      </c>
      <c r="D62" s="189"/>
      <c r="E62" s="190">
        <v>-267.26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 t="s">
        <v>128</v>
      </c>
      <c r="AG62" s="148">
        <v>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outlineLevel="1" x14ac:dyDescent="0.2">
      <c r="A63" s="167">
        <v>12</v>
      </c>
      <c r="B63" s="168" t="s">
        <v>287</v>
      </c>
      <c r="C63" s="183" t="s">
        <v>288</v>
      </c>
      <c r="D63" s="169" t="s">
        <v>136</v>
      </c>
      <c r="E63" s="170">
        <v>104.58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0</v>
      </c>
      <c r="O63" s="172">
        <f>ROUND(E63*N63,2)</f>
        <v>0</v>
      </c>
      <c r="P63" s="172">
        <v>0</v>
      </c>
      <c r="Q63" s="172">
        <f>ROUND(E63*P63,2)</f>
        <v>0</v>
      </c>
      <c r="R63" s="172"/>
      <c r="S63" s="173" t="s">
        <v>124</v>
      </c>
      <c r="T63" s="157">
        <v>1.587</v>
      </c>
      <c r="U63" s="157">
        <f>ROUND(E63*T63,2)</f>
        <v>165.97</v>
      </c>
      <c r="V63" s="157"/>
      <c r="W63" s="157" t="s">
        <v>125</v>
      </c>
      <c r="X63" s="148"/>
      <c r="Y63" s="148"/>
      <c r="Z63" s="148"/>
      <c r="AA63" s="148"/>
      <c r="AB63" s="148"/>
      <c r="AC63" s="148"/>
      <c r="AD63" s="148"/>
      <c r="AE63" s="148"/>
      <c r="AF63" s="148" t="s">
        <v>126</v>
      </c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 x14ac:dyDescent="0.2">
      <c r="A64" s="155"/>
      <c r="B64" s="156"/>
      <c r="C64" s="184" t="s">
        <v>289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 t="s">
        <v>128</v>
      </c>
      <c r="AG64" s="148">
        <v>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55"/>
      <c r="B65" s="156"/>
      <c r="C65" s="184" t="s">
        <v>533</v>
      </c>
      <c r="D65" s="158"/>
      <c r="E65" s="159">
        <v>104.58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 t="s">
        <v>128</v>
      </c>
      <c r="AG65" s="148">
        <v>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ht="22.5" outlineLevel="1" x14ac:dyDescent="0.2">
      <c r="A66" s="167">
        <v>13</v>
      </c>
      <c r="B66" s="168" t="s">
        <v>293</v>
      </c>
      <c r="C66" s="183" t="s">
        <v>294</v>
      </c>
      <c r="D66" s="169" t="s">
        <v>136</v>
      </c>
      <c r="E66" s="170">
        <v>104.58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1.7</v>
      </c>
      <c r="O66" s="172">
        <f>ROUND(E66*N66,2)</f>
        <v>177.79</v>
      </c>
      <c r="P66" s="172">
        <v>0</v>
      </c>
      <c r="Q66" s="172">
        <f>ROUND(E66*P66,2)</f>
        <v>0</v>
      </c>
      <c r="R66" s="172"/>
      <c r="S66" s="173" t="s">
        <v>124</v>
      </c>
      <c r="T66" s="157">
        <v>1.587</v>
      </c>
      <c r="U66" s="157">
        <f>ROUND(E66*T66,2)</f>
        <v>165.97</v>
      </c>
      <c r="V66" s="157"/>
      <c r="W66" s="157" t="s">
        <v>125</v>
      </c>
      <c r="X66" s="148"/>
      <c r="Y66" s="148"/>
      <c r="Z66" s="148"/>
      <c r="AA66" s="148"/>
      <c r="AB66" s="148"/>
      <c r="AC66" s="148"/>
      <c r="AD66" s="148"/>
      <c r="AE66" s="148"/>
      <c r="AF66" s="148" t="s">
        <v>126</v>
      </c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5"/>
      <c r="B67" s="156"/>
      <c r="C67" s="184" t="s">
        <v>289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128</v>
      </c>
      <c r="AG67" s="148">
        <v>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 x14ac:dyDescent="0.2">
      <c r="A68" s="155"/>
      <c r="B68" s="156"/>
      <c r="C68" s="184" t="s">
        <v>533</v>
      </c>
      <c r="D68" s="158"/>
      <c r="E68" s="159">
        <v>104.58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 t="s">
        <v>128</v>
      </c>
      <c r="AG68" s="148">
        <v>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outlineLevel="1" x14ac:dyDescent="0.2">
      <c r="A69" s="167">
        <v>14</v>
      </c>
      <c r="B69" s="168" t="s">
        <v>296</v>
      </c>
      <c r="C69" s="183" t="s">
        <v>297</v>
      </c>
      <c r="D69" s="169" t="s">
        <v>136</v>
      </c>
      <c r="E69" s="170">
        <v>104.58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/>
      <c r="S69" s="173" t="s">
        <v>124</v>
      </c>
      <c r="T69" s="157">
        <v>0.997</v>
      </c>
      <c r="U69" s="157">
        <f>ROUND(E69*T69,2)</f>
        <v>104.27</v>
      </c>
      <c r="V69" s="157"/>
      <c r="W69" s="157" t="s">
        <v>125</v>
      </c>
      <c r="X69" s="148"/>
      <c r="Y69" s="148"/>
      <c r="Z69" s="148"/>
      <c r="AA69" s="148"/>
      <c r="AB69" s="148"/>
      <c r="AC69" s="148"/>
      <c r="AD69" s="148"/>
      <c r="AE69" s="148"/>
      <c r="AF69" s="148" t="s">
        <v>126</v>
      </c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outlineLevel="1" x14ac:dyDescent="0.2">
      <c r="A70" s="155"/>
      <c r="B70" s="156"/>
      <c r="C70" s="184" t="s">
        <v>289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 t="s">
        <v>128</v>
      </c>
      <c r="AG70" s="148">
        <v>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outlineLevel="1" x14ac:dyDescent="0.2">
      <c r="A71" s="155"/>
      <c r="B71" s="156"/>
      <c r="C71" s="184" t="s">
        <v>533</v>
      </c>
      <c r="D71" s="158"/>
      <c r="E71" s="159">
        <v>104.58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 t="s">
        <v>128</v>
      </c>
      <c r="AG71" s="148">
        <v>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67">
        <v>15</v>
      </c>
      <c r="B72" s="168" t="s">
        <v>299</v>
      </c>
      <c r="C72" s="183" t="s">
        <v>300</v>
      </c>
      <c r="D72" s="169" t="s">
        <v>123</v>
      </c>
      <c r="E72" s="170">
        <v>396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2"/>
      <c r="S72" s="173" t="s">
        <v>124</v>
      </c>
      <c r="T72" s="157">
        <v>1.2999999999999999E-2</v>
      </c>
      <c r="U72" s="157">
        <f>ROUND(E72*T72,2)</f>
        <v>5.15</v>
      </c>
      <c r="V72" s="157"/>
      <c r="W72" s="157" t="s">
        <v>125</v>
      </c>
      <c r="X72" s="148"/>
      <c r="Y72" s="148"/>
      <c r="Z72" s="148"/>
      <c r="AA72" s="148"/>
      <c r="AB72" s="148"/>
      <c r="AC72" s="148"/>
      <c r="AD72" s="148"/>
      <c r="AE72" s="148"/>
      <c r="AF72" s="148" t="s">
        <v>126</v>
      </c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 x14ac:dyDescent="0.2">
      <c r="A73" s="155"/>
      <c r="B73" s="156"/>
      <c r="C73" s="184" t="s">
        <v>534</v>
      </c>
      <c r="D73" s="158"/>
      <c r="E73" s="159">
        <v>396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 t="s">
        <v>128</v>
      </c>
      <c r="AG73" s="148">
        <v>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 x14ac:dyDescent="0.2">
      <c r="A74" s="174">
        <v>16</v>
      </c>
      <c r="B74" s="175" t="s">
        <v>157</v>
      </c>
      <c r="C74" s="185" t="s">
        <v>158</v>
      </c>
      <c r="D74" s="176" t="s">
        <v>136</v>
      </c>
      <c r="E74" s="177">
        <v>162.68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9">
        <v>0</v>
      </c>
      <c r="O74" s="179">
        <f>ROUND(E74*N74,2)</f>
        <v>0</v>
      </c>
      <c r="P74" s="179">
        <v>0</v>
      </c>
      <c r="Q74" s="179">
        <f>ROUND(E74*P74,2)</f>
        <v>0</v>
      </c>
      <c r="R74" s="179"/>
      <c r="S74" s="180" t="s">
        <v>124</v>
      </c>
      <c r="T74" s="157">
        <v>0</v>
      </c>
      <c r="U74" s="157">
        <f>ROUND(E74*T74,2)</f>
        <v>0</v>
      </c>
      <c r="V74" s="157"/>
      <c r="W74" s="157" t="s">
        <v>125</v>
      </c>
      <c r="X74" s="148"/>
      <c r="Y74" s="148"/>
      <c r="Z74" s="148"/>
      <c r="AA74" s="148"/>
      <c r="AB74" s="148"/>
      <c r="AC74" s="148"/>
      <c r="AD74" s="148"/>
      <c r="AE74" s="148"/>
      <c r="AF74" s="148" t="s">
        <v>126</v>
      </c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x14ac:dyDescent="0.2">
      <c r="A75" s="161" t="s">
        <v>119</v>
      </c>
      <c r="B75" s="162" t="s">
        <v>68</v>
      </c>
      <c r="C75" s="182" t="s">
        <v>69</v>
      </c>
      <c r="D75" s="163"/>
      <c r="E75" s="164"/>
      <c r="F75" s="165"/>
      <c r="G75" s="165">
        <f>SUMIF(AF76:AF82,"&lt;&gt;NOR",G76:G82)</f>
        <v>0</v>
      </c>
      <c r="H75" s="165"/>
      <c r="I75" s="165">
        <f>SUM(I76:I82)</f>
        <v>0</v>
      </c>
      <c r="J75" s="165"/>
      <c r="K75" s="165">
        <f>SUM(K76:K82)</f>
        <v>0</v>
      </c>
      <c r="L75" s="165"/>
      <c r="M75" s="165">
        <f>SUM(M76:M82)</f>
        <v>0</v>
      </c>
      <c r="N75" s="165"/>
      <c r="O75" s="165">
        <f>SUM(O76:O82)</f>
        <v>110.96</v>
      </c>
      <c r="P75" s="165"/>
      <c r="Q75" s="165">
        <f>SUM(Q76:Q82)</f>
        <v>0</v>
      </c>
      <c r="R75" s="165"/>
      <c r="S75" s="166"/>
      <c r="T75" s="160"/>
      <c r="U75" s="160">
        <f>SUM(U76:U82)</f>
        <v>81.78</v>
      </c>
      <c r="V75" s="160"/>
      <c r="W75" s="160"/>
      <c r="AF75" t="s">
        <v>120</v>
      </c>
    </row>
    <row r="76" spans="1:59" outlineLevel="1" x14ac:dyDescent="0.2">
      <c r="A76" s="167">
        <v>17</v>
      </c>
      <c r="B76" s="168" t="s">
        <v>319</v>
      </c>
      <c r="C76" s="183" t="s">
        <v>320</v>
      </c>
      <c r="D76" s="169" t="s">
        <v>136</v>
      </c>
      <c r="E76" s="170">
        <v>58.1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1.8907700000000001</v>
      </c>
      <c r="O76" s="172">
        <f>ROUND(E76*N76,2)</f>
        <v>109.85</v>
      </c>
      <c r="P76" s="172">
        <v>0</v>
      </c>
      <c r="Q76" s="172">
        <f>ROUND(E76*P76,2)</f>
        <v>0</v>
      </c>
      <c r="R76" s="172"/>
      <c r="S76" s="173" t="s">
        <v>124</v>
      </c>
      <c r="T76" s="157">
        <v>1.3169999999999999</v>
      </c>
      <c r="U76" s="157">
        <f>ROUND(E76*T76,2)</f>
        <v>76.52</v>
      </c>
      <c r="V76" s="157"/>
      <c r="W76" s="157" t="s">
        <v>125</v>
      </c>
      <c r="X76" s="148"/>
      <c r="Y76" s="148"/>
      <c r="Z76" s="148"/>
      <c r="AA76" s="148"/>
      <c r="AB76" s="148"/>
      <c r="AC76" s="148"/>
      <c r="AD76" s="148"/>
      <c r="AE76" s="148"/>
      <c r="AF76" s="148" t="s">
        <v>126</v>
      </c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outlineLevel="1" x14ac:dyDescent="0.2">
      <c r="A77" s="155"/>
      <c r="B77" s="156"/>
      <c r="C77" s="184" t="s">
        <v>535</v>
      </c>
      <c r="D77" s="158"/>
      <c r="E77" s="159">
        <v>58.1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 t="s">
        <v>128</v>
      </c>
      <c r="AG77" s="148">
        <v>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outlineLevel="1" x14ac:dyDescent="0.2">
      <c r="A78" s="167">
        <v>18</v>
      </c>
      <c r="B78" s="168" t="s">
        <v>536</v>
      </c>
      <c r="C78" s="183" t="s">
        <v>537</v>
      </c>
      <c r="D78" s="169" t="s">
        <v>136</v>
      </c>
      <c r="E78" s="170">
        <v>0.432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2.5</v>
      </c>
      <c r="O78" s="172">
        <f>ROUND(E78*N78,2)</f>
        <v>1.08</v>
      </c>
      <c r="P78" s="172">
        <v>0</v>
      </c>
      <c r="Q78" s="172">
        <f>ROUND(E78*P78,2)</f>
        <v>0</v>
      </c>
      <c r="R78" s="172"/>
      <c r="S78" s="173" t="s">
        <v>124</v>
      </c>
      <c r="T78" s="157">
        <v>1.1919999999999999</v>
      </c>
      <c r="U78" s="157">
        <f>ROUND(E78*T78,2)</f>
        <v>0.51</v>
      </c>
      <c r="V78" s="157"/>
      <c r="W78" s="157" t="s">
        <v>125</v>
      </c>
      <c r="X78" s="148"/>
      <c r="Y78" s="148"/>
      <c r="Z78" s="148"/>
      <c r="AA78" s="148"/>
      <c r="AB78" s="148"/>
      <c r="AC78" s="148"/>
      <c r="AD78" s="148"/>
      <c r="AE78" s="148"/>
      <c r="AF78" s="148" t="s">
        <v>126</v>
      </c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outlineLevel="1" x14ac:dyDescent="0.2">
      <c r="A79" s="155"/>
      <c r="B79" s="156"/>
      <c r="C79" s="184" t="s">
        <v>538</v>
      </c>
      <c r="D79" s="158"/>
      <c r="E79" s="159">
        <v>0.432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 t="s">
        <v>128</v>
      </c>
      <c r="AG79" s="148">
        <v>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outlineLevel="1" x14ac:dyDescent="0.2">
      <c r="A80" s="167">
        <v>19</v>
      </c>
      <c r="B80" s="168" t="s">
        <v>539</v>
      </c>
      <c r="C80" s="183" t="s">
        <v>540</v>
      </c>
      <c r="D80" s="169" t="s">
        <v>123</v>
      </c>
      <c r="E80" s="170">
        <v>5.76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72">
        <v>4.7999999999999996E-3</v>
      </c>
      <c r="O80" s="172">
        <f>ROUND(E80*N80,2)</f>
        <v>0.03</v>
      </c>
      <c r="P80" s="172">
        <v>0</v>
      </c>
      <c r="Q80" s="172">
        <f>ROUND(E80*P80,2)</f>
        <v>0</v>
      </c>
      <c r="R80" s="172"/>
      <c r="S80" s="173" t="s">
        <v>124</v>
      </c>
      <c r="T80" s="157">
        <v>0.82499999999999996</v>
      </c>
      <c r="U80" s="157">
        <f>ROUND(E80*T80,2)</f>
        <v>4.75</v>
      </c>
      <c r="V80" s="157"/>
      <c r="W80" s="157" t="s">
        <v>125</v>
      </c>
      <c r="X80" s="148"/>
      <c r="Y80" s="148"/>
      <c r="Z80" s="148"/>
      <c r="AA80" s="148"/>
      <c r="AB80" s="148"/>
      <c r="AC80" s="148"/>
      <c r="AD80" s="148"/>
      <c r="AE80" s="148"/>
      <c r="AF80" s="148" t="s">
        <v>126</v>
      </c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outlineLevel="1" x14ac:dyDescent="0.2">
      <c r="A81" s="155"/>
      <c r="B81" s="156"/>
      <c r="C81" s="269" t="s">
        <v>541</v>
      </c>
      <c r="D81" s="270"/>
      <c r="E81" s="270"/>
      <c r="F81" s="270"/>
      <c r="G81" s="270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 t="s">
        <v>282</v>
      </c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outlineLevel="1" x14ac:dyDescent="0.2">
      <c r="A82" s="155"/>
      <c r="B82" s="156"/>
      <c r="C82" s="184" t="s">
        <v>542</v>
      </c>
      <c r="D82" s="158"/>
      <c r="E82" s="159">
        <v>5.76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 t="s">
        <v>128</v>
      </c>
      <c r="AG82" s="148">
        <v>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x14ac:dyDescent="0.2">
      <c r="A83" s="161" t="s">
        <v>119</v>
      </c>
      <c r="B83" s="162" t="s">
        <v>70</v>
      </c>
      <c r="C83" s="182" t="s">
        <v>71</v>
      </c>
      <c r="D83" s="163"/>
      <c r="E83" s="164"/>
      <c r="F83" s="165"/>
      <c r="G83" s="165">
        <f>SUMIF(AF84:AF89,"&lt;&gt;NOR",G84:G89)</f>
        <v>0</v>
      </c>
      <c r="H83" s="165"/>
      <c r="I83" s="165">
        <f>SUM(I84:I89)</f>
        <v>0</v>
      </c>
      <c r="J83" s="165"/>
      <c r="K83" s="165">
        <f>SUM(K84:K89)</f>
        <v>0</v>
      </c>
      <c r="L83" s="165"/>
      <c r="M83" s="165">
        <f>SUM(M84:M89)</f>
        <v>0</v>
      </c>
      <c r="N83" s="165"/>
      <c r="O83" s="165">
        <f>SUM(O84:O89)</f>
        <v>208.69</v>
      </c>
      <c r="P83" s="165"/>
      <c r="Q83" s="165">
        <f>SUM(Q84:Q89)</f>
        <v>0</v>
      </c>
      <c r="R83" s="165"/>
      <c r="S83" s="166"/>
      <c r="T83" s="160"/>
      <c r="U83" s="160">
        <f>SUM(U84:U89)</f>
        <v>51.25</v>
      </c>
      <c r="V83" s="160"/>
      <c r="W83" s="160"/>
      <c r="AF83" t="s">
        <v>120</v>
      </c>
    </row>
    <row r="84" spans="1:59" outlineLevel="1" x14ac:dyDescent="0.2">
      <c r="A84" s="174">
        <v>20</v>
      </c>
      <c r="B84" s="175" t="s">
        <v>340</v>
      </c>
      <c r="C84" s="185" t="s">
        <v>341</v>
      </c>
      <c r="D84" s="176" t="s">
        <v>123</v>
      </c>
      <c r="E84" s="177">
        <v>185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9">
        <v>0.55125000000000002</v>
      </c>
      <c r="O84" s="179">
        <f>ROUND(E84*N84,2)</f>
        <v>101.98</v>
      </c>
      <c r="P84" s="179">
        <v>0</v>
      </c>
      <c r="Q84" s="179">
        <f>ROUND(E84*P84,2)</f>
        <v>0</v>
      </c>
      <c r="R84" s="179"/>
      <c r="S84" s="180" t="s">
        <v>124</v>
      </c>
      <c r="T84" s="157">
        <v>2.7E-2</v>
      </c>
      <c r="U84" s="157">
        <f>ROUND(E84*T84,2)</f>
        <v>5</v>
      </c>
      <c r="V84" s="157"/>
      <c r="W84" s="157" t="s">
        <v>125</v>
      </c>
      <c r="X84" s="148"/>
      <c r="Y84" s="148"/>
      <c r="Z84" s="148"/>
      <c r="AA84" s="148"/>
      <c r="AB84" s="148"/>
      <c r="AC84" s="148"/>
      <c r="AD84" s="148"/>
      <c r="AE84" s="148"/>
      <c r="AF84" s="148" t="s">
        <v>126</v>
      </c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ht="22.5" outlineLevel="1" x14ac:dyDescent="0.2">
      <c r="A85" s="174">
        <v>21</v>
      </c>
      <c r="B85" s="175" t="s">
        <v>342</v>
      </c>
      <c r="C85" s="185" t="s">
        <v>343</v>
      </c>
      <c r="D85" s="176" t="s">
        <v>123</v>
      </c>
      <c r="E85" s="177">
        <v>185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9">
        <v>0.26375999999999999</v>
      </c>
      <c r="O85" s="179">
        <f>ROUND(E85*N85,2)</f>
        <v>48.8</v>
      </c>
      <c r="P85" s="179">
        <v>0</v>
      </c>
      <c r="Q85" s="179">
        <f>ROUND(E85*P85,2)</f>
        <v>0</v>
      </c>
      <c r="R85" s="179"/>
      <c r="S85" s="180" t="s">
        <v>124</v>
      </c>
      <c r="T85" s="157">
        <v>8.4000000000000005E-2</v>
      </c>
      <c r="U85" s="157">
        <f>ROUND(E85*T85,2)</f>
        <v>15.54</v>
      </c>
      <c r="V85" s="157"/>
      <c r="W85" s="157" t="s">
        <v>125</v>
      </c>
      <c r="X85" s="148"/>
      <c r="Y85" s="148"/>
      <c r="Z85" s="148"/>
      <c r="AA85" s="148"/>
      <c r="AB85" s="148"/>
      <c r="AC85" s="148"/>
      <c r="AD85" s="148"/>
      <c r="AE85" s="148"/>
      <c r="AF85" s="148" t="s">
        <v>126</v>
      </c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outlineLevel="1" x14ac:dyDescent="0.2">
      <c r="A86" s="167">
        <v>22</v>
      </c>
      <c r="B86" s="168" t="s">
        <v>344</v>
      </c>
      <c r="C86" s="183" t="s">
        <v>345</v>
      </c>
      <c r="D86" s="169" t="s">
        <v>123</v>
      </c>
      <c r="E86" s="170">
        <v>555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72">
        <v>6.0999999999999997E-4</v>
      </c>
      <c r="O86" s="172">
        <f>ROUND(E86*N86,2)</f>
        <v>0.34</v>
      </c>
      <c r="P86" s="172">
        <v>0</v>
      </c>
      <c r="Q86" s="172">
        <f>ROUND(E86*P86,2)</f>
        <v>0</v>
      </c>
      <c r="R86" s="172"/>
      <c r="S86" s="173" t="s">
        <v>124</v>
      </c>
      <c r="T86" s="157">
        <v>2E-3</v>
      </c>
      <c r="U86" s="157">
        <f>ROUND(E86*T86,2)</f>
        <v>1.1100000000000001</v>
      </c>
      <c r="V86" s="157"/>
      <c r="W86" s="157" t="s">
        <v>125</v>
      </c>
      <c r="X86" s="148"/>
      <c r="Y86" s="148"/>
      <c r="Z86" s="148"/>
      <c r="AA86" s="148"/>
      <c r="AB86" s="148"/>
      <c r="AC86" s="148"/>
      <c r="AD86" s="148"/>
      <c r="AE86" s="148"/>
      <c r="AF86" s="148" t="s">
        <v>126</v>
      </c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outlineLevel="1" x14ac:dyDescent="0.2">
      <c r="A87" s="155"/>
      <c r="B87" s="156"/>
      <c r="C87" s="184" t="s">
        <v>543</v>
      </c>
      <c r="D87" s="158"/>
      <c r="E87" s="159">
        <v>555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 t="s">
        <v>128</v>
      </c>
      <c r="AG87" s="148">
        <v>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ht="22.5" outlineLevel="1" x14ac:dyDescent="0.2">
      <c r="A88" s="174">
        <v>23</v>
      </c>
      <c r="B88" s="175" t="s">
        <v>347</v>
      </c>
      <c r="C88" s="185" t="s">
        <v>348</v>
      </c>
      <c r="D88" s="176" t="s">
        <v>123</v>
      </c>
      <c r="E88" s="177">
        <v>185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9">
        <v>0.12966</v>
      </c>
      <c r="O88" s="179">
        <f>ROUND(E88*N88,2)</f>
        <v>23.99</v>
      </c>
      <c r="P88" s="179">
        <v>0</v>
      </c>
      <c r="Q88" s="179">
        <f>ROUND(E88*P88,2)</f>
        <v>0</v>
      </c>
      <c r="R88" s="179"/>
      <c r="S88" s="180" t="s">
        <v>124</v>
      </c>
      <c r="T88" s="157">
        <v>7.1999999999999995E-2</v>
      </c>
      <c r="U88" s="157">
        <f>ROUND(E88*T88,2)</f>
        <v>13.32</v>
      </c>
      <c r="V88" s="157"/>
      <c r="W88" s="157" t="s">
        <v>125</v>
      </c>
      <c r="X88" s="148"/>
      <c r="Y88" s="148"/>
      <c r="Z88" s="148"/>
      <c r="AA88" s="148"/>
      <c r="AB88" s="148"/>
      <c r="AC88" s="148"/>
      <c r="AD88" s="148"/>
      <c r="AE88" s="148"/>
      <c r="AF88" s="148" t="s">
        <v>126</v>
      </c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ht="22.5" outlineLevel="1" x14ac:dyDescent="0.2">
      <c r="A89" s="174">
        <v>24</v>
      </c>
      <c r="B89" s="175" t="s">
        <v>349</v>
      </c>
      <c r="C89" s="185" t="s">
        <v>350</v>
      </c>
      <c r="D89" s="176" t="s">
        <v>123</v>
      </c>
      <c r="E89" s="177">
        <v>185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9">
        <v>0.18151999999999999</v>
      </c>
      <c r="O89" s="179">
        <f>ROUND(E89*N89,2)</f>
        <v>33.58</v>
      </c>
      <c r="P89" s="179">
        <v>0</v>
      </c>
      <c r="Q89" s="179">
        <f>ROUND(E89*P89,2)</f>
        <v>0</v>
      </c>
      <c r="R89" s="179"/>
      <c r="S89" s="180" t="s">
        <v>124</v>
      </c>
      <c r="T89" s="157">
        <v>8.7999999999999995E-2</v>
      </c>
      <c r="U89" s="157">
        <f>ROUND(E89*T89,2)</f>
        <v>16.28</v>
      </c>
      <c r="V89" s="157"/>
      <c r="W89" s="157" t="s">
        <v>125</v>
      </c>
      <c r="X89" s="148"/>
      <c r="Y89" s="148"/>
      <c r="Z89" s="148"/>
      <c r="AA89" s="148"/>
      <c r="AB89" s="148"/>
      <c r="AC89" s="148"/>
      <c r="AD89" s="148"/>
      <c r="AE89" s="148"/>
      <c r="AF89" s="148" t="s">
        <v>126</v>
      </c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59" x14ac:dyDescent="0.2">
      <c r="A90" s="161" t="s">
        <v>119</v>
      </c>
      <c r="B90" s="162" t="s">
        <v>72</v>
      </c>
      <c r="C90" s="182" t="s">
        <v>73</v>
      </c>
      <c r="D90" s="163"/>
      <c r="E90" s="164"/>
      <c r="F90" s="165"/>
      <c r="G90" s="165">
        <f>SUMIF(AF91:AF135,"&lt;&gt;NOR",G91:G135)</f>
        <v>0</v>
      </c>
      <c r="H90" s="165"/>
      <c r="I90" s="165">
        <f>SUM(I91:I135)</f>
        <v>0</v>
      </c>
      <c r="J90" s="165"/>
      <c r="K90" s="165">
        <f>SUM(K91:K135)</f>
        <v>0</v>
      </c>
      <c r="L90" s="165"/>
      <c r="M90" s="165">
        <f>SUM(M91:M135)</f>
        <v>0</v>
      </c>
      <c r="N90" s="165"/>
      <c r="O90" s="165">
        <f>SUM(O91:O135)</f>
        <v>4.53</v>
      </c>
      <c r="P90" s="165"/>
      <c r="Q90" s="165">
        <f>SUM(Q91:Q135)</f>
        <v>0</v>
      </c>
      <c r="R90" s="165"/>
      <c r="S90" s="166"/>
      <c r="T90" s="160"/>
      <c r="U90" s="160">
        <f>SUM(U91:U135)</f>
        <v>361.49000000000007</v>
      </c>
      <c r="V90" s="160"/>
      <c r="W90" s="160"/>
      <c r="AF90" t="s">
        <v>120</v>
      </c>
    </row>
    <row r="91" spans="1:59" outlineLevel="1" x14ac:dyDescent="0.2">
      <c r="A91" s="174">
        <v>25</v>
      </c>
      <c r="B91" s="175" t="s">
        <v>544</v>
      </c>
      <c r="C91" s="185" t="s">
        <v>545</v>
      </c>
      <c r="D91" s="176" t="s">
        <v>167</v>
      </c>
      <c r="E91" s="177">
        <v>5</v>
      </c>
      <c r="F91" s="178"/>
      <c r="G91" s="179">
        <f t="shared" ref="G91:G96" si="0">ROUND(E91*F91,2)</f>
        <v>0</v>
      </c>
      <c r="H91" s="178"/>
      <c r="I91" s="179">
        <f t="shared" ref="I91:I96" si="1">ROUND(E91*H91,2)</f>
        <v>0</v>
      </c>
      <c r="J91" s="178"/>
      <c r="K91" s="179">
        <f t="shared" ref="K91:K96" si="2">ROUND(E91*J91,2)</f>
        <v>0</v>
      </c>
      <c r="L91" s="179">
        <v>21</v>
      </c>
      <c r="M91" s="179">
        <f t="shared" ref="M91:M96" si="3">G91*(1+L91/100)</f>
        <v>0</v>
      </c>
      <c r="N91" s="179">
        <v>0</v>
      </c>
      <c r="O91" s="179">
        <f t="shared" ref="O91:O96" si="4">ROUND(E91*N91,2)</f>
        <v>0</v>
      </c>
      <c r="P91" s="179">
        <v>0</v>
      </c>
      <c r="Q91" s="179">
        <f t="shared" ref="Q91:Q96" si="5">ROUND(E91*P91,2)</f>
        <v>0</v>
      </c>
      <c r="R91" s="179"/>
      <c r="S91" s="180" t="s">
        <v>124</v>
      </c>
      <c r="T91" s="157">
        <v>9.2829999999999995</v>
      </c>
      <c r="U91" s="157">
        <f t="shared" ref="U91:U96" si="6">ROUND(E91*T91,2)</f>
        <v>46.42</v>
      </c>
      <c r="V91" s="157"/>
      <c r="W91" s="157" t="s">
        <v>125</v>
      </c>
      <c r="X91" s="148"/>
      <c r="Y91" s="148"/>
      <c r="Z91" s="148"/>
      <c r="AA91" s="148"/>
      <c r="AB91" s="148"/>
      <c r="AC91" s="148"/>
      <c r="AD91" s="148"/>
      <c r="AE91" s="148"/>
      <c r="AF91" s="148" t="s">
        <v>126</v>
      </c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outlineLevel="1" x14ac:dyDescent="0.2">
      <c r="A92" s="174">
        <v>26</v>
      </c>
      <c r="B92" s="175" t="s">
        <v>546</v>
      </c>
      <c r="C92" s="185" t="s">
        <v>547</v>
      </c>
      <c r="D92" s="176" t="s">
        <v>167</v>
      </c>
      <c r="E92" s="177">
        <v>3</v>
      </c>
      <c r="F92" s="178"/>
      <c r="G92" s="179">
        <f t="shared" si="0"/>
        <v>0</v>
      </c>
      <c r="H92" s="178"/>
      <c r="I92" s="179">
        <f t="shared" si="1"/>
        <v>0</v>
      </c>
      <c r="J92" s="178"/>
      <c r="K92" s="179">
        <f t="shared" si="2"/>
        <v>0</v>
      </c>
      <c r="L92" s="179">
        <v>21</v>
      </c>
      <c r="M92" s="179">
        <f t="shared" si="3"/>
        <v>0</v>
      </c>
      <c r="N92" s="179">
        <v>3.2000000000000003E-4</v>
      </c>
      <c r="O92" s="179">
        <f t="shared" si="4"/>
        <v>0</v>
      </c>
      <c r="P92" s="179">
        <v>0</v>
      </c>
      <c r="Q92" s="179">
        <f t="shared" si="5"/>
        <v>0</v>
      </c>
      <c r="R92" s="179"/>
      <c r="S92" s="180" t="s">
        <v>124</v>
      </c>
      <c r="T92" s="157">
        <v>1.0940000000000001</v>
      </c>
      <c r="U92" s="157">
        <f t="shared" si="6"/>
        <v>3.28</v>
      </c>
      <c r="V92" s="157"/>
      <c r="W92" s="157" t="s">
        <v>125</v>
      </c>
      <c r="X92" s="148"/>
      <c r="Y92" s="148"/>
      <c r="Z92" s="148"/>
      <c r="AA92" s="148"/>
      <c r="AB92" s="148"/>
      <c r="AC92" s="148"/>
      <c r="AD92" s="148"/>
      <c r="AE92" s="148"/>
      <c r="AF92" s="148" t="s">
        <v>126</v>
      </c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outlineLevel="1" x14ac:dyDescent="0.2">
      <c r="A93" s="174">
        <v>27</v>
      </c>
      <c r="B93" s="175" t="s">
        <v>548</v>
      </c>
      <c r="C93" s="185" t="s">
        <v>549</v>
      </c>
      <c r="D93" s="176" t="s">
        <v>167</v>
      </c>
      <c r="E93" s="177">
        <v>3</v>
      </c>
      <c r="F93" s="178"/>
      <c r="G93" s="179">
        <f t="shared" si="0"/>
        <v>0</v>
      </c>
      <c r="H93" s="178"/>
      <c r="I93" s="179">
        <f t="shared" si="1"/>
        <v>0</v>
      </c>
      <c r="J93" s="178"/>
      <c r="K93" s="179">
        <f t="shared" si="2"/>
        <v>0</v>
      </c>
      <c r="L93" s="179">
        <v>21</v>
      </c>
      <c r="M93" s="179">
        <f t="shared" si="3"/>
        <v>0</v>
      </c>
      <c r="N93" s="179">
        <v>6.2E-4</v>
      </c>
      <c r="O93" s="179">
        <f t="shared" si="4"/>
        <v>0</v>
      </c>
      <c r="P93" s="179">
        <v>0</v>
      </c>
      <c r="Q93" s="179">
        <f t="shared" si="5"/>
        <v>0</v>
      </c>
      <c r="R93" s="179"/>
      <c r="S93" s="180" t="s">
        <v>124</v>
      </c>
      <c r="T93" s="157">
        <v>1.24</v>
      </c>
      <c r="U93" s="157">
        <f t="shared" si="6"/>
        <v>3.72</v>
      </c>
      <c r="V93" s="157"/>
      <c r="W93" s="157" t="s">
        <v>125</v>
      </c>
      <c r="X93" s="148"/>
      <c r="Y93" s="148"/>
      <c r="Z93" s="148"/>
      <c r="AA93" s="148"/>
      <c r="AB93" s="148"/>
      <c r="AC93" s="148"/>
      <c r="AD93" s="148"/>
      <c r="AE93" s="148"/>
      <c r="AF93" s="148" t="s">
        <v>126</v>
      </c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outlineLevel="1" x14ac:dyDescent="0.2">
      <c r="A94" s="174">
        <v>28</v>
      </c>
      <c r="B94" s="175" t="s">
        <v>550</v>
      </c>
      <c r="C94" s="185" t="s">
        <v>551</v>
      </c>
      <c r="D94" s="176" t="s">
        <v>167</v>
      </c>
      <c r="E94" s="177">
        <v>5</v>
      </c>
      <c r="F94" s="178"/>
      <c r="G94" s="179">
        <f t="shared" si="0"/>
        <v>0</v>
      </c>
      <c r="H94" s="178"/>
      <c r="I94" s="179">
        <f t="shared" si="1"/>
        <v>0</v>
      </c>
      <c r="J94" s="178"/>
      <c r="K94" s="179">
        <f t="shared" si="2"/>
        <v>0</v>
      </c>
      <c r="L94" s="179">
        <v>21</v>
      </c>
      <c r="M94" s="179">
        <f t="shared" si="3"/>
        <v>0</v>
      </c>
      <c r="N94" s="179">
        <v>0</v>
      </c>
      <c r="O94" s="179">
        <f t="shared" si="4"/>
        <v>0</v>
      </c>
      <c r="P94" s="179">
        <v>0</v>
      </c>
      <c r="Q94" s="179">
        <f t="shared" si="5"/>
        <v>0</v>
      </c>
      <c r="R94" s="179"/>
      <c r="S94" s="180" t="s">
        <v>124</v>
      </c>
      <c r="T94" s="157">
        <v>1.2736000000000001</v>
      </c>
      <c r="U94" s="157">
        <f t="shared" si="6"/>
        <v>6.37</v>
      </c>
      <c r="V94" s="157"/>
      <c r="W94" s="157" t="s">
        <v>125</v>
      </c>
      <c r="X94" s="148"/>
      <c r="Y94" s="148"/>
      <c r="Z94" s="148"/>
      <c r="AA94" s="148"/>
      <c r="AB94" s="148"/>
      <c r="AC94" s="148"/>
      <c r="AD94" s="148"/>
      <c r="AE94" s="148"/>
      <c r="AF94" s="148" t="s">
        <v>126</v>
      </c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outlineLevel="1" x14ac:dyDescent="0.2">
      <c r="A95" s="174">
        <v>29</v>
      </c>
      <c r="B95" s="175" t="s">
        <v>552</v>
      </c>
      <c r="C95" s="185" t="s">
        <v>553</v>
      </c>
      <c r="D95" s="176" t="s">
        <v>305</v>
      </c>
      <c r="E95" s="177">
        <v>581</v>
      </c>
      <c r="F95" s="178"/>
      <c r="G95" s="179">
        <f t="shared" si="0"/>
        <v>0</v>
      </c>
      <c r="H95" s="178"/>
      <c r="I95" s="179">
        <f t="shared" si="1"/>
        <v>0</v>
      </c>
      <c r="J95" s="178"/>
      <c r="K95" s="179">
        <f t="shared" si="2"/>
        <v>0</v>
      </c>
      <c r="L95" s="179">
        <v>21</v>
      </c>
      <c r="M95" s="179">
        <f t="shared" si="3"/>
        <v>0</v>
      </c>
      <c r="N95" s="179">
        <v>0</v>
      </c>
      <c r="O95" s="179">
        <f t="shared" si="4"/>
        <v>0</v>
      </c>
      <c r="P95" s="179">
        <v>0</v>
      </c>
      <c r="Q95" s="179">
        <f t="shared" si="5"/>
        <v>0</v>
      </c>
      <c r="R95" s="179"/>
      <c r="S95" s="180" t="s">
        <v>124</v>
      </c>
      <c r="T95" s="157">
        <v>5.3999999999999999E-2</v>
      </c>
      <c r="U95" s="157">
        <f t="shared" si="6"/>
        <v>31.37</v>
      </c>
      <c r="V95" s="157"/>
      <c r="W95" s="157" t="s">
        <v>125</v>
      </c>
      <c r="X95" s="148"/>
      <c r="Y95" s="148"/>
      <c r="Z95" s="148"/>
      <c r="AA95" s="148"/>
      <c r="AB95" s="148"/>
      <c r="AC95" s="148"/>
      <c r="AD95" s="148"/>
      <c r="AE95" s="148"/>
      <c r="AF95" s="148" t="s">
        <v>126</v>
      </c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outlineLevel="1" x14ac:dyDescent="0.2">
      <c r="A96" s="167">
        <v>30</v>
      </c>
      <c r="B96" s="168" t="s">
        <v>554</v>
      </c>
      <c r="C96" s="183" t="s">
        <v>555</v>
      </c>
      <c r="D96" s="169" t="s">
        <v>167</v>
      </c>
      <c r="E96" s="170">
        <v>40</v>
      </c>
      <c r="F96" s="171"/>
      <c r="G96" s="172">
        <f t="shared" si="0"/>
        <v>0</v>
      </c>
      <c r="H96" s="171"/>
      <c r="I96" s="172">
        <f t="shared" si="1"/>
        <v>0</v>
      </c>
      <c r="J96" s="171"/>
      <c r="K96" s="172">
        <f t="shared" si="2"/>
        <v>0</v>
      </c>
      <c r="L96" s="172">
        <v>21</v>
      </c>
      <c r="M96" s="172">
        <f t="shared" si="3"/>
        <v>0</v>
      </c>
      <c r="N96" s="172">
        <v>0</v>
      </c>
      <c r="O96" s="172">
        <f t="shared" si="4"/>
        <v>0</v>
      </c>
      <c r="P96" s="172">
        <v>0</v>
      </c>
      <c r="Q96" s="172">
        <f t="shared" si="5"/>
        <v>0</v>
      </c>
      <c r="R96" s="172"/>
      <c r="S96" s="173" t="s">
        <v>124</v>
      </c>
      <c r="T96" s="157">
        <v>0.21648000000000001</v>
      </c>
      <c r="U96" s="157">
        <f t="shared" si="6"/>
        <v>8.66</v>
      </c>
      <c r="V96" s="157"/>
      <c r="W96" s="157" t="s">
        <v>125</v>
      </c>
      <c r="X96" s="148"/>
      <c r="Y96" s="148"/>
      <c r="Z96" s="148"/>
      <c r="AA96" s="148"/>
      <c r="AB96" s="148"/>
      <c r="AC96" s="148"/>
      <c r="AD96" s="148"/>
      <c r="AE96" s="148"/>
      <c r="AF96" s="148" t="s">
        <v>126</v>
      </c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outlineLevel="1" x14ac:dyDescent="0.2">
      <c r="A97" s="155"/>
      <c r="B97" s="156"/>
      <c r="C97" s="184" t="s">
        <v>556</v>
      </c>
      <c r="D97" s="158"/>
      <c r="E97" s="159">
        <v>32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 t="s">
        <v>128</v>
      </c>
      <c r="AG97" s="148">
        <v>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outlineLevel="1" x14ac:dyDescent="0.2">
      <c r="A98" s="155"/>
      <c r="B98" s="156"/>
      <c r="C98" s="184" t="s">
        <v>557</v>
      </c>
      <c r="D98" s="158"/>
      <c r="E98" s="159">
        <v>8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 t="s">
        <v>128</v>
      </c>
      <c r="AG98" s="148">
        <v>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 outlineLevel="1" x14ac:dyDescent="0.2">
      <c r="A99" s="174">
        <v>31</v>
      </c>
      <c r="B99" s="175" t="s">
        <v>558</v>
      </c>
      <c r="C99" s="185" t="s">
        <v>559</v>
      </c>
      <c r="D99" s="176" t="s">
        <v>167</v>
      </c>
      <c r="E99" s="177">
        <v>8</v>
      </c>
      <c r="F99" s="178"/>
      <c r="G99" s="179">
        <f t="shared" ref="G99:G104" si="7">ROUND(E99*F99,2)</f>
        <v>0</v>
      </c>
      <c r="H99" s="178"/>
      <c r="I99" s="179">
        <f t="shared" ref="I99:I104" si="8">ROUND(E99*H99,2)</f>
        <v>0</v>
      </c>
      <c r="J99" s="178"/>
      <c r="K99" s="179">
        <f t="shared" ref="K99:K104" si="9">ROUND(E99*J99,2)</f>
        <v>0</v>
      </c>
      <c r="L99" s="179">
        <v>21</v>
      </c>
      <c r="M99" s="179">
        <f t="shared" ref="M99:M104" si="10">G99*(1+L99/100)</f>
        <v>0</v>
      </c>
      <c r="N99" s="179">
        <v>2.1000000000000001E-4</v>
      </c>
      <c r="O99" s="179">
        <f t="shared" ref="O99:O104" si="11">ROUND(E99*N99,2)</f>
        <v>0</v>
      </c>
      <c r="P99" s="179">
        <v>0</v>
      </c>
      <c r="Q99" s="179">
        <f t="shared" ref="Q99:Q104" si="12">ROUND(E99*P99,2)</f>
        <v>0</v>
      </c>
      <c r="R99" s="179"/>
      <c r="S99" s="180" t="s">
        <v>124</v>
      </c>
      <c r="T99" s="157">
        <v>1.278</v>
      </c>
      <c r="U99" s="157">
        <f t="shared" ref="U99:U104" si="13">ROUND(E99*T99,2)</f>
        <v>10.220000000000001</v>
      </c>
      <c r="V99" s="157"/>
      <c r="W99" s="157" t="s">
        <v>125</v>
      </c>
      <c r="X99" s="148"/>
      <c r="Y99" s="148"/>
      <c r="Z99" s="148"/>
      <c r="AA99" s="148"/>
      <c r="AB99" s="148"/>
      <c r="AC99" s="148"/>
      <c r="AD99" s="148"/>
      <c r="AE99" s="148"/>
      <c r="AF99" s="148" t="s">
        <v>126</v>
      </c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 spans="1:59" outlineLevel="1" x14ac:dyDescent="0.2">
      <c r="A100" s="174">
        <v>32</v>
      </c>
      <c r="B100" s="175" t="s">
        <v>560</v>
      </c>
      <c r="C100" s="185" t="s">
        <v>561</v>
      </c>
      <c r="D100" s="176" t="s">
        <v>167</v>
      </c>
      <c r="E100" s="177">
        <v>5</v>
      </c>
      <c r="F100" s="178"/>
      <c r="G100" s="179">
        <f t="shared" si="7"/>
        <v>0</v>
      </c>
      <c r="H100" s="178"/>
      <c r="I100" s="179">
        <f t="shared" si="8"/>
        <v>0</v>
      </c>
      <c r="J100" s="178"/>
      <c r="K100" s="179">
        <f t="shared" si="9"/>
        <v>0</v>
      </c>
      <c r="L100" s="179">
        <v>21</v>
      </c>
      <c r="M100" s="179">
        <f t="shared" si="10"/>
        <v>0</v>
      </c>
      <c r="N100" s="179">
        <v>1.1E-4</v>
      </c>
      <c r="O100" s="179">
        <f t="shared" si="11"/>
        <v>0</v>
      </c>
      <c r="P100" s="179">
        <v>0</v>
      </c>
      <c r="Q100" s="179">
        <f t="shared" si="12"/>
        <v>0</v>
      </c>
      <c r="R100" s="179"/>
      <c r="S100" s="180" t="s">
        <v>124</v>
      </c>
      <c r="T100" s="157">
        <v>0.70799999999999996</v>
      </c>
      <c r="U100" s="157">
        <f t="shared" si="13"/>
        <v>3.54</v>
      </c>
      <c r="V100" s="157"/>
      <c r="W100" s="157" t="s">
        <v>125</v>
      </c>
      <c r="X100" s="148"/>
      <c r="Y100" s="148"/>
      <c r="Z100" s="148"/>
      <c r="AA100" s="148"/>
      <c r="AB100" s="148"/>
      <c r="AC100" s="148"/>
      <c r="AD100" s="148"/>
      <c r="AE100" s="148"/>
      <c r="AF100" s="148" t="s">
        <v>126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 x14ac:dyDescent="0.2">
      <c r="A101" s="174">
        <v>33</v>
      </c>
      <c r="B101" s="175" t="s">
        <v>562</v>
      </c>
      <c r="C101" s="185" t="s">
        <v>563</v>
      </c>
      <c r="D101" s="176" t="s">
        <v>167</v>
      </c>
      <c r="E101" s="177">
        <v>5</v>
      </c>
      <c r="F101" s="178"/>
      <c r="G101" s="179">
        <f t="shared" si="7"/>
        <v>0</v>
      </c>
      <c r="H101" s="178"/>
      <c r="I101" s="179">
        <f t="shared" si="8"/>
        <v>0</v>
      </c>
      <c r="J101" s="178"/>
      <c r="K101" s="179">
        <f t="shared" si="9"/>
        <v>0</v>
      </c>
      <c r="L101" s="179">
        <v>21</v>
      </c>
      <c r="M101" s="179">
        <f t="shared" si="10"/>
        <v>0</v>
      </c>
      <c r="N101" s="179">
        <v>4.0999999999999999E-4</v>
      </c>
      <c r="O101" s="179">
        <f t="shared" si="11"/>
        <v>0</v>
      </c>
      <c r="P101" s="179">
        <v>0</v>
      </c>
      <c r="Q101" s="179">
        <f t="shared" si="12"/>
        <v>0</v>
      </c>
      <c r="R101" s="179"/>
      <c r="S101" s="180" t="s">
        <v>124</v>
      </c>
      <c r="T101" s="157">
        <v>1.8660000000000001</v>
      </c>
      <c r="U101" s="157">
        <f t="shared" si="13"/>
        <v>9.33</v>
      </c>
      <c r="V101" s="157"/>
      <c r="W101" s="157" t="s">
        <v>125</v>
      </c>
      <c r="X101" s="148"/>
      <c r="Y101" s="148"/>
      <c r="Z101" s="148"/>
      <c r="AA101" s="148"/>
      <c r="AB101" s="148"/>
      <c r="AC101" s="148"/>
      <c r="AD101" s="148"/>
      <c r="AE101" s="148"/>
      <c r="AF101" s="148" t="s">
        <v>126</v>
      </c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outlineLevel="1" x14ac:dyDescent="0.2">
      <c r="A102" s="174">
        <v>34</v>
      </c>
      <c r="B102" s="175" t="s">
        <v>564</v>
      </c>
      <c r="C102" s="185" t="s">
        <v>565</v>
      </c>
      <c r="D102" s="176" t="s">
        <v>305</v>
      </c>
      <c r="E102" s="177">
        <v>581</v>
      </c>
      <c r="F102" s="178"/>
      <c r="G102" s="179">
        <f t="shared" si="7"/>
        <v>0</v>
      </c>
      <c r="H102" s="178"/>
      <c r="I102" s="179">
        <f t="shared" si="8"/>
        <v>0</v>
      </c>
      <c r="J102" s="178"/>
      <c r="K102" s="179">
        <f t="shared" si="9"/>
        <v>0</v>
      </c>
      <c r="L102" s="179">
        <v>21</v>
      </c>
      <c r="M102" s="179">
        <f t="shared" si="10"/>
        <v>0</v>
      </c>
      <c r="N102" s="179">
        <v>0</v>
      </c>
      <c r="O102" s="179">
        <f t="shared" si="11"/>
        <v>0</v>
      </c>
      <c r="P102" s="179">
        <v>0</v>
      </c>
      <c r="Q102" s="179">
        <f t="shared" si="12"/>
        <v>0</v>
      </c>
      <c r="R102" s="179"/>
      <c r="S102" s="180" t="s">
        <v>124</v>
      </c>
      <c r="T102" s="157">
        <v>4.3999999999999997E-2</v>
      </c>
      <c r="U102" s="157">
        <f t="shared" si="13"/>
        <v>25.56</v>
      </c>
      <c r="V102" s="157"/>
      <c r="W102" s="157" t="s">
        <v>125</v>
      </c>
      <c r="X102" s="148"/>
      <c r="Y102" s="148"/>
      <c r="Z102" s="148"/>
      <c r="AA102" s="148"/>
      <c r="AB102" s="148"/>
      <c r="AC102" s="148"/>
      <c r="AD102" s="148"/>
      <c r="AE102" s="148"/>
      <c r="AF102" s="148" t="s">
        <v>126</v>
      </c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 x14ac:dyDescent="0.2">
      <c r="A103" s="174">
        <v>35</v>
      </c>
      <c r="B103" s="175" t="s">
        <v>566</v>
      </c>
      <c r="C103" s="185" t="s">
        <v>567</v>
      </c>
      <c r="D103" s="176" t="s">
        <v>305</v>
      </c>
      <c r="E103" s="177">
        <v>581</v>
      </c>
      <c r="F103" s="178"/>
      <c r="G103" s="179">
        <f t="shared" si="7"/>
        <v>0</v>
      </c>
      <c r="H103" s="178"/>
      <c r="I103" s="179">
        <f t="shared" si="8"/>
        <v>0</v>
      </c>
      <c r="J103" s="178"/>
      <c r="K103" s="179">
        <f t="shared" si="9"/>
        <v>0</v>
      </c>
      <c r="L103" s="179">
        <v>21</v>
      </c>
      <c r="M103" s="179">
        <f t="shared" si="10"/>
        <v>0</v>
      </c>
      <c r="N103" s="179">
        <v>0</v>
      </c>
      <c r="O103" s="179">
        <f t="shared" si="11"/>
        <v>0</v>
      </c>
      <c r="P103" s="179">
        <v>0</v>
      </c>
      <c r="Q103" s="179">
        <f t="shared" si="12"/>
        <v>0</v>
      </c>
      <c r="R103" s="179"/>
      <c r="S103" s="180" t="s">
        <v>124</v>
      </c>
      <c r="T103" s="157">
        <v>0.15</v>
      </c>
      <c r="U103" s="157">
        <f t="shared" si="13"/>
        <v>87.15</v>
      </c>
      <c r="V103" s="157"/>
      <c r="W103" s="157" t="s">
        <v>125</v>
      </c>
      <c r="X103" s="148"/>
      <c r="Y103" s="148"/>
      <c r="Z103" s="148"/>
      <c r="AA103" s="148"/>
      <c r="AB103" s="148"/>
      <c r="AC103" s="148"/>
      <c r="AD103" s="148"/>
      <c r="AE103" s="148"/>
      <c r="AF103" s="148" t="s">
        <v>126</v>
      </c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outlineLevel="1" x14ac:dyDescent="0.2">
      <c r="A104" s="167">
        <v>36</v>
      </c>
      <c r="B104" s="168" t="s">
        <v>568</v>
      </c>
      <c r="C104" s="183" t="s">
        <v>569</v>
      </c>
      <c r="D104" s="169" t="s">
        <v>305</v>
      </c>
      <c r="E104" s="170">
        <v>300</v>
      </c>
      <c r="F104" s="171"/>
      <c r="G104" s="172">
        <f t="shared" si="7"/>
        <v>0</v>
      </c>
      <c r="H104" s="171"/>
      <c r="I104" s="172">
        <f t="shared" si="8"/>
        <v>0</v>
      </c>
      <c r="J104" s="171"/>
      <c r="K104" s="172">
        <f t="shared" si="9"/>
        <v>0</v>
      </c>
      <c r="L104" s="172">
        <v>21</v>
      </c>
      <c r="M104" s="172">
        <f t="shared" si="10"/>
        <v>0</v>
      </c>
      <c r="N104" s="172">
        <v>0</v>
      </c>
      <c r="O104" s="172">
        <f t="shared" si="11"/>
        <v>0</v>
      </c>
      <c r="P104" s="172">
        <v>0</v>
      </c>
      <c r="Q104" s="172">
        <f t="shared" si="12"/>
        <v>0</v>
      </c>
      <c r="R104" s="172"/>
      <c r="S104" s="173" t="s">
        <v>124</v>
      </c>
      <c r="T104" s="157">
        <v>0.21</v>
      </c>
      <c r="U104" s="157">
        <f t="shared" si="13"/>
        <v>63</v>
      </c>
      <c r="V104" s="157"/>
      <c r="W104" s="157" t="s">
        <v>125</v>
      </c>
      <c r="X104" s="148"/>
      <c r="Y104" s="148"/>
      <c r="Z104" s="148"/>
      <c r="AA104" s="148"/>
      <c r="AB104" s="148"/>
      <c r="AC104" s="148"/>
      <c r="AD104" s="148"/>
      <c r="AE104" s="148"/>
      <c r="AF104" s="148" t="s">
        <v>126</v>
      </c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outlineLevel="1" x14ac:dyDescent="0.2">
      <c r="A105" s="155"/>
      <c r="B105" s="156"/>
      <c r="C105" s="184" t="s">
        <v>570</v>
      </c>
      <c r="D105" s="158"/>
      <c r="E105" s="159">
        <v>300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 t="s">
        <v>128</v>
      </c>
      <c r="AG105" s="148">
        <v>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outlineLevel="1" x14ac:dyDescent="0.2">
      <c r="A106" s="174">
        <v>37</v>
      </c>
      <c r="B106" s="175" t="s">
        <v>571</v>
      </c>
      <c r="C106" s="185" t="s">
        <v>572</v>
      </c>
      <c r="D106" s="176" t="s">
        <v>167</v>
      </c>
      <c r="E106" s="177">
        <v>13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9">
        <v>0.12303</v>
      </c>
      <c r="O106" s="179">
        <f>ROUND(E106*N106,2)</f>
        <v>1.6</v>
      </c>
      <c r="P106" s="179">
        <v>0</v>
      </c>
      <c r="Q106" s="179">
        <f>ROUND(E106*P106,2)</f>
        <v>0</v>
      </c>
      <c r="R106" s="179"/>
      <c r="S106" s="180" t="s">
        <v>124</v>
      </c>
      <c r="T106" s="157">
        <v>0.86299999999999999</v>
      </c>
      <c r="U106" s="157">
        <f>ROUND(E106*T106,2)</f>
        <v>11.22</v>
      </c>
      <c r="V106" s="157"/>
      <c r="W106" s="157" t="s">
        <v>125</v>
      </c>
      <c r="X106" s="148"/>
      <c r="Y106" s="148"/>
      <c r="Z106" s="148"/>
      <c r="AA106" s="148"/>
      <c r="AB106" s="148"/>
      <c r="AC106" s="148"/>
      <c r="AD106" s="148"/>
      <c r="AE106" s="148"/>
      <c r="AF106" s="148" t="s">
        <v>126</v>
      </c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outlineLevel="1" x14ac:dyDescent="0.2">
      <c r="A107" s="174">
        <v>38</v>
      </c>
      <c r="B107" s="175" t="s">
        <v>573</v>
      </c>
      <c r="C107" s="185" t="s">
        <v>574</v>
      </c>
      <c r="D107" s="176" t="s">
        <v>167</v>
      </c>
      <c r="E107" s="177">
        <v>5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9">
        <v>0.32906000000000002</v>
      </c>
      <c r="O107" s="179">
        <f>ROUND(E107*N107,2)</f>
        <v>1.65</v>
      </c>
      <c r="P107" s="179">
        <v>0</v>
      </c>
      <c r="Q107" s="179">
        <f>ROUND(E107*P107,2)</f>
        <v>0</v>
      </c>
      <c r="R107" s="179"/>
      <c r="S107" s="180" t="s">
        <v>124</v>
      </c>
      <c r="T107" s="157">
        <v>1.1819999999999999</v>
      </c>
      <c r="U107" s="157">
        <f>ROUND(E107*T107,2)</f>
        <v>5.91</v>
      </c>
      <c r="V107" s="157"/>
      <c r="W107" s="157" t="s">
        <v>125</v>
      </c>
      <c r="X107" s="148"/>
      <c r="Y107" s="148"/>
      <c r="Z107" s="148"/>
      <c r="AA107" s="148"/>
      <c r="AB107" s="148"/>
      <c r="AC107" s="148"/>
      <c r="AD107" s="148"/>
      <c r="AE107" s="148"/>
      <c r="AF107" s="148" t="s">
        <v>126</v>
      </c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outlineLevel="1" x14ac:dyDescent="0.2">
      <c r="A108" s="167">
        <v>39</v>
      </c>
      <c r="B108" s="168" t="s">
        <v>575</v>
      </c>
      <c r="C108" s="183" t="s">
        <v>576</v>
      </c>
      <c r="D108" s="169" t="s">
        <v>167</v>
      </c>
      <c r="E108" s="170">
        <v>27</v>
      </c>
      <c r="F108" s="171"/>
      <c r="G108" s="172">
        <f>ROUND(E108*F108,2)</f>
        <v>0</v>
      </c>
      <c r="H108" s="171"/>
      <c r="I108" s="172">
        <f>ROUND(E108*H108,2)</f>
        <v>0</v>
      </c>
      <c r="J108" s="171"/>
      <c r="K108" s="172">
        <f>ROUND(E108*J108,2)</f>
        <v>0</v>
      </c>
      <c r="L108" s="172">
        <v>21</v>
      </c>
      <c r="M108" s="172">
        <f>G108*(1+L108/100)</f>
        <v>0</v>
      </c>
      <c r="N108" s="172">
        <v>2.4000000000000001E-4</v>
      </c>
      <c r="O108" s="172">
        <f>ROUND(E108*N108,2)</f>
        <v>0.01</v>
      </c>
      <c r="P108" s="172">
        <v>0</v>
      </c>
      <c r="Q108" s="172">
        <f>ROUND(E108*P108,2)</f>
        <v>0</v>
      </c>
      <c r="R108" s="172"/>
      <c r="S108" s="173" t="s">
        <v>124</v>
      </c>
      <c r="T108" s="157">
        <v>0.40300000000000002</v>
      </c>
      <c r="U108" s="157">
        <f>ROUND(E108*T108,2)</f>
        <v>10.88</v>
      </c>
      <c r="V108" s="157"/>
      <c r="W108" s="157" t="s">
        <v>125</v>
      </c>
      <c r="X108" s="148"/>
      <c r="Y108" s="148"/>
      <c r="Z108" s="148"/>
      <c r="AA108" s="148"/>
      <c r="AB108" s="148"/>
      <c r="AC108" s="148"/>
      <c r="AD108" s="148"/>
      <c r="AE108" s="148"/>
      <c r="AF108" s="148" t="s">
        <v>126</v>
      </c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ht="45" outlineLevel="1" x14ac:dyDescent="0.2">
      <c r="A109" s="155"/>
      <c r="B109" s="156"/>
      <c r="C109" s="269" t="s">
        <v>577</v>
      </c>
      <c r="D109" s="270"/>
      <c r="E109" s="270"/>
      <c r="F109" s="270"/>
      <c r="G109" s="270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 t="s">
        <v>282</v>
      </c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94" t="str">
        <f>C109</f>
        <v>Položka platí pro orientační tabulky na vodovodních a kanalizačních řadech. V položce jsou zakalkulovány náklady na dodání a připevnění tabulky a na osazení sloupku. V položce nejsou zakalkulovány náklady na zemní práce a na dodání sloupků (betonových nebo ocelových s betonovými patkami</v>
      </c>
      <c r="BA109" s="148"/>
      <c r="BB109" s="148"/>
      <c r="BC109" s="148"/>
      <c r="BD109" s="148"/>
      <c r="BE109" s="148"/>
      <c r="BF109" s="148"/>
      <c r="BG109" s="148"/>
    </row>
    <row r="110" spans="1:59" outlineLevel="1" x14ac:dyDescent="0.2">
      <c r="A110" s="174">
        <v>40</v>
      </c>
      <c r="B110" s="175" t="s">
        <v>578</v>
      </c>
      <c r="C110" s="185" t="s">
        <v>579</v>
      </c>
      <c r="D110" s="176" t="s">
        <v>305</v>
      </c>
      <c r="E110" s="177">
        <v>581</v>
      </c>
      <c r="F110" s="178"/>
      <c r="G110" s="179">
        <f t="shared" ref="G110:G116" si="14">ROUND(E110*F110,2)</f>
        <v>0</v>
      </c>
      <c r="H110" s="178"/>
      <c r="I110" s="179">
        <f t="shared" ref="I110:I116" si="15">ROUND(E110*H110,2)</f>
        <v>0</v>
      </c>
      <c r="J110" s="178"/>
      <c r="K110" s="179">
        <f t="shared" ref="K110:K116" si="16">ROUND(E110*J110,2)</f>
        <v>0</v>
      </c>
      <c r="L110" s="179">
        <v>21</v>
      </c>
      <c r="M110" s="179">
        <f t="shared" ref="M110:M116" si="17">G110*(1+L110/100)</f>
        <v>0</v>
      </c>
      <c r="N110" s="179">
        <v>0</v>
      </c>
      <c r="O110" s="179">
        <f t="shared" ref="O110:O116" si="18">ROUND(E110*N110,2)</f>
        <v>0</v>
      </c>
      <c r="P110" s="179">
        <v>0</v>
      </c>
      <c r="Q110" s="179">
        <f t="shared" ref="Q110:Q116" si="19">ROUND(E110*P110,2)</f>
        <v>0</v>
      </c>
      <c r="R110" s="179"/>
      <c r="S110" s="180" t="s">
        <v>124</v>
      </c>
      <c r="T110" s="157">
        <v>2.5999999999999999E-2</v>
      </c>
      <c r="U110" s="157">
        <f t="shared" ref="U110:U116" si="20">ROUND(E110*T110,2)</f>
        <v>15.11</v>
      </c>
      <c r="V110" s="157"/>
      <c r="W110" s="157" t="s">
        <v>125</v>
      </c>
      <c r="X110" s="148"/>
      <c r="Y110" s="148"/>
      <c r="Z110" s="148"/>
      <c r="AA110" s="148"/>
      <c r="AB110" s="148"/>
      <c r="AC110" s="148"/>
      <c r="AD110" s="148"/>
      <c r="AE110" s="148"/>
      <c r="AF110" s="148" t="s">
        <v>126</v>
      </c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outlineLevel="1" x14ac:dyDescent="0.2">
      <c r="A111" s="174">
        <v>41</v>
      </c>
      <c r="B111" s="175" t="s">
        <v>580</v>
      </c>
      <c r="C111" s="185" t="s">
        <v>581</v>
      </c>
      <c r="D111" s="176" t="s">
        <v>305</v>
      </c>
      <c r="E111" s="177">
        <v>581</v>
      </c>
      <c r="F111" s="178"/>
      <c r="G111" s="179">
        <f t="shared" si="14"/>
        <v>0</v>
      </c>
      <c r="H111" s="178"/>
      <c r="I111" s="179">
        <f t="shared" si="15"/>
        <v>0</v>
      </c>
      <c r="J111" s="178"/>
      <c r="K111" s="179">
        <f t="shared" si="16"/>
        <v>0</v>
      </c>
      <c r="L111" s="179">
        <v>21</v>
      </c>
      <c r="M111" s="179">
        <f t="shared" si="17"/>
        <v>0</v>
      </c>
      <c r="N111" s="179">
        <v>2.0000000000000002E-5</v>
      </c>
      <c r="O111" s="179">
        <f t="shared" si="18"/>
        <v>0.01</v>
      </c>
      <c r="P111" s="179">
        <v>0</v>
      </c>
      <c r="Q111" s="179">
        <f t="shared" si="19"/>
        <v>0</v>
      </c>
      <c r="R111" s="179"/>
      <c r="S111" s="180" t="s">
        <v>124</v>
      </c>
      <c r="T111" s="157">
        <v>3.4000000000000002E-2</v>
      </c>
      <c r="U111" s="157">
        <f t="shared" si="20"/>
        <v>19.75</v>
      </c>
      <c r="V111" s="157"/>
      <c r="W111" s="157" t="s">
        <v>125</v>
      </c>
      <c r="X111" s="148"/>
      <c r="Y111" s="148"/>
      <c r="Z111" s="148"/>
      <c r="AA111" s="148"/>
      <c r="AB111" s="148"/>
      <c r="AC111" s="148"/>
      <c r="AD111" s="148"/>
      <c r="AE111" s="148"/>
      <c r="AF111" s="148" t="s">
        <v>126</v>
      </c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 x14ac:dyDescent="0.2">
      <c r="A112" s="174">
        <v>42</v>
      </c>
      <c r="B112" s="175" t="s">
        <v>582</v>
      </c>
      <c r="C112" s="185" t="s">
        <v>583</v>
      </c>
      <c r="D112" s="176" t="s">
        <v>167</v>
      </c>
      <c r="E112" s="177">
        <v>3</v>
      </c>
      <c r="F112" s="178"/>
      <c r="G112" s="179">
        <f t="shared" si="14"/>
        <v>0</v>
      </c>
      <c r="H112" s="178"/>
      <c r="I112" s="179">
        <f t="shared" si="15"/>
        <v>0</v>
      </c>
      <c r="J112" s="178"/>
      <c r="K112" s="179">
        <f t="shared" si="16"/>
        <v>0</v>
      </c>
      <c r="L112" s="179">
        <v>21</v>
      </c>
      <c r="M112" s="179">
        <f t="shared" si="17"/>
        <v>0</v>
      </c>
      <c r="N112" s="179">
        <v>0</v>
      </c>
      <c r="O112" s="179">
        <f t="shared" si="18"/>
        <v>0</v>
      </c>
      <c r="P112" s="179">
        <v>0</v>
      </c>
      <c r="Q112" s="179">
        <f t="shared" si="19"/>
        <v>0</v>
      </c>
      <c r="R112" s="179" t="s">
        <v>174</v>
      </c>
      <c r="S112" s="180" t="s">
        <v>382</v>
      </c>
      <c r="T112" s="157">
        <v>0</v>
      </c>
      <c r="U112" s="157">
        <f t="shared" si="20"/>
        <v>0</v>
      </c>
      <c r="V112" s="157"/>
      <c r="W112" s="157" t="s">
        <v>175</v>
      </c>
      <c r="X112" s="148"/>
      <c r="Y112" s="148"/>
      <c r="Z112" s="148"/>
      <c r="AA112" s="148"/>
      <c r="AB112" s="148"/>
      <c r="AC112" s="148"/>
      <c r="AD112" s="148"/>
      <c r="AE112" s="148"/>
      <c r="AF112" s="148" t="s">
        <v>176</v>
      </c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outlineLevel="1" x14ac:dyDescent="0.2">
      <c r="A113" s="174">
        <v>43</v>
      </c>
      <c r="B113" s="175" t="s">
        <v>584</v>
      </c>
      <c r="C113" s="185" t="s">
        <v>585</v>
      </c>
      <c r="D113" s="176" t="s">
        <v>167</v>
      </c>
      <c r="E113" s="177">
        <v>5</v>
      </c>
      <c r="F113" s="178"/>
      <c r="G113" s="179">
        <f t="shared" si="14"/>
        <v>0</v>
      </c>
      <c r="H113" s="178"/>
      <c r="I113" s="179">
        <f t="shared" si="15"/>
        <v>0</v>
      </c>
      <c r="J113" s="178"/>
      <c r="K113" s="179">
        <f t="shared" si="16"/>
        <v>0</v>
      </c>
      <c r="L113" s="179">
        <v>21</v>
      </c>
      <c r="M113" s="179">
        <f t="shared" si="17"/>
        <v>0</v>
      </c>
      <c r="N113" s="179">
        <v>0</v>
      </c>
      <c r="O113" s="179">
        <f t="shared" si="18"/>
        <v>0</v>
      </c>
      <c r="P113" s="179">
        <v>0</v>
      </c>
      <c r="Q113" s="179">
        <f t="shared" si="19"/>
        <v>0</v>
      </c>
      <c r="R113" s="179" t="s">
        <v>174</v>
      </c>
      <c r="S113" s="180" t="s">
        <v>382</v>
      </c>
      <c r="T113" s="157">
        <v>0</v>
      </c>
      <c r="U113" s="157">
        <f t="shared" si="20"/>
        <v>0</v>
      </c>
      <c r="V113" s="157"/>
      <c r="W113" s="157" t="s">
        <v>175</v>
      </c>
      <c r="X113" s="148"/>
      <c r="Y113" s="148"/>
      <c r="Z113" s="148"/>
      <c r="AA113" s="148"/>
      <c r="AB113" s="148"/>
      <c r="AC113" s="148"/>
      <c r="AD113" s="148"/>
      <c r="AE113" s="148"/>
      <c r="AF113" s="148" t="s">
        <v>176</v>
      </c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outlineLevel="1" x14ac:dyDescent="0.2">
      <c r="A114" s="174">
        <v>44</v>
      </c>
      <c r="B114" s="175" t="s">
        <v>586</v>
      </c>
      <c r="C114" s="185" t="s">
        <v>587</v>
      </c>
      <c r="D114" s="176" t="s">
        <v>167</v>
      </c>
      <c r="E114" s="177">
        <v>32</v>
      </c>
      <c r="F114" s="178"/>
      <c r="G114" s="179">
        <f t="shared" si="14"/>
        <v>0</v>
      </c>
      <c r="H114" s="178"/>
      <c r="I114" s="179">
        <f t="shared" si="15"/>
        <v>0</v>
      </c>
      <c r="J114" s="178"/>
      <c r="K114" s="179">
        <f t="shared" si="16"/>
        <v>0</v>
      </c>
      <c r="L114" s="179">
        <v>21</v>
      </c>
      <c r="M114" s="179">
        <f t="shared" si="17"/>
        <v>0</v>
      </c>
      <c r="N114" s="179">
        <v>0</v>
      </c>
      <c r="O114" s="179">
        <f t="shared" si="18"/>
        <v>0</v>
      </c>
      <c r="P114" s="179">
        <v>0</v>
      </c>
      <c r="Q114" s="179">
        <f t="shared" si="19"/>
        <v>0</v>
      </c>
      <c r="R114" s="179" t="s">
        <v>174</v>
      </c>
      <c r="S114" s="180" t="s">
        <v>124</v>
      </c>
      <c r="T114" s="157">
        <v>0</v>
      </c>
      <c r="U114" s="157">
        <f t="shared" si="20"/>
        <v>0</v>
      </c>
      <c r="V114" s="157"/>
      <c r="W114" s="157" t="s">
        <v>175</v>
      </c>
      <c r="X114" s="148"/>
      <c r="Y114" s="148"/>
      <c r="Z114" s="148"/>
      <c r="AA114" s="148"/>
      <c r="AB114" s="148"/>
      <c r="AC114" s="148"/>
      <c r="AD114" s="148"/>
      <c r="AE114" s="148"/>
      <c r="AF114" s="148" t="s">
        <v>176</v>
      </c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outlineLevel="1" x14ac:dyDescent="0.2">
      <c r="A115" s="174">
        <v>45</v>
      </c>
      <c r="B115" s="175" t="s">
        <v>588</v>
      </c>
      <c r="C115" s="185" t="s">
        <v>589</v>
      </c>
      <c r="D115" s="176" t="s">
        <v>167</v>
      </c>
      <c r="E115" s="177">
        <v>8</v>
      </c>
      <c r="F115" s="178"/>
      <c r="G115" s="179">
        <f t="shared" si="14"/>
        <v>0</v>
      </c>
      <c r="H115" s="178"/>
      <c r="I115" s="179">
        <f t="shared" si="15"/>
        <v>0</v>
      </c>
      <c r="J115" s="178"/>
      <c r="K115" s="179">
        <f t="shared" si="16"/>
        <v>0</v>
      </c>
      <c r="L115" s="179">
        <v>21</v>
      </c>
      <c r="M115" s="179">
        <f t="shared" si="17"/>
        <v>0</v>
      </c>
      <c r="N115" s="179">
        <v>0</v>
      </c>
      <c r="O115" s="179">
        <f t="shared" si="18"/>
        <v>0</v>
      </c>
      <c r="P115" s="179">
        <v>0</v>
      </c>
      <c r="Q115" s="179">
        <f t="shared" si="19"/>
        <v>0</v>
      </c>
      <c r="R115" s="179" t="s">
        <v>174</v>
      </c>
      <c r="S115" s="180" t="s">
        <v>590</v>
      </c>
      <c r="T115" s="157">
        <v>0</v>
      </c>
      <c r="U115" s="157">
        <f t="shared" si="20"/>
        <v>0</v>
      </c>
      <c r="V115" s="157"/>
      <c r="W115" s="157" t="s">
        <v>175</v>
      </c>
      <c r="X115" s="148"/>
      <c r="Y115" s="148"/>
      <c r="Z115" s="148"/>
      <c r="AA115" s="148"/>
      <c r="AB115" s="148"/>
      <c r="AC115" s="148"/>
      <c r="AD115" s="148"/>
      <c r="AE115" s="148"/>
      <c r="AF115" s="148" t="s">
        <v>176</v>
      </c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ht="22.5" outlineLevel="1" x14ac:dyDescent="0.2">
      <c r="A116" s="167">
        <v>46</v>
      </c>
      <c r="B116" s="168" t="s">
        <v>591</v>
      </c>
      <c r="C116" s="183" t="s">
        <v>592</v>
      </c>
      <c r="D116" s="169" t="s">
        <v>305</v>
      </c>
      <c r="E116" s="170">
        <v>589.71500000000003</v>
      </c>
      <c r="F116" s="171"/>
      <c r="G116" s="172">
        <f t="shared" si="14"/>
        <v>0</v>
      </c>
      <c r="H116" s="171"/>
      <c r="I116" s="172">
        <f t="shared" si="15"/>
        <v>0</v>
      </c>
      <c r="J116" s="171"/>
      <c r="K116" s="172">
        <f t="shared" si="16"/>
        <v>0</v>
      </c>
      <c r="L116" s="172">
        <v>21</v>
      </c>
      <c r="M116" s="172">
        <f t="shared" si="17"/>
        <v>0</v>
      </c>
      <c r="N116" s="172">
        <v>1.0499999999999999E-3</v>
      </c>
      <c r="O116" s="172">
        <f t="shared" si="18"/>
        <v>0.62</v>
      </c>
      <c r="P116" s="172">
        <v>0</v>
      </c>
      <c r="Q116" s="172">
        <f t="shared" si="19"/>
        <v>0</v>
      </c>
      <c r="R116" s="172" t="s">
        <v>174</v>
      </c>
      <c r="S116" s="173" t="s">
        <v>124</v>
      </c>
      <c r="T116" s="157">
        <v>0</v>
      </c>
      <c r="U116" s="157">
        <f t="shared" si="20"/>
        <v>0</v>
      </c>
      <c r="V116" s="157"/>
      <c r="W116" s="157" t="s">
        <v>175</v>
      </c>
      <c r="X116" s="148"/>
      <c r="Y116" s="148"/>
      <c r="Z116" s="148"/>
      <c r="AA116" s="148"/>
      <c r="AB116" s="148"/>
      <c r="AC116" s="148"/>
      <c r="AD116" s="148"/>
      <c r="AE116" s="148"/>
      <c r="AF116" s="148" t="s">
        <v>176</v>
      </c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outlineLevel="1" x14ac:dyDescent="0.2">
      <c r="A117" s="155"/>
      <c r="B117" s="156"/>
      <c r="C117" s="184" t="s">
        <v>593</v>
      </c>
      <c r="D117" s="158"/>
      <c r="E117" s="159">
        <v>589.71500000000003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 t="s">
        <v>128</v>
      </c>
      <c r="AG117" s="148">
        <v>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outlineLevel="1" x14ac:dyDescent="0.2">
      <c r="A118" s="174">
        <v>47</v>
      </c>
      <c r="B118" s="175" t="s">
        <v>594</v>
      </c>
      <c r="C118" s="185" t="s">
        <v>595</v>
      </c>
      <c r="D118" s="176" t="s">
        <v>167</v>
      </c>
      <c r="E118" s="177">
        <v>13</v>
      </c>
      <c r="F118" s="178"/>
      <c r="G118" s="179">
        <f t="shared" ref="G118:G135" si="21">ROUND(E118*F118,2)</f>
        <v>0</v>
      </c>
      <c r="H118" s="178"/>
      <c r="I118" s="179">
        <f t="shared" ref="I118:I135" si="22">ROUND(E118*H118,2)</f>
        <v>0</v>
      </c>
      <c r="J118" s="178"/>
      <c r="K118" s="179">
        <f t="shared" ref="K118:K135" si="23">ROUND(E118*J118,2)</f>
        <v>0</v>
      </c>
      <c r="L118" s="179">
        <v>21</v>
      </c>
      <c r="M118" s="179">
        <f t="shared" ref="M118:M135" si="24">G118*(1+L118/100)</f>
        <v>0</v>
      </c>
      <c r="N118" s="179">
        <v>1.1299999999999999E-2</v>
      </c>
      <c r="O118" s="179">
        <f t="shared" ref="O118:O135" si="25">ROUND(E118*N118,2)</f>
        <v>0.15</v>
      </c>
      <c r="P118" s="179">
        <v>0</v>
      </c>
      <c r="Q118" s="179">
        <f t="shared" ref="Q118:Q135" si="26">ROUND(E118*P118,2)</f>
        <v>0</v>
      </c>
      <c r="R118" s="179" t="s">
        <v>174</v>
      </c>
      <c r="S118" s="180" t="s">
        <v>124</v>
      </c>
      <c r="T118" s="157">
        <v>0</v>
      </c>
      <c r="U118" s="157">
        <f t="shared" ref="U118:U135" si="27">ROUND(E118*T118,2)</f>
        <v>0</v>
      </c>
      <c r="V118" s="157"/>
      <c r="W118" s="157" t="s">
        <v>175</v>
      </c>
      <c r="X118" s="148"/>
      <c r="Y118" s="148"/>
      <c r="Z118" s="148"/>
      <c r="AA118" s="148"/>
      <c r="AB118" s="148"/>
      <c r="AC118" s="148"/>
      <c r="AD118" s="148"/>
      <c r="AE118" s="148"/>
      <c r="AF118" s="148" t="s">
        <v>176</v>
      </c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outlineLevel="1" x14ac:dyDescent="0.2">
      <c r="A119" s="174">
        <v>48</v>
      </c>
      <c r="B119" s="175" t="s">
        <v>596</v>
      </c>
      <c r="C119" s="185" t="s">
        <v>597</v>
      </c>
      <c r="D119" s="176" t="s">
        <v>167</v>
      </c>
      <c r="E119" s="177">
        <v>5</v>
      </c>
      <c r="F119" s="178"/>
      <c r="G119" s="179">
        <f t="shared" si="21"/>
        <v>0</v>
      </c>
      <c r="H119" s="178"/>
      <c r="I119" s="179">
        <f t="shared" si="22"/>
        <v>0</v>
      </c>
      <c r="J119" s="178"/>
      <c r="K119" s="179">
        <f t="shared" si="23"/>
        <v>0</v>
      </c>
      <c r="L119" s="179">
        <v>21</v>
      </c>
      <c r="M119" s="179">
        <f t="shared" si="24"/>
        <v>0</v>
      </c>
      <c r="N119" s="179">
        <v>3.2000000000000001E-2</v>
      </c>
      <c r="O119" s="179">
        <f t="shared" si="25"/>
        <v>0.16</v>
      </c>
      <c r="P119" s="179">
        <v>0</v>
      </c>
      <c r="Q119" s="179">
        <f t="shared" si="26"/>
        <v>0</v>
      </c>
      <c r="R119" s="179" t="s">
        <v>174</v>
      </c>
      <c r="S119" s="180" t="s">
        <v>124</v>
      </c>
      <c r="T119" s="157">
        <v>0</v>
      </c>
      <c r="U119" s="157">
        <f t="shared" si="27"/>
        <v>0</v>
      </c>
      <c r="V119" s="157"/>
      <c r="W119" s="157" t="s">
        <v>175</v>
      </c>
      <c r="X119" s="148"/>
      <c r="Y119" s="148"/>
      <c r="Z119" s="148"/>
      <c r="AA119" s="148"/>
      <c r="AB119" s="148"/>
      <c r="AC119" s="148"/>
      <c r="AD119" s="148"/>
      <c r="AE119" s="148"/>
      <c r="AF119" s="148" t="s">
        <v>176</v>
      </c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outlineLevel="1" x14ac:dyDescent="0.2">
      <c r="A120" s="174">
        <v>49</v>
      </c>
      <c r="B120" s="175" t="s">
        <v>598</v>
      </c>
      <c r="C120" s="185" t="s">
        <v>599</v>
      </c>
      <c r="D120" s="176" t="s">
        <v>167</v>
      </c>
      <c r="E120" s="177">
        <v>5</v>
      </c>
      <c r="F120" s="178"/>
      <c r="G120" s="179">
        <f t="shared" si="21"/>
        <v>0</v>
      </c>
      <c r="H120" s="178"/>
      <c r="I120" s="179">
        <f t="shared" si="22"/>
        <v>0</v>
      </c>
      <c r="J120" s="178"/>
      <c r="K120" s="179">
        <f t="shared" si="23"/>
        <v>0</v>
      </c>
      <c r="L120" s="179">
        <v>21</v>
      </c>
      <c r="M120" s="179">
        <f t="shared" si="24"/>
        <v>0</v>
      </c>
      <c r="N120" s="179">
        <v>2.75E-2</v>
      </c>
      <c r="O120" s="179">
        <f t="shared" si="25"/>
        <v>0.14000000000000001</v>
      </c>
      <c r="P120" s="179">
        <v>0</v>
      </c>
      <c r="Q120" s="179">
        <f t="shared" si="26"/>
        <v>0</v>
      </c>
      <c r="R120" s="179" t="s">
        <v>174</v>
      </c>
      <c r="S120" s="180" t="s">
        <v>382</v>
      </c>
      <c r="T120" s="157">
        <v>0</v>
      </c>
      <c r="U120" s="157">
        <f t="shared" si="27"/>
        <v>0</v>
      </c>
      <c r="V120" s="157"/>
      <c r="W120" s="157" t="s">
        <v>175</v>
      </c>
      <c r="X120" s="148"/>
      <c r="Y120" s="148"/>
      <c r="Z120" s="148"/>
      <c r="AA120" s="148"/>
      <c r="AB120" s="148"/>
      <c r="AC120" s="148"/>
      <c r="AD120" s="148"/>
      <c r="AE120" s="148"/>
      <c r="AF120" s="148" t="s">
        <v>176</v>
      </c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outlineLevel="1" x14ac:dyDescent="0.2">
      <c r="A121" s="174">
        <v>50</v>
      </c>
      <c r="B121" s="175" t="s">
        <v>600</v>
      </c>
      <c r="C121" s="185" t="s">
        <v>601</v>
      </c>
      <c r="D121" s="176" t="s">
        <v>167</v>
      </c>
      <c r="E121" s="177">
        <v>8</v>
      </c>
      <c r="F121" s="178"/>
      <c r="G121" s="179">
        <f t="shared" si="21"/>
        <v>0</v>
      </c>
      <c r="H121" s="178"/>
      <c r="I121" s="179">
        <f t="shared" si="22"/>
        <v>0</v>
      </c>
      <c r="J121" s="178"/>
      <c r="K121" s="179">
        <f t="shared" si="23"/>
        <v>0</v>
      </c>
      <c r="L121" s="179">
        <v>21</v>
      </c>
      <c r="M121" s="179">
        <f t="shared" si="24"/>
        <v>0</v>
      </c>
      <c r="N121" s="179">
        <v>4.0000000000000001E-3</v>
      </c>
      <c r="O121" s="179">
        <f t="shared" si="25"/>
        <v>0.03</v>
      </c>
      <c r="P121" s="179">
        <v>0</v>
      </c>
      <c r="Q121" s="179">
        <f t="shared" si="26"/>
        <v>0</v>
      </c>
      <c r="R121" s="179" t="s">
        <v>174</v>
      </c>
      <c r="S121" s="180" t="s">
        <v>124</v>
      </c>
      <c r="T121" s="157">
        <v>0</v>
      </c>
      <c r="U121" s="157">
        <f t="shared" si="27"/>
        <v>0</v>
      </c>
      <c r="V121" s="157"/>
      <c r="W121" s="157" t="s">
        <v>175</v>
      </c>
      <c r="X121" s="148"/>
      <c r="Y121" s="148"/>
      <c r="Z121" s="148"/>
      <c r="AA121" s="148"/>
      <c r="AB121" s="148"/>
      <c r="AC121" s="148"/>
      <c r="AD121" s="148"/>
      <c r="AE121" s="148"/>
      <c r="AF121" s="148" t="s">
        <v>176</v>
      </c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outlineLevel="1" x14ac:dyDescent="0.2">
      <c r="A122" s="174">
        <v>51</v>
      </c>
      <c r="B122" s="175" t="s">
        <v>602</v>
      </c>
      <c r="C122" s="185" t="s">
        <v>603</v>
      </c>
      <c r="D122" s="176" t="s">
        <v>167</v>
      </c>
      <c r="E122" s="177">
        <v>5</v>
      </c>
      <c r="F122" s="178"/>
      <c r="G122" s="179">
        <f t="shared" si="21"/>
        <v>0</v>
      </c>
      <c r="H122" s="178"/>
      <c r="I122" s="179">
        <f t="shared" si="22"/>
        <v>0</v>
      </c>
      <c r="J122" s="178"/>
      <c r="K122" s="179">
        <f t="shared" si="23"/>
        <v>0</v>
      </c>
      <c r="L122" s="179">
        <v>21</v>
      </c>
      <c r="M122" s="179">
        <f t="shared" si="24"/>
        <v>0</v>
      </c>
      <c r="N122" s="179">
        <v>0</v>
      </c>
      <c r="O122" s="179">
        <f t="shared" si="25"/>
        <v>0</v>
      </c>
      <c r="P122" s="179">
        <v>0</v>
      </c>
      <c r="Q122" s="179">
        <f t="shared" si="26"/>
        <v>0</v>
      </c>
      <c r="R122" s="179" t="s">
        <v>174</v>
      </c>
      <c r="S122" s="180" t="s">
        <v>124</v>
      </c>
      <c r="T122" s="157">
        <v>0</v>
      </c>
      <c r="U122" s="157">
        <f t="shared" si="27"/>
        <v>0</v>
      </c>
      <c r="V122" s="157"/>
      <c r="W122" s="157" t="s">
        <v>175</v>
      </c>
      <c r="X122" s="148"/>
      <c r="Y122" s="148"/>
      <c r="Z122" s="148"/>
      <c r="AA122" s="148"/>
      <c r="AB122" s="148"/>
      <c r="AC122" s="148"/>
      <c r="AD122" s="148"/>
      <c r="AE122" s="148"/>
      <c r="AF122" s="148" t="s">
        <v>176</v>
      </c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outlineLevel="1" x14ac:dyDescent="0.2">
      <c r="A123" s="174">
        <v>52</v>
      </c>
      <c r="B123" s="175" t="s">
        <v>604</v>
      </c>
      <c r="C123" s="185" t="s">
        <v>605</v>
      </c>
      <c r="D123" s="176" t="s">
        <v>167</v>
      </c>
      <c r="E123" s="177">
        <v>13</v>
      </c>
      <c r="F123" s="178"/>
      <c r="G123" s="179">
        <f t="shared" si="21"/>
        <v>0</v>
      </c>
      <c r="H123" s="178"/>
      <c r="I123" s="179">
        <f t="shared" si="22"/>
        <v>0</v>
      </c>
      <c r="J123" s="178"/>
      <c r="K123" s="179">
        <f t="shared" si="23"/>
        <v>0</v>
      </c>
      <c r="L123" s="179">
        <v>21</v>
      </c>
      <c r="M123" s="179">
        <f t="shared" si="24"/>
        <v>0</v>
      </c>
      <c r="N123" s="179">
        <v>0</v>
      </c>
      <c r="O123" s="179">
        <f t="shared" si="25"/>
        <v>0</v>
      </c>
      <c r="P123" s="179">
        <v>0</v>
      </c>
      <c r="Q123" s="179">
        <f t="shared" si="26"/>
        <v>0</v>
      </c>
      <c r="R123" s="179" t="s">
        <v>174</v>
      </c>
      <c r="S123" s="180" t="s">
        <v>124</v>
      </c>
      <c r="T123" s="157">
        <v>0</v>
      </c>
      <c r="U123" s="157">
        <f t="shared" si="27"/>
        <v>0</v>
      </c>
      <c r="V123" s="157"/>
      <c r="W123" s="157" t="s">
        <v>175</v>
      </c>
      <c r="X123" s="148"/>
      <c r="Y123" s="148"/>
      <c r="Z123" s="148"/>
      <c r="AA123" s="148"/>
      <c r="AB123" s="148"/>
      <c r="AC123" s="148"/>
      <c r="AD123" s="148"/>
      <c r="AE123" s="148"/>
      <c r="AF123" s="148" t="s">
        <v>176</v>
      </c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 x14ac:dyDescent="0.2">
      <c r="A124" s="174">
        <v>53</v>
      </c>
      <c r="B124" s="175" t="s">
        <v>606</v>
      </c>
      <c r="C124" s="185" t="s">
        <v>607</v>
      </c>
      <c r="D124" s="176" t="s">
        <v>167</v>
      </c>
      <c r="E124" s="177">
        <v>5</v>
      </c>
      <c r="F124" s="178"/>
      <c r="G124" s="179">
        <f t="shared" si="21"/>
        <v>0</v>
      </c>
      <c r="H124" s="178"/>
      <c r="I124" s="179">
        <f t="shared" si="22"/>
        <v>0</v>
      </c>
      <c r="J124" s="178"/>
      <c r="K124" s="179">
        <f t="shared" si="23"/>
        <v>0</v>
      </c>
      <c r="L124" s="179">
        <v>21</v>
      </c>
      <c r="M124" s="179">
        <f t="shared" si="24"/>
        <v>0</v>
      </c>
      <c r="N124" s="179">
        <v>6.0000000000000001E-3</v>
      </c>
      <c r="O124" s="179">
        <f t="shared" si="25"/>
        <v>0.03</v>
      </c>
      <c r="P124" s="179">
        <v>0</v>
      </c>
      <c r="Q124" s="179">
        <f t="shared" si="26"/>
        <v>0</v>
      </c>
      <c r="R124" s="179" t="s">
        <v>174</v>
      </c>
      <c r="S124" s="180" t="s">
        <v>382</v>
      </c>
      <c r="T124" s="157">
        <v>0</v>
      </c>
      <c r="U124" s="157">
        <f t="shared" si="27"/>
        <v>0</v>
      </c>
      <c r="V124" s="157"/>
      <c r="W124" s="157" t="s">
        <v>175</v>
      </c>
      <c r="X124" s="148"/>
      <c r="Y124" s="148"/>
      <c r="Z124" s="148"/>
      <c r="AA124" s="148"/>
      <c r="AB124" s="148"/>
      <c r="AC124" s="148"/>
      <c r="AD124" s="148"/>
      <c r="AE124" s="148"/>
      <c r="AF124" s="148" t="s">
        <v>176</v>
      </c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outlineLevel="1" x14ac:dyDescent="0.2">
      <c r="A125" s="174">
        <v>54</v>
      </c>
      <c r="B125" s="175" t="s">
        <v>608</v>
      </c>
      <c r="C125" s="185" t="s">
        <v>609</v>
      </c>
      <c r="D125" s="176" t="s">
        <v>167</v>
      </c>
      <c r="E125" s="177">
        <v>20</v>
      </c>
      <c r="F125" s="178"/>
      <c r="G125" s="179">
        <f t="shared" si="21"/>
        <v>0</v>
      </c>
      <c r="H125" s="178"/>
      <c r="I125" s="179">
        <f t="shared" si="22"/>
        <v>0</v>
      </c>
      <c r="J125" s="178"/>
      <c r="K125" s="179">
        <f t="shared" si="23"/>
        <v>0</v>
      </c>
      <c r="L125" s="179">
        <v>21</v>
      </c>
      <c r="M125" s="179">
        <f t="shared" si="24"/>
        <v>0</v>
      </c>
      <c r="N125" s="179">
        <v>3.7000000000000002E-3</v>
      </c>
      <c r="O125" s="179">
        <f t="shared" si="25"/>
        <v>7.0000000000000007E-2</v>
      </c>
      <c r="P125" s="179">
        <v>0</v>
      </c>
      <c r="Q125" s="179">
        <f t="shared" si="26"/>
        <v>0</v>
      </c>
      <c r="R125" s="179"/>
      <c r="S125" s="180" t="s">
        <v>124</v>
      </c>
      <c r="T125" s="157">
        <v>0</v>
      </c>
      <c r="U125" s="157">
        <f t="shared" si="27"/>
        <v>0</v>
      </c>
      <c r="V125" s="157"/>
      <c r="W125" s="157" t="s">
        <v>175</v>
      </c>
      <c r="X125" s="148"/>
      <c r="Y125" s="148"/>
      <c r="Z125" s="148"/>
      <c r="AA125" s="148"/>
      <c r="AB125" s="148"/>
      <c r="AC125" s="148"/>
      <c r="AD125" s="148"/>
      <c r="AE125" s="148"/>
      <c r="AF125" s="148" t="s">
        <v>176</v>
      </c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</row>
    <row r="126" spans="1:59" outlineLevel="1" x14ac:dyDescent="0.2">
      <c r="A126" s="174">
        <v>55</v>
      </c>
      <c r="B126" s="175" t="s">
        <v>610</v>
      </c>
      <c r="C126" s="185" t="s">
        <v>611</v>
      </c>
      <c r="D126" s="176" t="s">
        <v>407</v>
      </c>
      <c r="E126" s="177">
        <v>20</v>
      </c>
      <c r="F126" s="178"/>
      <c r="G126" s="179">
        <f t="shared" si="21"/>
        <v>0</v>
      </c>
      <c r="H126" s="178"/>
      <c r="I126" s="179">
        <f t="shared" si="22"/>
        <v>0</v>
      </c>
      <c r="J126" s="178"/>
      <c r="K126" s="179">
        <f t="shared" si="23"/>
        <v>0</v>
      </c>
      <c r="L126" s="179">
        <v>21</v>
      </c>
      <c r="M126" s="179">
        <f t="shared" si="24"/>
        <v>0</v>
      </c>
      <c r="N126" s="179">
        <v>0</v>
      </c>
      <c r="O126" s="179">
        <f t="shared" si="25"/>
        <v>0</v>
      </c>
      <c r="P126" s="179">
        <v>0</v>
      </c>
      <c r="Q126" s="179">
        <f t="shared" si="26"/>
        <v>0</v>
      </c>
      <c r="R126" s="179"/>
      <c r="S126" s="180" t="s">
        <v>382</v>
      </c>
      <c r="T126" s="157">
        <v>0</v>
      </c>
      <c r="U126" s="157">
        <f t="shared" si="27"/>
        <v>0</v>
      </c>
      <c r="V126" s="157"/>
      <c r="W126" s="157" t="s">
        <v>175</v>
      </c>
      <c r="X126" s="148"/>
      <c r="Y126" s="148"/>
      <c r="Z126" s="148"/>
      <c r="AA126" s="148"/>
      <c r="AB126" s="148"/>
      <c r="AC126" s="148"/>
      <c r="AD126" s="148"/>
      <c r="AE126" s="148"/>
      <c r="AF126" s="148" t="s">
        <v>176</v>
      </c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outlineLevel="1" x14ac:dyDescent="0.2">
      <c r="A127" s="174">
        <v>56</v>
      </c>
      <c r="B127" s="175" t="s">
        <v>612</v>
      </c>
      <c r="C127" s="185" t="s">
        <v>613</v>
      </c>
      <c r="D127" s="176" t="s">
        <v>407</v>
      </c>
      <c r="E127" s="177">
        <v>5</v>
      </c>
      <c r="F127" s="178"/>
      <c r="G127" s="179">
        <f t="shared" si="21"/>
        <v>0</v>
      </c>
      <c r="H127" s="178"/>
      <c r="I127" s="179">
        <f t="shared" si="22"/>
        <v>0</v>
      </c>
      <c r="J127" s="178"/>
      <c r="K127" s="179">
        <f t="shared" si="23"/>
        <v>0</v>
      </c>
      <c r="L127" s="179">
        <v>21</v>
      </c>
      <c r="M127" s="179">
        <f t="shared" si="24"/>
        <v>0</v>
      </c>
      <c r="N127" s="179">
        <v>0</v>
      </c>
      <c r="O127" s="179">
        <f t="shared" si="25"/>
        <v>0</v>
      </c>
      <c r="P127" s="179">
        <v>0</v>
      </c>
      <c r="Q127" s="179">
        <f t="shared" si="26"/>
        <v>0</v>
      </c>
      <c r="R127" s="179"/>
      <c r="S127" s="180" t="s">
        <v>382</v>
      </c>
      <c r="T127" s="157">
        <v>0</v>
      </c>
      <c r="U127" s="157">
        <f t="shared" si="27"/>
        <v>0</v>
      </c>
      <c r="V127" s="157"/>
      <c r="W127" s="157" t="s">
        <v>175</v>
      </c>
      <c r="X127" s="148"/>
      <c r="Y127" s="148"/>
      <c r="Z127" s="148"/>
      <c r="AA127" s="148"/>
      <c r="AB127" s="148"/>
      <c r="AC127" s="148"/>
      <c r="AD127" s="148"/>
      <c r="AE127" s="148"/>
      <c r="AF127" s="148" t="s">
        <v>176</v>
      </c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outlineLevel="1" x14ac:dyDescent="0.2">
      <c r="A128" s="174">
        <v>57</v>
      </c>
      <c r="B128" s="175" t="s">
        <v>614</v>
      </c>
      <c r="C128" s="185" t="s">
        <v>615</v>
      </c>
      <c r="D128" s="176" t="s">
        <v>407</v>
      </c>
      <c r="E128" s="177">
        <v>5</v>
      </c>
      <c r="F128" s="178"/>
      <c r="G128" s="179">
        <f t="shared" si="21"/>
        <v>0</v>
      </c>
      <c r="H128" s="178"/>
      <c r="I128" s="179">
        <f t="shared" si="22"/>
        <v>0</v>
      </c>
      <c r="J128" s="178"/>
      <c r="K128" s="179">
        <f t="shared" si="23"/>
        <v>0</v>
      </c>
      <c r="L128" s="179">
        <v>21</v>
      </c>
      <c r="M128" s="179">
        <f t="shared" si="24"/>
        <v>0</v>
      </c>
      <c r="N128" s="179">
        <v>0</v>
      </c>
      <c r="O128" s="179">
        <f t="shared" si="25"/>
        <v>0</v>
      </c>
      <c r="P128" s="179">
        <v>0</v>
      </c>
      <c r="Q128" s="179">
        <f t="shared" si="26"/>
        <v>0</v>
      </c>
      <c r="R128" s="179"/>
      <c r="S128" s="180" t="s">
        <v>382</v>
      </c>
      <c r="T128" s="157">
        <v>0</v>
      </c>
      <c r="U128" s="157">
        <f t="shared" si="27"/>
        <v>0</v>
      </c>
      <c r="V128" s="157"/>
      <c r="W128" s="157" t="s">
        <v>175</v>
      </c>
      <c r="X128" s="148"/>
      <c r="Y128" s="148"/>
      <c r="Z128" s="148"/>
      <c r="AA128" s="148"/>
      <c r="AB128" s="148"/>
      <c r="AC128" s="148"/>
      <c r="AD128" s="148"/>
      <c r="AE128" s="148"/>
      <c r="AF128" s="148" t="s">
        <v>176</v>
      </c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outlineLevel="1" x14ac:dyDescent="0.2">
      <c r="A129" s="174">
        <v>58</v>
      </c>
      <c r="B129" s="175" t="s">
        <v>616</v>
      </c>
      <c r="C129" s="185" t="s">
        <v>617</v>
      </c>
      <c r="D129" s="176" t="s">
        <v>407</v>
      </c>
      <c r="E129" s="177">
        <v>25</v>
      </c>
      <c r="F129" s="178"/>
      <c r="G129" s="179">
        <f t="shared" si="21"/>
        <v>0</v>
      </c>
      <c r="H129" s="178"/>
      <c r="I129" s="179">
        <f t="shared" si="22"/>
        <v>0</v>
      </c>
      <c r="J129" s="178"/>
      <c r="K129" s="179">
        <f t="shared" si="23"/>
        <v>0</v>
      </c>
      <c r="L129" s="179">
        <v>21</v>
      </c>
      <c r="M129" s="179">
        <f t="shared" si="24"/>
        <v>0</v>
      </c>
      <c r="N129" s="179">
        <v>0</v>
      </c>
      <c r="O129" s="179">
        <f t="shared" si="25"/>
        <v>0</v>
      </c>
      <c r="P129" s="179">
        <v>0</v>
      </c>
      <c r="Q129" s="179">
        <f t="shared" si="26"/>
        <v>0</v>
      </c>
      <c r="R129" s="179"/>
      <c r="S129" s="180" t="s">
        <v>382</v>
      </c>
      <c r="T129" s="157">
        <v>0</v>
      </c>
      <c r="U129" s="157">
        <f t="shared" si="27"/>
        <v>0</v>
      </c>
      <c r="V129" s="157"/>
      <c r="W129" s="157" t="s">
        <v>175</v>
      </c>
      <c r="X129" s="148"/>
      <c r="Y129" s="148"/>
      <c r="Z129" s="148"/>
      <c r="AA129" s="148"/>
      <c r="AB129" s="148"/>
      <c r="AC129" s="148"/>
      <c r="AD129" s="148"/>
      <c r="AE129" s="148"/>
      <c r="AF129" s="148" t="s">
        <v>176</v>
      </c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</row>
    <row r="130" spans="1:59" outlineLevel="1" x14ac:dyDescent="0.2">
      <c r="A130" s="174">
        <v>59</v>
      </c>
      <c r="B130" s="175" t="s">
        <v>618</v>
      </c>
      <c r="C130" s="185" t="s">
        <v>619</v>
      </c>
      <c r="D130" s="176" t="s">
        <v>167</v>
      </c>
      <c r="E130" s="177">
        <v>3</v>
      </c>
      <c r="F130" s="178"/>
      <c r="G130" s="179">
        <f t="shared" si="21"/>
        <v>0</v>
      </c>
      <c r="H130" s="178"/>
      <c r="I130" s="179">
        <f t="shared" si="22"/>
        <v>0</v>
      </c>
      <c r="J130" s="178"/>
      <c r="K130" s="179">
        <f t="shared" si="23"/>
        <v>0</v>
      </c>
      <c r="L130" s="179">
        <v>21</v>
      </c>
      <c r="M130" s="179">
        <f t="shared" si="24"/>
        <v>0</v>
      </c>
      <c r="N130" s="179">
        <v>6.1000000000000004E-3</v>
      </c>
      <c r="O130" s="179">
        <f t="shared" si="25"/>
        <v>0.02</v>
      </c>
      <c r="P130" s="179">
        <v>0</v>
      </c>
      <c r="Q130" s="179">
        <f t="shared" si="26"/>
        <v>0</v>
      </c>
      <c r="R130" s="179" t="s">
        <v>174</v>
      </c>
      <c r="S130" s="180" t="s">
        <v>124</v>
      </c>
      <c r="T130" s="157">
        <v>0</v>
      </c>
      <c r="U130" s="157">
        <f t="shared" si="27"/>
        <v>0</v>
      </c>
      <c r="V130" s="157"/>
      <c r="W130" s="157" t="s">
        <v>175</v>
      </c>
      <c r="X130" s="148"/>
      <c r="Y130" s="148"/>
      <c r="Z130" s="148"/>
      <c r="AA130" s="148"/>
      <c r="AB130" s="148"/>
      <c r="AC130" s="148"/>
      <c r="AD130" s="148"/>
      <c r="AE130" s="148"/>
      <c r="AF130" s="148" t="s">
        <v>176</v>
      </c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outlineLevel="1" x14ac:dyDescent="0.2">
      <c r="A131" s="174">
        <v>60</v>
      </c>
      <c r="B131" s="175" t="s">
        <v>620</v>
      </c>
      <c r="C131" s="185" t="s">
        <v>621</v>
      </c>
      <c r="D131" s="176" t="s">
        <v>167</v>
      </c>
      <c r="E131" s="177">
        <v>3</v>
      </c>
      <c r="F131" s="178"/>
      <c r="G131" s="179">
        <f t="shared" si="21"/>
        <v>0</v>
      </c>
      <c r="H131" s="178"/>
      <c r="I131" s="179">
        <f t="shared" si="22"/>
        <v>0</v>
      </c>
      <c r="J131" s="178"/>
      <c r="K131" s="179">
        <f t="shared" si="23"/>
        <v>0</v>
      </c>
      <c r="L131" s="179">
        <v>21</v>
      </c>
      <c r="M131" s="179">
        <f t="shared" si="24"/>
        <v>0</v>
      </c>
      <c r="N131" s="179">
        <v>1.2E-2</v>
      </c>
      <c r="O131" s="179">
        <f t="shared" si="25"/>
        <v>0.04</v>
      </c>
      <c r="P131" s="179">
        <v>0</v>
      </c>
      <c r="Q131" s="179">
        <f t="shared" si="26"/>
        <v>0</v>
      </c>
      <c r="R131" s="179" t="s">
        <v>174</v>
      </c>
      <c r="S131" s="180" t="s">
        <v>124</v>
      </c>
      <c r="T131" s="157">
        <v>0</v>
      </c>
      <c r="U131" s="157">
        <f t="shared" si="27"/>
        <v>0</v>
      </c>
      <c r="V131" s="157"/>
      <c r="W131" s="157" t="s">
        <v>175</v>
      </c>
      <c r="X131" s="148"/>
      <c r="Y131" s="148"/>
      <c r="Z131" s="148"/>
      <c r="AA131" s="148"/>
      <c r="AB131" s="148"/>
      <c r="AC131" s="148"/>
      <c r="AD131" s="148"/>
      <c r="AE131" s="148"/>
      <c r="AF131" s="148" t="s">
        <v>176</v>
      </c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</row>
    <row r="132" spans="1:59" outlineLevel="1" x14ac:dyDescent="0.2">
      <c r="A132" s="174">
        <v>61</v>
      </c>
      <c r="B132" s="175" t="s">
        <v>622</v>
      </c>
      <c r="C132" s="185" t="s">
        <v>623</v>
      </c>
      <c r="D132" s="176" t="s">
        <v>407</v>
      </c>
      <c r="E132" s="177">
        <v>5</v>
      </c>
      <c r="F132" s="178"/>
      <c r="G132" s="179">
        <f t="shared" si="21"/>
        <v>0</v>
      </c>
      <c r="H132" s="178"/>
      <c r="I132" s="179">
        <f t="shared" si="22"/>
        <v>0</v>
      </c>
      <c r="J132" s="178"/>
      <c r="K132" s="179">
        <f t="shared" si="23"/>
        <v>0</v>
      </c>
      <c r="L132" s="179">
        <v>21</v>
      </c>
      <c r="M132" s="179">
        <f t="shared" si="24"/>
        <v>0</v>
      </c>
      <c r="N132" s="179">
        <v>0</v>
      </c>
      <c r="O132" s="179">
        <f t="shared" si="25"/>
        <v>0</v>
      </c>
      <c r="P132" s="179">
        <v>0</v>
      </c>
      <c r="Q132" s="179">
        <f t="shared" si="26"/>
        <v>0</v>
      </c>
      <c r="R132" s="179"/>
      <c r="S132" s="180" t="s">
        <v>382</v>
      </c>
      <c r="T132" s="157">
        <v>0</v>
      </c>
      <c r="U132" s="157">
        <f t="shared" si="27"/>
        <v>0</v>
      </c>
      <c r="V132" s="157"/>
      <c r="W132" s="157" t="s">
        <v>175</v>
      </c>
      <c r="X132" s="148"/>
      <c r="Y132" s="148"/>
      <c r="Z132" s="148"/>
      <c r="AA132" s="148"/>
      <c r="AB132" s="148"/>
      <c r="AC132" s="148"/>
      <c r="AD132" s="148"/>
      <c r="AE132" s="148"/>
      <c r="AF132" s="148" t="s">
        <v>176</v>
      </c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</row>
    <row r="133" spans="1:59" outlineLevel="1" x14ac:dyDescent="0.2">
      <c r="A133" s="174">
        <v>62</v>
      </c>
      <c r="B133" s="175" t="s">
        <v>624</v>
      </c>
      <c r="C133" s="185" t="s">
        <v>625</v>
      </c>
      <c r="D133" s="176" t="s">
        <v>407</v>
      </c>
      <c r="E133" s="177">
        <v>200</v>
      </c>
      <c r="F133" s="178"/>
      <c r="G133" s="179">
        <f t="shared" si="21"/>
        <v>0</v>
      </c>
      <c r="H133" s="178"/>
      <c r="I133" s="179">
        <f t="shared" si="22"/>
        <v>0</v>
      </c>
      <c r="J133" s="178"/>
      <c r="K133" s="179">
        <f t="shared" si="23"/>
        <v>0</v>
      </c>
      <c r="L133" s="179">
        <v>21</v>
      </c>
      <c r="M133" s="179">
        <f t="shared" si="24"/>
        <v>0</v>
      </c>
      <c r="N133" s="179">
        <v>0</v>
      </c>
      <c r="O133" s="179">
        <f t="shared" si="25"/>
        <v>0</v>
      </c>
      <c r="P133" s="179">
        <v>0</v>
      </c>
      <c r="Q133" s="179">
        <f t="shared" si="26"/>
        <v>0</v>
      </c>
      <c r="R133" s="179"/>
      <c r="S133" s="180" t="s">
        <v>382</v>
      </c>
      <c r="T133" s="157">
        <v>0</v>
      </c>
      <c r="U133" s="157">
        <f t="shared" si="27"/>
        <v>0</v>
      </c>
      <c r="V133" s="157"/>
      <c r="W133" s="157" t="s">
        <v>175</v>
      </c>
      <c r="X133" s="148"/>
      <c r="Y133" s="148"/>
      <c r="Z133" s="148"/>
      <c r="AA133" s="148"/>
      <c r="AB133" s="148"/>
      <c r="AC133" s="148"/>
      <c r="AD133" s="148"/>
      <c r="AE133" s="148"/>
      <c r="AF133" s="148" t="s">
        <v>176</v>
      </c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 x14ac:dyDescent="0.2">
      <c r="A134" s="174">
        <v>63</v>
      </c>
      <c r="B134" s="175" t="s">
        <v>626</v>
      </c>
      <c r="C134" s="185" t="s">
        <v>627</v>
      </c>
      <c r="D134" s="176" t="s">
        <v>407</v>
      </c>
      <c r="E134" s="177">
        <v>5</v>
      </c>
      <c r="F134" s="178"/>
      <c r="G134" s="179">
        <f t="shared" si="21"/>
        <v>0</v>
      </c>
      <c r="H134" s="178"/>
      <c r="I134" s="179">
        <f t="shared" si="22"/>
        <v>0</v>
      </c>
      <c r="J134" s="178"/>
      <c r="K134" s="179">
        <f t="shared" si="23"/>
        <v>0</v>
      </c>
      <c r="L134" s="179">
        <v>21</v>
      </c>
      <c r="M134" s="179">
        <f t="shared" si="24"/>
        <v>0</v>
      </c>
      <c r="N134" s="179">
        <v>0</v>
      </c>
      <c r="O134" s="179">
        <f t="shared" si="25"/>
        <v>0</v>
      </c>
      <c r="P134" s="179">
        <v>0</v>
      </c>
      <c r="Q134" s="179">
        <f t="shared" si="26"/>
        <v>0</v>
      </c>
      <c r="R134" s="179"/>
      <c r="S134" s="180" t="s">
        <v>382</v>
      </c>
      <c r="T134" s="157">
        <v>0</v>
      </c>
      <c r="U134" s="157">
        <f t="shared" si="27"/>
        <v>0</v>
      </c>
      <c r="V134" s="157"/>
      <c r="W134" s="157" t="s">
        <v>175</v>
      </c>
      <c r="X134" s="148"/>
      <c r="Y134" s="148"/>
      <c r="Z134" s="148"/>
      <c r="AA134" s="148"/>
      <c r="AB134" s="148"/>
      <c r="AC134" s="148"/>
      <c r="AD134" s="148"/>
      <c r="AE134" s="148"/>
      <c r="AF134" s="148" t="s">
        <v>176</v>
      </c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outlineLevel="1" x14ac:dyDescent="0.2">
      <c r="A135" s="174">
        <v>64</v>
      </c>
      <c r="B135" s="175" t="s">
        <v>628</v>
      </c>
      <c r="C135" s="185" t="s">
        <v>629</v>
      </c>
      <c r="D135" s="176" t="s">
        <v>407</v>
      </c>
      <c r="E135" s="177">
        <v>5</v>
      </c>
      <c r="F135" s="178"/>
      <c r="G135" s="179">
        <f t="shared" si="21"/>
        <v>0</v>
      </c>
      <c r="H135" s="178"/>
      <c r="I135" s="179">
        <f t="shared" si="22"/>
        <v>0</v>
      </c>
      <c r="J135" s="178"/>
      <c r="K135" s="179">
        <f t="shared" si="23"/>
        <v>0</v>
      </c>
      <c r="L135" s="179">
        <v>21</v>
      </c>
      <c r="M135" s="179">
        <f t="shared" si="24"/>
        <v>0</v>
      </c>
      <c r="N135" s="179">
        <v>0</v>
      </c>
      <c r="O135" s="179">
        <f t="shared" si="25"/>
        <v>0</v>
      </c>
      <c r="P135" s="179">
        <v>0</v>
      </c>
      <c r="Q135" s="179">
        <f t="shared" si="26"/>
        <v>0</v>
      </c>
      <c r="R135" s="179"/>
      <c r="S135" s="180" t="s">
        <v>382</v>
      </c>
      <c r="T135" s="157">
        <v>0</v>
      </c>
      <c r="U135" s="157">
        <f t="shared" si="27"/>
        <v>0</v>
      </c>
      <c r="V135" s="157"/>
      <c r="W135" s="157" t="s">
        <v>175</v>
      </c>
      <c r="X135" s="148"/>
      <c r="Y135" s="148"/>
      <c r="Z135" s="148"/>
      <c r="AA135" s="148"/>
      <c r="AB135" s="148"/>
      <c r="AC135" s="148"/>
      <c r="AD135" s="148"/>
      <c r="AE135" s="148"/>
      <c r="AF135" s="148" t="s">
        <v>176</v>
      </c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x14ac:dyDescent="0.2">
      <c r="A136" s="161" t="s">
        <v>119</v>
      </c>
      <c r="B136" s="162" t="s">
        <v>74</v>
      </c>
      <c r="C136" s="182" t="s">
        <v>75</v>
      </c>
      <c r="D136" s="163"/>
      <c r="E136" s="164"/>
      <c r="F136" s="165"/>
      <c r="G136" s="165">
        <f>SUMIF(AF137:AF139,"&lt;&gt;NOR",G137:G139)</f>
        <v>0</v>
      </c>
      <c r="H136" s="165"/>
      <c r="I136" s="165">
        <f>SUM(I137:I139)</f>
        <v>0</v>
      </c>
      <c r="J136" s="165"/>
      <c r="K136" s="165">
        <f>SUM(K137:K139)</f>
        <v>0</v>
      </c>
      <c r="L136" s="165"/>
      <c r="M136" s="165">
        <f>SUM(M137:M139)</f>
        <v>0</v>
      </c>
      <c r="N136" s="165"/>
      <c r="O136" s="165">
        <f>SUM(O137:O139)</f>
        <v>3.04</v>
      </c>
      <c r="P136" s="165"/>
      <c r="Q136" s="165">
        <f>SUM(Q137:Q139)</f>
        <v>0</v>
      </c>
      <c r="R136" s="165"/>
      <c r="S136" s="166"/>
      <c r="T136" s="160"/>
      <c r="U136" s="160">
        <f>SUM(U137:U139)</f>
        <v>24.79</v>
      </c>
      <c r="V136" s="160"/>
      <c r="W136" s="160"/>
      <c r="AF136" t="s">
        <v>120</v>
      </c>
    </row>
    <row r="137" spans="1:59" outlineLevel="1" x14ac:dyDescent="0.2">
      <c r="A137" s="174">
        <v>65</v>
      </c>
      <c r="B137" s="175" t="s">
        <v>168</v>
      </c>
      <c r="C137" s="185" t="s">
        <v>169</v>
      </c>
      <c r="D137" s="176" t="s">
        <v>167</v>
      </c>
      <c r="E137" s="177">
        <v>27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9">
        <v>0.1125</v>
      </c>
      <c r="O137" s="179">
        <f>ROUND(E137*N137,2)</f>
        <v>3.04</v>
      </c>
      <c r="P137" s="179">
        <v>0</v>
      </c>
      <c r="Q137" s="179">
        <f>ROUND(E137*P137,2)</f>
        <v>0</v>
      </c>
      <c r="R137" s="179"/>
      <c r="S137" s="180" t="s">
        <v>124</v>
      </c>
      <c r="T137" s="157">
        <v>0.91800000000000004</v>
      </c>
      <c r="U137" s="157">
        <f>ROUND(E137*T137,2)</f>
        <v>24.79</v>
      </c>
      <c r="V137" s="157"/>
      <c r="W137" s="157" t="s">
        <v>125</v>
      </c>
      <c r="X137" s="148"/>
      <c r="Y137" s="148"/>
      <c r="Z137" s="148"/>
      <c r="AA137" s="148"/>
      <c r="AB137" s="148"/>
      <c r="AC137" s="148"/>
      <c r="AD137" s="148"/>
      <c r="AE137" s="148"/>
      <c r="AF137" s="148" t="s">
        <v>126</v>
      </c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outlineLevel="1" x14ac:dyDescent="0.2">
      <c r="A138" s="174">
        <v>66</v>
      </c>
      <c r="B138" s="175" t="s">
        <v>630</v>
      </c>
      <c r="C138" s="185" t="s">
        <v>631</v>
      </c>
      <c r="D138" s="176" t="s">
        <v>167</v>
      </c>
      <c r="E138" s="177">
        <v>27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0</v>
      </c>
      <c r="O138" s="179">
        <f>ROUND(E138*N138,2)</f>
        <v>0</v>
      </c>
      <c r="P138" s="179">
        <v>0</v>
      </c>
      <c r="Q138" s="179">
        <f>ROUND(E138*P138,2)</f>
        <v>0</v>
      </c>
      <c r="R138" s="179" t="s">
        <v>174</v>
      </c>
      <c r="S138" s="180" t="s">
        <v>124</v>
      </c>
      <c r="T138" s="157">
        <v>0</v>
      </c>
      <c r="U138" s="157">
        <f>ROUND(E138*T138,2)</f>
        <v>0</v>
      </c>
      <c r="V138" s="157"/>
      <c r="W138" s="157" t="s">
        <v>175</v>
      </c>
      <c r="X138" s="148"/>
      <c r="Y138" s="148"/>
      <c r="Z138" s="148"/>
      <c r="AA138" s="148"/>
      <c r="AB138" s="148"/>
      <c r="AC138" s="148"/>
      <c r="AD138" s="148"/>
      <c r="AE138" s="148"/>
      <c r="AF138" s="148" t="s">
        <v>176</v>
      </c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outlineLevel="1" x14ac:dyDescent="0.2">
      <c r="A139" s="174">
        <v>67</v>
      </c>
      <c r="B139" s="175" t="s">
        <v>203</v>
      </c>
      <c r="C139" s="185" t="s">
        <v>204</v>
      </c>
      <c r="D139" s="176" t="s">
        <v>167</v>
      </c>
      <c r="E139" s="177">
        <v>27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79" t="s">
        <v>174</v>
      </c>
      <c r="S139" s="180" t="s">
        <v>124</v>
      </c>
      <c r="T139" s="157">
        <v>0</v>
      </c>
      <c r="U139" s="157">
        <f>ROUND(E139*T139,2)</f>
        <v>0</v>
      </c>
      <c r="V139" s="157"/>
      <c r="W139" s="157" t="s">
        <v>175</v>
      </c>
      <c r="X139" s="148"/>
      <c r="Y139" s="148"/>
      <c r="Z139" s="148"/>
      <c r="AA139" s="148"/>
      <c r="AB139" s="148"/>
      <c r="AC139" s="148"/>
      <c r="AD139" s="148"/>
      <c r="AE139" s="148"/>
      <c r="AF139" s="148" t="s">
        <v>176</v>
      </c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x14ac:dyDescent="0.2">
      <c r="A140" s="161" t="s">
        <v>119</v>
      </c>
      <c r="B140" s="162" t="s">
        <v>82</v>
      </c>
      <c r="C140" s="182" t="s">
        <v>83</v>
      </c>
      <c r="D140" s="163"/>
      <c r="E140" s="164"/>
      <c r="F140" s="165"/>
      <c r="G140" s="165">
        <f>SUMIF(AF141:AF142,"&lt;&gt;NOR",G141:G142)</f>
        <v>0</v>
      </c>
      <c r="H140" s="165"/>
      <c r="I140" s="165">
        <f>SUM(I141:I142)</f>
        <v>0</v>
      </c>
      <c r="J140" s="165"/>
      <c r="K140" s="165">
        <f>SUM(K141:K142)</f>
        <v>0</v>
      </c>
      <c r="L140" s="165"/>
      <c r="M140" s="165">
        <f>SUM(M141:M142)</f>
        <v>0</v>
      </c>
      <c r="N140" s="165"/>
      <c r="O140" s="165">
        <f>SUM(O141:O142)</f>
        <v>0</v>
      </c>
      <c r="P140" s="165"/>
      <c r="Q140" s="165">
        <f>SUM(Q141:Q142)</f>
        <v>0</v>
      </c>
      <c r="R140" s="165"/>
      <c r="S140" s="166"/>
      <c r="T140" s="160"/>
      <c r="U140" s="160">
        <f>SUM(U141:U142)</f>
        <v>107.12</v>
      </c>
      <c r="V140" s="160"/>
      <c r="W140" s="160"/>
      <c r="AF140" t="s">
        <v>120</v>
      </c>
    </row>
    <row r="141" spans="1:59" outlineLevel="1" x14ac:dyDescent="0.2">
      <c r="A141" s="167">
        <v>68</v>
      </c>
      <c r="B141" s="168" t="s">
        <v>408</v>
      </c>
      <c r="C141" s="183" t="s">
        <v>409</v>
      </c>
      <c r="D141" s="169" t="s">
        <v>216</v>
      </c>
      <c r="E141" s="170">
        <v>506.49135999999999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2"/>
      <c r="S141" s="173" t="s">
        <v>124</v>
      </c>
      <c r="T141" s="157">
        <v>0.21149999999999999</v>
      </c>
      <c r="U141" s="157">
        <f>ROUND(E141*T141,2)</f>
        <v>107.12</v>
      </c>
      <c r="V141" s="157"/>
      <c r="W141" s="157" t="s">
        <v>217</v>
      </c>
      <c r="X141" s="148"/>
      <c r="Y141" s="148"/>
      <c r="Z141" s="148"/>
      <c r="AA141" s="148"/>
      <c r="AB141" s="148"/>
      <c r="AC141" s="148"/>
      <c r="AD141" s="148"/>
      <c r="AE141" s="148"/>
      <c r="AF141" s="148" t="s">
        <v>218</v>
      </c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outlineLevel="1" x14ac:dyDescent="0.2">
      <c r="A142" s="155"/>
      <c r="B142" s="156"/>
      <c r="C142" s="269" t="s">
        <v>410</v>
      </c>
      <c r="D142" s="270"/>
      <c r="E142" s="270"/>
      <c r="F142" s="270"/>
      <c r="G142" s="270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 t="s">
        <v>282</v>
      </c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x14ac:dyDescent="0.2">
      <c r="A143" s="161" t="s">
        <v>119</v>
      </c>
      <c r="B143" s="162" t="s">
        <v>90</v>
      </c>
      <c r="C143" s="182" t="s">
        <v>91</v>
      </c>
      <c r="D143" s="163"/>
      <c r="E143" s="164"/>
      <c r="F143" s="165"/>
      <c r="G143" s="165">
        <f>SUMIF(AF144:AF153,"&lt;&gt;NOR",G144:G153)</f>
        <v>0</v>
      </c>
      <c r="H143" s="165"/>
      <c r="I143" s="165">
        <f>SUM(I144:I153)</f>
        <v>0</v>
      </c>
      <c r="J143" s="165"/>
      <c r="K143" s="165">
        <f>SUM(K144:K153)</f>
        <v>0</v>
      </c>
      <c r="L143" s="165"/>
      <c r="M143" s="165">
        <f>SUM(M144:M153)</f>
        <v>0</v>
      </c>
      <c r="N143" s="165"/>
      <c r="O143" s="165">
        <f>SUM(O144:O153)</f>
        <v>0</v>
      </c>
      <c r="P143" s="165"/>
      <c r="Q143" s="165">
        <f>SUM(Q144:Q153)</f>
        <v>0</v>
      </c>
      <c r="R143" s="165"/>
      <c r="S143" s="166"/>
      <c r="T143" s="160"/>
      <c r="U143" s="160">
        <f>SUM(U144:U153)</f>
        <v>71.63</v>
      </c>
      <c r="V143" s="160"/>
      <c r="W143" s="160"/>
      <c r="AF143" t="s">
        <v>120</v>
      </c>
    </row>
    <row r="144" spans="1:59" outlineLevel="1" x14ac:dyDescent="0.2">
      <c r="A144" s="167">
        <v>69</v>
      </c>
      <c r="B144" s="168" t="s">
        <v>223</v>
      </c>
      <c r="C144" s="183" t="s">
        <v>224</v>
      </c>
      <c r="D144" s="169" t="s">
        <v>216</v>
      </c>
      <c r="E144" s="170">
        <v>162.80000000000001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0</v>
      </c>
      <c r="O144" s="172">
        <f>ROUND(E144*N144,2)</f>
        <v>0</v>
      </c>
      <c r="P144" s="172">
        <v>0</v>
      </c>
      <c r="Q144" s="172">
        <f>ROUND(E144*P144,2)</f>
        <v>0</v>
      </c>
      <c r="R144" s="172"/>
      <c r="S144" s="173" t="s">
        <v>124</v>
      </c>
      <c r="T144" s="157">
        <v>0.16</v>
      </c>
      <c r="U144" s="157">
        <f>ROUND(E144*T144,2)</f>
        <v>26.05</v>
      </c>
      <c r="V144" s="157"/>
      <c r="W144" s="157" t="s">
        <v>125</v>
      </c>
      <c r="X144" s="148"/>
      <c r="Y144" s="148"/>
      <c r="Z144" s="148"/>
      <c r="AA144" s="148"/>
      <c r="AB144" s="148"/>
      <c r="AC144" s="148"/>
      <c r="AD144" s="148"/>
      <c r="AE144" s="148"/>
      <c r="AF144" s="148" t="s">
        <v>126</v>
      </c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outlineLevel="1" x14ac:dyDescent="0.2">
      <c r="A145" s="155"/>
      <c r="B145" s="156"/>
      <c r="C145" s="184" t="s">
        <v>632</v>
      </c>
      <c r="D145" s="158"/>
      <c r="E145" s="159">
        <v>122.1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 t="s">
        <v>128</v>
      </c>
      <c r="AG145" s="148">
        <v>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outlineLevel="1" x14ac:dyDescent="0.2">
      <c r="A146" s="155"/>
      <c r="B146" s="156"/>
      <c r="C146" s="184" t="s">
        <v>633</v>
      </c>
      <c r="D146" s="158"/>
      <c r="E146" s="159">
        <v>40.700000000000003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 t="s">
        <v>128</v>
      </c>
      <c r="AG146" s="148">
        <v>0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 x14ac:dyDescent="0.2">
      <c r="A147" s="167">
        <v>70</v>
      </c>
      <c r="B147" s="168" t="s">
        <v>225</v>
      </c>
      <c r="C147" s="183" t="s">
        <v>226</v>
      </c>
      <c r="D147" s="169" t="s">
        <v>216</v>
      </c>
      <c r="E147" s="170">
        <v>5698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72">
        <v>0</v>
      </c>
      <c r="O147" s="172">
        <f>ROUND(E147*N147,2)</f>
        <v>0</v>
      </c>
      <c r="P147" s="172">
        <v>0</v>
      </c>
      <c r="Q147" s="172">
        <f>ROUND(E147*P147,2)</f>
        <v>0</v>
      </c>
      <c r="R147" s="172"/>
      <c r="S147" s="173" t="s">
        <v>124</v>
      </c>
      <c r="T147" s="157">
        <v>8.0000000000000002E-3</v>
      </c>
      <c r="U147" s="157">
        <f>ROUND(E147*T147,2)</f>
        <v>45.58</v>
      </c>
      <c r="V147" s="157"/>
      <c r="W147" s="157" t="s">
        <v>125</v>
      </c>
      <c r="X147" s="148"/>
      <c r="Y147" s="148"/>
      <c r="Z147" s="148"/>
      <c r="AA147" s="148"/>
      <c r="AB147" s="148"/>
      <c r="AC147" s="148"/>
      <c r="AD147" s="148"/>
      <c r="AE147" s="148"/>
      <c r="AF147" s="148" t="s">
        <v>126</v>
      </c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 x14ac:dyDescent="0.2">
      <c r="A148" s="155"/>
      <c r="B148" s="156"/>
      <c r="C148" s="184" t="s">
        <v>634</v>
      </c>
      <c r="D148" s="158"/>
      <c r="E148" s="159">
        <v>4273.5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 t="s">
        <v>128</v>
      </c>
      <c r="AG148" s="148">
        <v>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outlineLevel="1" x14ac:dyDescent="0.2">
      <c r="A149" s="155"/>
      <c r="B149" s="156"/>
      <c r="C149" s="184" t="s">
        <v>635</v>
      </c>
      <c r="D149" s="158"/>
      <c r="E149" s="159">
        <v>1424.5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 t="s">
        <v>128</v>
      </c>
      <c r="AG149" s="148">
        <v>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outlineLevel="1" x14ac:dyDescent="0.2">
      <c r="A150" s="167">
        <v>71</v>
      </c>
      <c r="B150" s="168" t="s">
        <v>227</v>
      </c>
      <c r="C150" s="183" t="s">
        <v>415</v>
      </c>
      <c r="D150" s="169" t="s">
        <v>216</v>
      </c>
      <c r="E150" s="170">
        <v>122.1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0</v>
      </c>
      <c r="O150" s="172">
        <f>ROUND(E150*N150,2)</f>
        <v>0</v>
      </c>
      <c r="P150" s="172">
        <v>0</v>
      </c>
      <c r="Q150" s="172">
        <f>ROUND(E150*P150,2)</f>
        <v>0</v>
      </c>
      <c r="R150" s="172"/>
      <c r="S150" s="173" t="s">
        <v>124</v>
      </c>
      <c r="T150" s="157">
        <v>0</v>
      </c>
      <c r="U150" s="157">
        <f>ROUND(E150*T150,2)</f>
        <v>0</v>
      </c>
      <c r="V150" s="157"/>
      <c r="W150" s="157" t="s">
        <v>125</v>
      </c>
      <c r="X150" s="148"/>
      <c r="Y150" s="148"/>
      <c r="Z150" s="148"/>
      <c r="AA150" s="148"/>
      <c r="AB150" s="148"/>
      <c r="AC150" s="148"/>
      <c r="AD150" s="148"/>
      <c r="AE150" s="148"/>
      <c r="AF150" s="148" t="s">
        <v>126</v>
      </c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outlineLevel="1" x14ac:dyDescent="0.2">
      <c r="A151" s="155"/>
      <c r="B151" s="156"/>
      <c r="C151" s="184" t="s">
        <v>632</v>
      </c>
      <c r="D151" s="158"/>
      <c r="E151" s="159">
        <v>122.1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 t="s">
        <v>128</v>
      </c>
      <c r="AG151" s="148">
        <v>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outlineLevel="1" x14ac:dyDescent="0.2">
      <c r="A152" s="167">
        <v>72</v>
      </c>
      <c r="B152" s="168" t="s">
        <v>416</v>
      </c>
      <c r="C152" s="183" t="s">
        <v>417</v>
      </c>
      <c r="D152" s="169" t="s">
        <v>216</v>
      </c>
      <c r="E152" s="170">
        <v>40.700000000000003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0</v>
      </c>
      <c r="O152" s="172">
        <f>ROUND(E152*N152,2)</f>
        <v>0</v>
      </c>
      <c r="P152" s="172">
        <v>0</v>
      </c>
      <c r="Q152" s="172">
        <f>ROUND(E152*P152,2)</f>
        <v>0</v>
      </c>
      <c r="R152" s="172"/>
      <c r="S152" s="173" t="s">
        <v>124</v>
      </c>
      <c r="T152" s="157">
        <v>0</v>
      </c>
      <c r="U152" s="157">
        <f>ROUND(E152*T152,2)</f>
        <v>0</v>
      </c>
      <c r="V152" s="157"/>
      <c r="W152" s="157" t="s">
        <v>125</v>
      </c>
      <c r="X152" s="148"/>
      <c r="Y152" s="148"/>
      <c r="Z152" s="148"/>
      <c r="AA152" s="148"/>
      <c r="AB152" s="148"/>
      <c r="AC152" s="148"/>
      <c r="AD152" s="148"/>
      <c r="AE152" s="148"/>
      <c r="AF152" s="148" t="s">
        <v>126</v>
      </c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outlineLevel="1" x14ac:dyDescent="0.2">
      <c r="A153" s="155"/>
      <c r="B153" s="156"/>
      <c r="C153" s="184" t="s">
        <v>633</v>
      </c>
      <c r="D153" s="158"/>
      <c r="E153" s="159">
        <v>40.700000000000003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 t="s">
        <v>128</v>
      </c>
      <c r="AG153" s="148">
        <v>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</row>
    <row r="154" spans="1:59" x14ac:dyDescent="0.2">
      <c r="A154" s="5"/>
      <c r="B154" s="6"/>
      <c r="C154" s="186"/>
      <c r="D154" s="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AD154">
        <v>15</v>
      </c>
      <c r="AE154">
        <v>21</v>
      </c>
    </row>
    <row r="155" spans="1:59" x14ac:dyDescent="0.2">
      <c r="A155" s="151"/>
      <c r="B155" s="152" t="s">
        <v>31</v>
      </c>
      <c r="C155" s="187"/>
      <c r="D155" s="153"/>
      <c r="E155" s="154"/>
      <c r="F155" s="154"/>
      <c r="G155" s="181">
        <f>G8+G75+G83+G90+G136+G140+G143</f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AD155">
        <f>SUMIF(L7:L153,AD154,G7:G153)</f>
        <v>0</v>
      </c>
      <c r="AE155">
        <f>SUMIF(L7:L153,AE154,G7:G153)</f>
        <v>0</v>
      </c>
      <c r="AF155" t="s">
        <v>229</v>
      </c>
    </row>
    <row r="156" spans="1:59" x14ac:dyDescent="0.2">
      <c r="A156" s="5"/>
      <c r="B156" s="6"/>
      <c r="C156" s="186"/>
      <c r="D156" s="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59" x14ac:dyDescent="0.2">
      <c r="A157" s="5"/>
      <c r="B157" s="6"/>
      <c r="C157" s="186"/>
      <c r="D157" s="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59" x14ac:dyDescent="0.2">
      <c r="A158" s="255" t="s">
        <v>230</v>
      </c>
      <c r="B158" s="255"/>
      <c r="C158" s="256"/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59" x14ac:dyDescent="0.2">
      <c r="A159" s="257"/>
      <c r="B159" s="258"/>
      <c r="C159" s="259"/>
      <c r="D159" s="258"/>
      <c r="E159" s="258"/>
      <c r="F159" s="258"/>
      <c r="G159" s="26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AF159" t="s">
        <v>231</v>
      </c>
    </row>
    <row r="160" spans="1:59" x14ac:dyDescent="0.2">
      <c r="A160" s="261"/>
      <c r="B160" s="262"/>
      <c r="C160" s="263"/>
      <c r="D160" s="262"/>
      <c r="E160" s="262"/>
      <c r="F160" s="262"/>
      <c r="G160" s="26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32" x14ac:dyDescent="0.2">
      <c r="A161" s="261"/>
      <c r="B161" s="262"/>
      <c r="C161" s="263"/>
      <c r="D161" s="262"/>
      <c r="E161" s="262"/>
      <c r="F161" s="262"/>
      <c r="G161" s="26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32" x14ac:dyDescent="0.2">
      <c r="A162" s="261"/>
      <c r="B162" s="262"/>
      <c r="C162" s="263"/>
      <c r="D162" s="262"/>
      <c r="E162" s="262"/>
      <c r="F162" s="262"/>
      <c r="G162" s="26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32" x14ac:dyDescent="0.2">
      <c r="A163" s="265"/>
      <c r="B163" s="266"/>
      <c r="C163" s="267"/>
      <c r="D163" s="266"/>
      <c r="E163" s="266"/>
      <c r="F163" s="266"/>
      <c r="G163" s="26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32" x14ac:dyDescent="0.2">
      <c r="A164" s="5"/>
      <c r="B164" s="6"/>
      <c r="C164" s="186"/>
      <c r="D164" s="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32" x14ac:dyDescent="0.2">
      <c r="C165" s="188"/>
      <c r="D165" s="139"/>
      <c r="AF165" t="s">
        <v>232</v>
      </c>
    </row>
    <row r="166" spans="1:32" x14ac:dyDescent="0.2">
      <c r="D166" s="139"/>
    </row>
    <row r="167" spans="1:32" x14ac:dyDescent="0.2">
      <c r="D167" s="139"/>
    </row>
    <row r="168" spans="1:32" x14ac:dyDescent="0.2">
      <c r="D168" s="139"/>
    </row>
    <row r="169" spans="1:32" x14ac:dyDescent="0.2">
      <c r="D169" s="139"/>
    </row>
    <row r="170" spans="1:32" x14ac:dyDescent="0.2">
      <c r="D170" s="139"/>
    </row>
    <row r="171" spans="1:32" x14ac:dyDescent="0.2">
      <c r="D171" s="139"/>
    </row>
    <row r="172" spans="1:32" x14ac:dyDescent="0.2">
      <c r="D172" s="139"/>
    </row>
    <row r="173" spans="1:32" x14ac:dyDescent="0.2">
      <c r="D173" s="139"/>
    </row>
    <row r="174" spans="1:32" x14ac:dyDescent="0.2">
      <c r="D174" s="139"/>
    </row>
    <row r="175" spans="1:32" x14ac:dyDescent="0.2">
      <c r="D175" s="139"/>
    </row>
    <row r="176" spans="1:32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10">
    <mergeCell ref="A159:G163"/>
    <mergeCell ref="C54:G54"/>
    <mergeCell ref="C81:G81"/>
    <mergeCell ref="C109:G109"/>
    <mergeCell ref="C142:G142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F1" t="s">
        <v>95</v>
      </c>
    </row>
    <row r="2" spans="1:59" ht="24.95" customHeight="1" x14ac:dyDescent="0.2">
      <c r="A2" s="140" t="s">
        <v>8</v>
      </c>
      <c r="B2" s="75" t="s">
        <v>43</v>
      </c>
      <c r="C2" s="249" t="s">
        <v>44</v>
      </c>
      <c r="D2" s="250"/>
      <c r="E2" s="250"/>
      <c r="F2" s="250"/>
      <c r="G2" s="251"/>
      <c r="AF2" t="s">
        <v>96</v>
      </c>
    </row>
    <row r="3" spans="1:59" ht="24.95" customHeight="1" x14ac:dyDescent="0.2">
      <c r="A3" s="140" t="s">
        <v>9</v>
      </c>
      <c r="B3" s="75" t="s">
        <v>55</v>
      </c>
      <c r="C3" s="249" t="s">
        <v>56</v>
      </c>
      <c r="D3" s="250"/>
      <c r="E3" s="250"/>
      <c r="F3" s="250"/>
      <c r="G3" s="251"/>
      <c r="AB3" s="87" t="s">
        <v>96</v>
      </c>
      <c r="AF3" t="s">
        <v>97</v>
      </c>
    </row>
    <row r="4" spans="1:59" ht="24.95" customHeight="1" x14ac:dyDescent="0.2">
      <c r="A4" s="141" t="s">
        <v>10</v>
      </c>
      <c r="B4" s="142" t="s">
        <v>43</v>
      </c>
      <c r="C4" s="252" t="s">
        <v>48</v>
      </c>
      <c r="D4" s="253"/>
      <c r="E4" s="253"/>
      <c r="F4" s="253"/>
      <c r="G4" s="254"/>
      <c r="AF4" t="s">
        <v>98</v>
      </c>
    </row>
    <row r="5" spans="1:59" x14ac:dyDescent="0.2">
      <c r="D5" s="139"/>
    </row>
    <row r="6" spans="1:59" ht="38.25" x14ac:dyDescent="0.2">
      <c r="A6" s="144" t="s">
        <v>99</v>
      </c>
      <c r="B6" s="146" t="s">
        <v>100</v>
      </c>
      <c r="C6" s="146" t="s">
        <v>101</v>
      </c>
      <c r="D6" s="145" t="s">
        <v>102</v>
      </c>
      <c r="E6" s="144" t="s">
        <v>103</v>
      </c>
      <c r="F6" s="143" t="s">
        <v>104</v>
      </c>
      <c r="G6" s="144" t="s">
        <v>31</v>
      </c>
      <c r="H6" s="147" t="s">
        <v>32</v>
      </c>
      <c r="I6" s="147" t="s">
        <v>105</v>
      </c>
      <c r="J6" s="147" t="s">
        <v>33</v>
      </c>
      <c r="K6" s="147" t="s">
        <v>106</v>
      </c>
      <c r="L6" s="147" t="s">
        <v>107</v>
      </c>
      <c r="M6" s="147" t="s">
        <v>108</v>
      </c>
      <c r="N6" s="147" t="s">
        <v>109</v>
      </c>
      <c r="O6" s="147" t="s">
        <v>110</v>
      </c>
      <c r="P6" s="147" t="s">
        <v>111</v>
      </c>
      <c r="Q6" s="147" t="s">
        <v>112</v>
      </c>
      <c r="R6" s="147" t="s">
        <v>113</v>
      </c>
      <c r="S6" s="147" t="s">
        <v>114</v>
      </c>
      <c r="T6" s="147" t="s">
        <v>115</v>
      </c>
      <c r="U6" s="147" t="s">
        <v>116</v>
      </c>
      <c r="V6" s="147" t="s">
        <v>117</v>
      </c>
      <c r="W6" s="147" t="s">
        <v>118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1" t="s">
        <v>119</v>
      </c>
      <c r="B8" s="162" t="s">
        <v>64</v>
      </c>
      <c r="C8" s="182" t="s">
        <v>65</v>
      </c>
      <c r="D8" s="163"/>
      <c r="E8" s="164"/>
      <c r="F8" s="165"/>
      <c r="G8" s="165">
        <f>SUMIF(AF9:AF11,"&lt;&gt;NOR",G9:G11)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5"/>
      <c r="O8" s="165">
        <f>SUM(O9:O11)</f>
        <v>0.08</v>
      </c>
      <c r="P8" s="165"/>
      <c r="Q8" s="165">
        <f>SUM(Q9:Q11)</f>
        <v>0</v>
      </c>
      <c r="R8" s="165"/>
      <c r="S8" s="166"/>
      <c r="T8" s="160"/>
      <c r="U8" s="160">
        <f>SUM(U9:U11)</f>
        <v>112.94999999999999</v>
      </c>
      <c r="V8" s="160"/>
      <c r="W8" s="160"/>
      <c r="AF8" t="s">
        <v>120</v>
      </c>
    </row>
    <row r="9" spans="1:59" outlineLevel="1" x14ac:dyDescent="0.2">
      <c r="A9" s="174">
        <v>1</v>
      </c>
      <c r="B9" s="175" t="s">
        <v>636</v>
      </c>
      <c r="C9" s="185" t="s">
        <v>637</v>
      </c>
      <c r="D9" s="176" t="s">
        <v>136</v>
      </c>
      <c r="E9" s="177">
        <v>15.4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80" t="s">
        <v>124</v>
      </c>
      <c r="T9" s="157">
        <v>3.5329999999999999</v>
      </c>
      <c r="U9" s="157">
        <f>ROUND(E9*T9,2)</f>
        <v>54.41</v>
      </c>
      <c r="V9" s="157"/>
      <c r="W9" s="157" t="s">
        <v>125</v>
      </c>
      <c r="X9" s="148"/>
      <c r="Y9" s="148"/>
      <c r="Z9" s="148"/>
      <c r="AA9" s="148"/>
      <c r="AB9" s="148"/>
      <c r="AC9" s="148"/>
      <c r="AD9" s="148"/>
      <c r="AE9" s="148"/>
      <c r="AF9" s="148" t="s">
        <v>126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74">
        <v>2</v>
      </c>
      <c r="B10" s="175" t="s">
        <v>638</v>
      </c>
      <c r="C10" s="185" t="s">
        <v>639</v>
      </c>
      <c r="D10" s="176" t="s">
        <v>305</v>
      </c>
      <c r="E10" s="177">
        <v>24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9">
        <v>3.48E-3</v>
      </c>
      <c r="O10" s="179">
        <f>ROUND(E10*N10,2)</f>
        <v>0.08</v>
      </c>
      <c r="P10" s="179">
        <v>0</v>
      </c>
      <c r="Q10" s="179">
        <f>ROUND(E10*P10,2)</f>
        <v>0</v>
      </c>
      <c r="R10" s="179"/>
      <c r="S10" s="180" t="s">
        <v>382</v>
      </c>
      <c r="T10" s="157">
        <v>1.7012400000000001</v>
      </c>
      <c r="U10" s="157">
        <f>ROUND(E10*T10,2)</f>
        <v>40.83</v>
      </c>
      <c r="V10" s="157"/>
      <c r="W10" s="157" t="s">
        <v>125</v>
      </c>
      <c r="X10" s="148"/>
      <c r="Y10" s="148"/>
      <c r="Z10" s="148"/>
      <c r="AA10" s="148"/>
      <c r="AB10" s="148"/>
      <c r="AC10" s="148"/>
      <c r="AD10" s="148"/>
      <c r="AE10" s="148"/>
      <c r="AF10" s="148" t="s">
        <v>126</v>
      </c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 x14ac:dyDescent="0.2">
      <c r="A11" s="174">
        <v>3</v>
      </c>
      <c r="B11" s="175" t="s">
        <v>640</v>
      </c>
      <c r="C11" s="185" t="s">
        <v>641</v>
      </c>
      <c r="D11" s="176" t="s">
        <v>136</v>
      </c>
      <c r="E11" s="177">
        <v>15.4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/>
      <c r="S11" s="180" t="s">
        <v>124</v>
      </c>
      <c r="T11" s="157">
        <v>1.1499999999999999</v>
      </c>
      <c r="U11" s="157">
        <f>ROUND(E11*T11,2)</f>
        <v>17.71</v>
      </c>
      <c r="V11" s="157"/>
      <c r="W11" s="157" t="s">
        <v>125</v>
      </c>
      <c r="X11" s="148"/>
      <c r="Y11" s="148"/>
      <c r="Z11" s="148"/>
      <c r="AA11" s="148"/>
      <c r="AB11" s="148"/>
      <c r="AC11" s="148"/>
      <c r="AD11" s="148"/>
      <c r="AE11" s="148"/>
      <c r="AF11" s="148" t="s">
        <v>126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x14ac:dyDescent="0.2">
      <c r="A12" s="161" t="s">
        <v>119</v>
      </c>
      <c r="B12" s="162" t="s">
        <v>84</v>
      </c>
      <c r="C12" s="182" t="s">
        <v>85</v>
      </c>
      <c r="D12" s="163"/>
      <c r="E12" s="164"/>
      <c r="F12" s="165"/>
      <c r="G12" s="165">
        <f>SUMIF(AF13:AF43,"&lt;&gt;NOR",G13:G43)</f>
        <v>0</v>
      </c>
      <c r="H12" s="165"/>
      <c r="I12" s="165">
        <f>SUM(I13:I43)</f>
        <v>0</v>
      </c>
      <c r="J12" s="165"/>
      <c r="K12" s="165">
        <f>SUM(K13:K43)</f>
        <v>0</v>
      </c>
      <c r="L12" s="165"/>
      <c r="M12" s="165">
        <f>SUM(M13:M43)</f>
        <v>0</v>
      </c>
      <c r="N12" s="165"/>
      <c r="O12" s="165">
        <f>SUM(O13:O43)</f>
        <v>5.24</v>
      </c>
      <c r="P12" s="165"/>
      <c r="Q12" s="165">
        <f>SUM(Q13:Q43)</f>
        <v>0</v>
      </c>
      <c r="R12" s="165"/>
      <c r="S12" s="166"/>
      <c r="T12" s="160"/>
      <c r="U12" s="160">
        <f>SUM(U13:U43)</f>
        <v>422.91</v>
      </c>
      <c r="V12" s="160"/>
      <c r="W12" s="160"/>
      <c r="AF12" t="s">
        <v>120</v>
      </c>
    </row>
    <row r="13" spans="1:59" ht="22.5" outlineLevel="1" x14ac:dyDescent="0.2">
      <c r="A13" s="174">
        <v>4</v>
      </c>
      <c r="B13" s="175" t="s">
        <v>642</v>
      </c>
      <c r="C13" s="185" t="s">
        <v>643</v>
      </c>
      <c r="D13" s="176" t="s">
        <v>305</v>
      </c>
      <c r="E13" s="177">
        <v>180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5.0000000000000002E-5</v>
      </c>
      <c r="O13" s="179">
        <f>ROUND(E13*N13,2)</f>
        <v>0.01</v>
      </c>
      <c r="P13" s="179">
        <v>0</v>
      </c>
      <c r="Q13" s="179">
        <f>ROUND(E13*P13,2)</f>
        <v>0</v>
      </c>
      <c r="R13" s="179"/>
      <c r="S13" s="180" t="s">
        <v>124</v>
      </c>
      <c r="T13" s="157">
        <v>7.8E-2</v>
      </c>
      <c r="U13" s="157">
        <f>ROUND(E13*T13,2)</f>
        <v>14.04</v>
      </c>
      <c r="V13" s="157"/>
      <c r="W13" s="157" t="s">
        <v>125</v>
      </c>
      <c r="X13" s="148"/>
      <c r="Y13" s="148"/>
      <c r="Z13" s="148"/>
      <c r="AA13" s="148"/>
      <c r="AB13" s="148"/>
      <c r="AC13" s="148"/>
      <c r="AD13" s="148"/>
      <c r="AE13" s="148"/>
      <c r="AF13" s="148" t="s">
        <v>126</v>
      </c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74">
        <v>5</v>
      </c>
      <c r="B14" s="175" t="s">
        <v>644</v>
      </c>
      <c r="C14" s="185" t="s">
        <v>645</v>
      </c>
      <c r="D14" s="176" t="s">
        <v>167</v>
      </c>
      <c r="E14" s="177">
        <v>72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79"/>
      <c r="S14" s="180" t="s">
        <v>124</v>
      </c>
      <c r="T14" s="157">
        <v>5.0500000000000003E-2</v>
      </c>
      <c r="U14" s="157">
        <f>ROUND(E14*T14,2)</f>
        <v>3.64</v>
      </c>
      <c r="V14" s="157"/>
      <c r="W14" s="157" t="s">
        <v>125</v>
      </c>
      <c r="X14" s="148"/>
      <c r="Y14" s="148"/>
      <c r="Z14" s="148"/>
      <c r="AA14" s="148"/>
      <c r="AB14" s="148"/>
      <c r="AC14" s="148"/>
      <c r="AD14" s="148"/>
      <c r="AE14" s="148"/>
      <c r="AF14" s="148" t="s">
        <v>126</v>
      </c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74">
        <v>6</v>
      </c>
      <c r="B15" s="175" t="s">
        <v>646</v>
      </c>
      <c r="C15" s="185" t="s">
        <v>647</v>
      </c>
      <c r="D15" s="176" t="s">
        <v>167</v>
      </c>
      <c r="E15" s="177">
        <v>232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79"/>
      <c r="S15" s="180" t="s">
        <v>124</v>
      </c>
      <c r="T15" s="157">
        <v>8.2170000000000007E-2</v>
      </c>
      <c r="U15" s="157">
        <f>ROUND(E15*T15,2)</f>
        <v>19.059999999999999</v>
      </c>
      <c r="V15" s="157"/>
      <c r="W15" s="157" t="s">
        <v>125</v>
      </c>
      <c r="X15" s="148"/>
      <c r="Y15" s="148"/>
      <c r="Z15" s="148"/>
      <c r="AA15" s="148"/>
      <c r="AB15" s="148"/>
      <c r="AC15" s="148"/>
      <c r="AD15" s="148"/>
      <c r="AE15" s="148"/>
      <c r="AF15" s="148" t="s">
        <v>126</v>
      </c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ht="22.5" outlineLevel="1" x14ac:dyDescent="0.2">
      <c r="A16" s="167">
        <v>7</v>
      </c>
      <c r="B16" s="168" t="s">
        <v>648</v>
      </c>
      <c r="C16" s="183" t="s">
        <v>649</v>
      </c>
      <c r="D16" s="169" t="s">
        <v>167</v>
      </c>
      <c r="E16" s="170">
        <v>24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3" t="s">
        <v>124</v>
      </c>
      <c r="T16" s="157">
        <v>3.4166699999999999</v>
      </c>
      <c r="U16" s="157">
        <f>ROUND(E16*T16,2)</f>
        <v>82</v>
      </c>
      <c r="V16" s="157"/>
      <c r="W16" s="157" t="s">
        <v>125</v>
      </c>
      <c r="X16" s="148"/>
      <c r="Y16" s="148"/>
      <c r="Z16" s="148"/>
      <c r="AA16" s="148"/>
      <c r="AB16" s="148"/>
      <c r="AC16" s="148"/>
      <c r="AD16" s="148"/>
      <c r="AE16" s="148"/>
      <c r="AF16" s="148" t="s">
        <v>126</v>
      </c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269" t="s">
        <v>650</v>
      </c>
      <c r="D17" s="270"/>
      <c r="E17" s="270"/>
      <c r="F17" s="270"/>
      <c r="G17" s="270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282</v>
      </c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67">
        <v>8</v>
      </c>
      <c r="B18" s="168" t="s">
        <v>651</v>
      </c>
      <c r="C18" s="183" t="s">
        <v>652</v>
      </c>
      <c r="D18" s="169" t="s">
        <v>167</v>
      </c>
      <c r="E18" s="170">
        <v>24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3" t="s">
        <v>124</v>
      </c>
      <c r="T18" s="157">
        <v>1.8333299999999999</v>
      </c>
      <c r="U18" s="157">
        <f>ROUND(E18*T18,2)</f>
        <v>44</v>
      </c>
      <c r="V18" s="157"/>
      <c r="W18" s="157" t="s">
        <v>125</v>
      </c>
      <c r="X18" s="148"/>
      <c r="Y18" s="148"/>
      <c r="Z18" s="148"/>
      <c r="AA18" s="148"/>
      <c r="AB18" s="148"/>
      <c r="AC18" s="148"/>
      <c r="AD18" s="148"/>
      <c r="AE18" s="148"/>
      <c r="AF18" s="148" t="s">
        <v>126</v>
      </c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269" t="s">
        <v>653</v>
      </c>
      <c r="D19" s="270"/>
      <c r="E19" s="270"/>
      <c r="F19" s="270"/>
      <c r="G19" s="27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282</v>
      </c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ht="22.5" outlineLevel="1" x14ac:dyDescent="0.2">
      <c r="A20" s="167">
        <v>9</v>
      </c>
      <c r="B20" s="168" t="s">
        <v>654</v>
      </c>
      <c r="C20" s="183" t="s">
        <v>655</v>
      </c>
      <c r="D20" s="169" t="s">
        <v>305</v>
      </c>
      <c r="E20" s="170">
        <v>1060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1.0499999999999999E-3</v>
      </c>
      <c r="O20" s="172">
        <f>ROUND(E20*N20,2)</f>
        <v>1.1100000000000001</v>
      </c>
      <c r="P20" s="172">
        <v>0</v>
      </c>
      <c r="Q20" s="172">
        <f>ROUND(E20*P20,2)</f>
        <v>0</v>
      </c>
      <c r="R20" s="172"/>
      <c r="S20" s="173" t="s">
        <v>124</v>
      </c>
      <c r="T20" s="157">
        <v>0.16</v>
      </c>
      <c r="U20" s="157">
        <f>ROUND(E20*T20,2)</f>
        <v>169.6</v>
      </c>
      <c r="V20" s="157"/>
      <c r="W20" s="157" t="s">
        <v>125</v>
      </c>
      <c r="X20" s="148"/>
      <c r="Y20" s="148"/>
      <c r="Z20" s="148"/>
      <c r="AA20" s="148"/>
      <c r="AB20" s="148"/>
      <c r="AC20" s="148"/>
      <c r="AD20" s="148"/>
      <c r="AE20" s="148"/>
      <c r="AF20" s="148" t="s">
        <v>126</v>
      </c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269" t="s">
        <v>656</v>
      </c>
      <c r="D21" s="270"/>
      <c r="E21" s="270"/>
      <c r="F21" s="270"/>
      <c r="G21" s="270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282</v>
      </c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ht="22.5" outlineLevel="1" x14ac:dyDescent="0.2">
      <c r="A22" s="174">
        <v>10</v>
      </c>
      <c r="B22" s="175" t="s">
        <v>657</v>
      </c>
      <c r="C22" s="185" t="s">
        <v>658</v>
      </c>
      <c r="D22" s="176" t="s">
        <v>305</v>
      </c>
      <c r="E22" s="177">
        <v>50</v>
      </c>
      <c r="F22" s="178"/>
      <c r="G22" s="179">
        <f t="shared" ref="G22:G27" si="0">ROUND(E22*F22,2)</f>
        <v>0</v>
      </c>
      <c r="H22" s="178"/>
      <c r="I22" s="179">
        <f t="shared" ref="I22:I27" si="1">ROUND(E22*H22,2)</f>
        <v>0</v>
      </c>
      <c r="J22" s="178"/>
      <c r="K22" s="179">
        <f t="shared" ref="K22:K27" si="2">ROUND(E22*J22,2)</f>
        <v>0</v>
      </c>
      <c r="L22" s="179">
        <v>21</v>
      </c>
      <c r="M22" s="179">
        <f t="shared" ref="M22:M27" si="3">G22*(1+L22/100)</f>
        <v>0</v>
      </c>
      <c r="N22" s="179">
        <v>6.0000000000000002E-5</v>
      </c>
      <c r="O22" s="179">
        <f t="shared" ref="O22:O27" si="4">ROUND(E22*N22,2)</f>
        <v>0</v>
      </c>
      <c r="P22" s="179">
        <v>0</v>
      </c>
      <c r="Q22" s="179">
        <f t="shared" ref="Q22:Q27" si="5">ROUND(E22*P22,2)</f>
        <v>0</v>
      </c>
      <c r="R22" s="179"/>
      <c r="S22" s="180" t="s">
        <v>124</v>
      </c>
      <c r="T22" s="157">
        <v>4.6330000000000003E-2</v>
      </c>
      <c r="U22" s="157">
        <f t="shared" ref="U22:U27" si="6">ROUND(E22*T22,2)</f>
        <v>2.3199999999999998</v>
      </c>
      <c r="V22" s="157"/>
      <c r="W22" s="157" t="s">
        <v>125</v>
      </c>
      <c r="X22" s="148"/>
      <c r="Y22" s="148"/>
      <c r="Z22" s="148"/>
      <c r="AA22" s="148"/>
      <c r="AB22" s="148"/>
      <c r="AC22" s="148"/>
      <c r="AD22" s="148"/>
      <c r="AE22" s="148"/>
      <c r="AF22" s="148" t="s">
        <v>126</v>
      </c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ht="22.5" outlineLevel="1" x14ac:dyDescent="0.2">
      <c r="A23" s="174">
        <v>11</v>
      </c>
      <c r="B23" s="175" t="s">
        <v>659</v>
      </c>
      <c r="C23" s="185" t="s">
        <v>660</v>
      </c>
      <c r="D23" s="176" t="s">
        <v>305</v>
      </c>
      <c r="E23" s="177">
        <v>200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1.7000000000000001E-4</v>
      </c>
      <c r="O23" s="179">
        <f t="shared" si="4"/>
        <v>0.03</v>
      </c>
      <c r="P23" s="179">
        <v>0</v>
      </c>
      <c r="Q23" s="179">
        <f t="shared" si="5"/>
        <v>0</v>
      </c>
      <c r="R23" s="179"/>
      <c r="S23" s="180" t="s">
        <v>124</v>
      </c>
      <c r="T23" s="157">
        <v>5.0959999999999998E-2</v>
      </c>
      <c r="U23" s="157">
        <f t="shared" si="6"/>
        <v>10.19</v>
      </c>
      <c r="V23" s="157"/>
      <c r="W23" s="157" t="s">
        <v>125</v>
      </c>
      <c r="X23" s="148"/>
      <c r="Y23" s="148"/>
      <c r="Z23" s="148"/>
      <c r="AA23" s="148"/>
      <c r="AB23" s="148"/>
      <c r="AC23" s="148"/>
      <c r="AD23" s="148"/>
      <c r="AE23" s="148"/>
      <c r="AF23" s="148" t="s">
        <v>126</v>
      </c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ht="22.5" outlineLevel="1" x14ac:dyDescent="0.2">
      <c r="A24" s="174">
        <v>12</v>
      </c>
      <c r="B24" s="175" t="s">
        <v>661</v>
      </c>
      <c r="C24" s="185" t="s">
        <v>662</v>
      </c>
      <c r="D24" s="176" t="s">
        <v>305</v>
      </c>
      <c r="E24" s="177">
        <v>1245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9">
        <v>6.4000000000000005E-4</v>
      </c>
      <c r="O24" s="179">
        <f t="shared" si="4"/>
        <v>0.8</v>
      </c>
      <c r="P24" s="179">
        <v>0</v>
      </c>
      <c r="Q24" s="179">
        <f t="shared" si="5"/>
        <v>0</v>
      </c>
      <c r="R24" s="179"/>
      <c r="S24" s="180" t="s">
        <v>124</v>
      </c>
      <c r="T24" s="157">
        <v>6.2700000000000006E-2</v>
      </c>
      <c r="U24" s="157">
        <f t="shared" si="6"/>
        <v>78.06</v>
      </c>
      <c r="V24" s="157"/>
      <c r="W24" s="157" t="s">
        <v>125</v>
      </c>
      <c r="X24" s="148"/>
      <c r="Y24" s="148"/>
      <c r="Z24" s="148"/>
      <c r="AA24" s="148"/>
      <c r="AB24" s="148"/>
      <c r="AC24" s="148"/>
      <c r="AD24" s="148"/>
      <c r="AE24" s="148"/>
      <c r="AF24" s="148" t="s">
        <v>126</v>
      </c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74">
        <v>13</v>
      </c>
      <c r="B25" s="175" t="s">
        <v>663</v>
      </c>
      <c r="C25" s="185" t="s">
        <v>664</v>
      </c>
      <c r="D25" s="176" t="s">
        <v>665</v>
      </c>
      <c r="E25" s="177">
        <v>1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80" t="s">
        <v>382</v>
      </c>
      <c r="T25" s="157">
        <v>0</v>
      </c>
      <c r="U25" s="157">
        <f t="shared" si="6"/>
        <v>0</v>
      </c>
      <c r="V25" s="157"/>
      <c r="W25" s="157" t="s">
        <v>125</v>
      </c>
      <c r="X25" s="148"/>
      <c r="Y25" s="148"/>
      <c r="Z25" s="148"/>
      <c r="AA25" s="148"/>
      <c r="AB25" s="148"/>
      <c r="AC25" s="148"/>
      <c r="AD25" s="148"/>
      <c r="AE25" s="148"/>
      <c r="AF25" s="148" t="s">
        <v>126</v>
      </c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ht="22.5" outlineLevel="1" x14ac:dyDescent="0.2">
      <c r="A26" s="174">
        <v>14</v>
      </c>
      <c r="B26" s="175" t="s">
        <v>666</v>
      </c>
      <c r="C26" s="185" t="s">
        <v>667</v>
      </c>
      <c r="D26" s="176" t="s">
        <v>407</v>
      </c>
      <c r="E26" s="177">
        <v>1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80" t="s">
        <v>382</v>
      </c>
      <c r="T26" s="157">
        <v>0</v>
      </c>
      <c r="U26" s="157">
        <f t="shared" si="6"/>
        <v>0</v>
      </c>
      <c r="V26" s="157"/>
      <c r="W26" s="157" t="s">
        <v>125</v>
      </c>
      <c r="X26" s="148"/>
      <c r="Y26" s="148"/>
      <c r="Z26" s="148"/>
      <c r="AA26" s="148"/>
      <c r="AB26" s="148"/>
      <c r="AC26" s="148"/>
      <c r="AD26" s="148"/>
      <c r="AE26" s="148"/>
      <c r="AF26" s="148" t="s">
        <v>126</v>
      </c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67">
        <v>15</v>
      </c>
      <c r="B27" s="168" t="s">
        <v>668</v>
      </c>
      <c r="C27" s="183" t="s">
        <v>669</v>
      </c>
      <c r="D27" s="169" t="s">
        <v>167</v>
      </c>
      <c r="E27" s="170">
        <v>26</v>
      </c>
      <c r="F27" s="171"/>
      <c r="G27" s="172">
        <f t="shared" si="0"/>
        <v>0</v>
      </c>
      <c r="H27" s="171"/>
      <c r="I27" s="172">
        <f t="shared" si="1"/>
        <v>0</v>
      </c>
      <c r="J27" s="171"/>
      <c r="K27" s="172">
        <f t="shared" si="2"/>
        <v>0</v>
      </c>
      <c r="L27" s="172">
        <v>21</v>
      </c>
      <c r="M27" s="172">
        <f t="shared" si="3"/>
        <v>0</v>
      </c>
      <c r="N27" s="172">
        <v>0</v>
      </c>
      <c r="O27" s="172">
        <f t="shared" si="4"/>
        <v>0</v>
      </c>
      <c r="P27" s="172">
        <v>0</v>
      </c>
      <c r="Q27" s="172">
        <f t="shared" si="5"/>
        <v>0</v>
      </c>
      <c r="R27" s="172"/>
      <c r="S27" s="173" t="s">
        <v>382</v>
      </c>
      <c r="T27" s="157">
        <v>0</v>
      </c>
      <c r="U27" s="157">
        <f t="shared" si="6"/>
        <v>0</v>
      </c>
      <c r="V27" s="157"/>
      <c r="W27" s="157" t="s">
        <v>125</v>
      </c>
      <c r="X27" s="148"/>
      <c r="Y27" s="148"/>
      <c r="Z27" s="148"/>
      <c r="AA27" s="148"/>
      <c r="AB27" s="148"/>
      <c r="AC27" s="148"/>
      <c r="AD27" s="148"/>
      <c r="AE27" s="148"/>
      <c r="AF27" s="148" t="s">
        <v>126</v>
      </c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55"/>
      <c r="B28" s="156"/>
      <c r="C28" s="184" t="s">
        <v>670</v>
      </c>
      <c r="D28" s="158"/>
      <c r="E28" s="159">
        <v>26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 t="s">
        <v>128</v>
      </c>
      <c r="AG28" s="148">
        <v>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 x14ac:dyDescent="0.2">
      <c r="A29" s="174">
        <v>16</v>
      </c>
      <c r="B29" s="175" t="s">
        <v>671</v>
      </c>
      <c r="C29" s="185" t="s">
        <v>672</v>
      </c>
      <c r="D29" s="176" t="s">
        <v>407</v>
      </c>
      <c r="E29" s="177">
        <v>24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9">
        <v>0</v>
      </c>
      <c r="O29" s="179">
        <f>ROUND(E29*N29,2)</f>
        <v>0</v>
      </c>
      <c r="P29" s="179">
        <v>0</v>
      </c>
      <c r="Q29" s="179">
        <f>ROUND(E29*P29,2)</f>
        <v>0</v>
      </c>
      <c r="R29" s="179"/>
      <c r="S29" s="180" t="s">
        <v>382</v>
      </c>
      <c r="T29" s="157">
        <v>0</v>
      </c>
      <c r="U29" s="157">
        <f>ROUND(E29*T29,2)</f>
        <v>0</v>
      </c>
      <c r="V29" s="157"/>
      <c r="W29" s="157" t="s">
        <v>125</v>
      </c>
      <c r="X29" s="148"/>
      <c r="Y29" s="148"/>
      <c r="Z29" s="148"/>
      <c r="AA29" s="148"/>
      <c r="AB29" s="148"/>
      <c r="AC29" s="148"/>
      <c r="AD29" s="148"/>
      <c r="AE29" s="148"/>
      <c r="AF29" s="148" t="s">
        <v>126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ht="22.5" outlineLevel="1" x14ac:dyDescent="0.2">
      <c r="A30" s="174">
        <v>17</v>
      </c>
      <c r="B30" s="175" t="s">
        <v>673</v>
      </c>
      <c r="C30" s="185" t="s">
        <v>674</v>
      </c>
      <c r="D30" s="176" t="s">
        <v>407</v>
      </c>
      <c r="E30" s="177">
        <v>24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79"/>
      <c r="S30" s="180" t="s">
        <v>382</v>
      </c>
      <c r="T30" s="157">
        <v>0</v>
      </c>
      <c r="U30" s="157">
        <f>ROUND(E30*T30,2)</f>
        <v>0</v>
      </c>
      <c r="V30" s="157"/>
      <c r="W30" s="157" t="s">
        <v>175</v>
      </c>
      <c r="X30" s="148"/>
      <c r="Y30" s="148"/>
      <c r="Z30" s="148"/>
      <c r="AA30" s="148"/>
      <c r="AB30" s="148"/>
      <c r="AC30" s="148"/>
      <c r="AD30" s="148"/>
      <c r="AE30" s="148"/>
      <c r="AF30" s="148" t="s">
        <v>176</v>
      </c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67">
        <v>18</v>
      </c>
      <c r="B31" s="168" t="s">
        <v>675</v>
      </c>
      <c r="C31" s="183" t="s">
        <v>676</v>
      </c>
      <c r="D31" s="169" t="s">
        <v>167</v>
      </c>
      <c r="E31" s="170">
        <v>24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0.127</v>
      </c>
      <c r="O31" s="172">
        <f>ROUND(E31*N31,2)</f>
        <v>3.05</v>
      </c>
      <c r="P31" s="172">
        <v>0</v>
      </c>
      <c r="Q31" s="172">
        <f>ROUND(E31*P31,2)</f>
        <v>0</v>
      </c>
      <c r="R31" s="172" t="s">
        <v>174</v>
      </c>
      <c r="S31" s="173" t="s">
        <v>124</v>
      </c>
      <c r="T31" s="157">
        <v>0</v>
      </c>
      <c r="U31" s="157">
        <f>ROUND(E31*T31,2)</f>
        <v>0</v>
      </c>
      <c r="V31" s="157"/>
      <c r="W31" s="157" t="s">
        <v>175</v>
      </c>
      <c r="X31" s="148"/>
      <c r="Y31" s="148"/>
      <c r="Z31" s="148"/>
      <c r="AA31" s="148"/>
      <c r="AB31" s="148"/>
      <c r="AC31" s="148"/>
      <c r="AD31" s="148"/>
      <c r="AE31" s="148"/>
      <c r="AF31" s="148" t="s">
        <v>176</v>
      </c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55"/>
      <c r="B32" s="156"/>
      <c r="C32" s="269" t="s">
        <v>725</v>
      </c>
      <c r="D32" s="270"/>
      <c r="E32" s="270"/>
      <c r="F32" s="270"/>
      <c r="G32" s="270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48"/>
      <c r="Y32" s="148"/>
      <c r="Z32" s="148"/>
      <c r="AA32" s="148"/>
      <c r="AB32" s="148"/>
      <c r="AC32" s="148"/>
      <c r="AD32" s="148"/>
      <c r="AE32" s="148"/>
      <c r="AF32" s="148" t="s">
        <v>282</v>
      </c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55"/>
      <c r="B33" s="156"/>
      <c r="C33" s="271" t="s">
        <v>677</v>
      </c>
      <c r="D33" s="272"/>
      <c r="E33" s="272"/>
      <c r="F33" s="272"/>
      <c r="G33" s="272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282</v>
      </c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 x14ac:dyDescent="0.2">
      <c r="A34" s="155"/>
      <c r="B34" s="156"/>
      <c r="C34" s="271" t="s">
        <v>678</v>
      </c>
      <c r="D34" s="272"/>
      <c r="E34" s="272"/>
      <c r="F34" s="272"/>
      <c r="G34" s="272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282</v>
      </c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271" t="s">
        <v>679</v>
      </c>
      <c r="D35" s="272"/>
      <c r="E35" s="272"/>
      <c r="F35" s="272"/>
      <c r="G35" s="272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282</v>
      </c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55"/>
      <c r="B36" s="156"/>
      <c r="C36" s="271" t="s">
        <v>726</v>
      </c>
      <c r="D36" s="272"/>
      <c r="E36" s="272"/>
      <c r="F36" s="272"/>
      <c r="G36" s="27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282</v>
      </c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5"/>
      <c r="B37" s="156"/>
      <c r="C37" s="196" t="s">
        <v>680</v>
      </c>
      <c r="D37" s="191"/>
      <c r="E37" s="192"/>
      <c r="F37" s="193"/>
      <c r="G37" s="19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 t="s">
        <v>282</v>
      </c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5"/>
      <c r="B38" s="156"/>
      <c r="C38" s="271" t="s">
        <v>727</v>
      </c>
      <c r="D38" s="272"/>
      <c r="E38" s="272"/>
      <c r="F38" s="272"/>
      <c r="G38" s="272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 t="s">
        <v>282</v>
      </c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55"/>
      <c r="B39" s="156"/>
      <c r="C39" s="271" t="s">
        <v>681</v>
      </c>
      <c r="D39" s="272"/>
      <c r="E39" s="272"/>
      <c r="F39" s="272"/>
      <c r="G39" s="272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 t="s">
        <v>282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5"/>
      <c r="B40" s="156"/>
      <c r="C40" s="271" t="s">
        <v>682</v>
      </c>
      <c r="D40" s="272"/>
      <c r="E40" s="272"/>
      <c r="F40" s="272"/>
      <c r="G40" s="272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282</v>
      </c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ht="22.5" outlineLevel="1" x14ac:dyDescent="0.2">
      <c r="A41" s="174">
        <v>19</v>
      </c>
      <c r="B41" s="175" t="s">
        <v>683</v>
      </c>
      <c r="C41" s="185" t="s">
        <v>684</v>
      </c>
      <c r="D41" s="176" t="s">
        <v>167</v>
      </c>
      <c r="E41" s="177">
        <v>24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0.01</v>
      </c>
      <c r="O41" s="179">
        <f>ROUND(E41*N41,2)</f>
        <v>0.24</v>
      </c>
      <c r="P41" s="179">
        <v>0</v>
      </c>
      <c r="Q41" s="179">
        <f>ROUND(E41*P41,2)</f>
        <v>0</v>
      </c>
      <c r="R41" s="179" t="s">
        <v>174</v>
      </c>
      <c r="S41" s="180" t="s">
        <v>382</v>
      </c>
      <c r="T41" s="157">
        <v>0</v>
      </c>
      <c r="U41" s="157">
        <f>ROUND(E41*T41,2)</f>
        <v>0</v>
      </c>
      <c r="V41" s="157"/>
      <c r="W41" s="157" t="s">
        <v>175</v>
      </c>
      <c r="X41" s="148"/>
      <c r="Y41" s="148"/>
      <c r="Z41" s="148"/>
      <c r="AA41" s="148"/>
      <c r="AB41" s="148"/>
      <c r="AC41" s="148"/>
      <c r="AD41" s="148"/>
      <c r="AE41" s="148"/>
      <c r="AF41" s="148" t="s">
        <v>176</v>
      </c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74">
        <v>20</v>
      </c>
      <c r="B42" s="175" t="s">
        <v>685</v>
      </c>
      <c r="C42" s="185" t="s">
        <v>686</v>
      </c>
      <c r="D42" s="176" t="s">
        <v>167</v>
      </c>
      <c r="E42" s="177">
        <v>22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2.0000000000000001E-4</v>
      </c>
      <c r="O42" s="179">
        <f>ROUND(E42*N42,2)</f>
        <v>0</v>
      </c>
      <c r="P42" s="179">
        <v>0</v>
      </c>
      <c r="Q42" s="179">
        <f>ROUND(E42*P42,2)</f>
        <v>0</v>
      </c>
      <c r="R42" s="179" t="s">
        <v>174</v>
      </c>
      <c r="S42" s="180" t="s">
        <v>124</v>
      </c>
      <c r="T42" s="157">
        <v>0</v>
      </c>
      <c r="U42" s="157">
        <f>ROUND(E42*T42,2)</f>
        <v>0</v>
      </c>
      <c r="V42" s="157"/>
      <c r="W42" s="157" t="s">
        <v>175</v>
      </c>
      <c r="X42" s="148"/>
      <c r="Y42" s="148"/>
      <c r="Z42" s="148"/>
      <c r="AA42" s="148"/>
      <c r="AB42" s="148"/>
      <c r="AC42" s="148"/>
      <c r="AD42" s="148"/>
      <c r="AE42" s="148"/>
      <c r="AF42" s="148" t="s">
        <v>176</v>
      </c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74">
        <v>21</v>
      </c>
      <c r="B43" s="175" t="s">
        <v>687</v>
      </c>
      <c r="C43" s="185" t="s">
        <v>688</v>
      </c>
      <c r="D43" s="176" t="s">
        <v>167</v>
      </c>
      <c r="E43" s="177">
        <v>4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9">
        <v>2.0000000000000001E-4</v>
      </c>
      <c r="O43" s="179">
        <f>ROUND(E43*N43,2)</f>
        <v>0</v>
      </c>
      <c r="P43" s="179">
        <v>0</v>
      </c>
      <c r="Q43" s="179">
        <f>ROUND(E43*P43,2)</f>
        <v>0</v>
      </c>
      <c r="R43" s="179" t="s">
        <v>174</v>
      </c>
      <c r="S43" s="180" t="s">
        <v>124</v>
      </c>
      <c r="T43" s="157">
        <v>0</v>
      </c>
      <c r="U43" s="157">
        <f>ROUND(E43*T43,2)</f>
        <v>0</v>
      </c>
      <c r="V43" s="157"/>
      <c r="W43" s="157" t="s">
        <v>175</v>
      </c>
      <c r="X43" s="148"/>
      <c r="Y43" s="148"/>
      <c r="Z43" s="148"/>
      <c r="AA43" s="148"/>
      <c r="AB43" s="148"/>
      <c r="AC43" s="148"/>
      <c r="AD43" s="148"/>
      <c r="AE43" s="148"/>
      <c r="AF43" s="148" t="s">
        <v>176</v>
      </c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x14ac:dyDescent="0.2">
      <c r="A44" s="161" t="s">
        <v>119</v>
      </c>
      <c r="B44" s="162" t="s">
        <v>88</v>
      </c>
      <c r="C44" s="182" t="s">
        <v>89</v>
      </c>
      <c r="D44" s="163"/>
      <c r="E44" s="164"/>
      <c r="F44" s="165"/>
      <c r="G44" s="165">
        <f>SUMIF(AF45:AF74,"&lt;&gt;NOR",G45:G74)</f>
        <v>0</v>
      </c>
      <c r="H44" s="165"/>
      <c r="I44" s="165">
        <f>SUM(I45:I74)</f>
        <v>0</v>
      </c>
      <c r="J44" s="165"/>
      <c r="K44" s="165">
        <f>SUM(K45:K74)</f>
        <v>0</v>
      </c>
      <c r="L44" s="165"/>
      <c r="M44" s="165">
        <f>SUM(M45:M74)</f>
        <v>0</v>
      </c>
      <c r="N44" s="165"/>
      <c r="O44" s="165">
        <f>SUM(O45:O74)</f>
        <v>407.53999999999996</v>
      </c>
      <c r="P44" s="165"/>
      <c r="Q44" s="165">
        <f>SUM(Q45:Q74)</f>
        <v>0</v>
      </c>
      <c r="R44" s="165"/>
      <c r="S44" s="166"/>
      <c r="T44" s="160"/>
      <c r="U44" s="160">
        <f>SUM(U45:U74)</f>
        <v>1802.1000000000001</v>
      </c>
      <c r="V44" s="160"/>
      <c r="W44" s="160"/>
      <c r="AF44" t="s">
        <v>120</v>
      </c>
    </row>
    <row r="45" spans="1:59" outlineLevel="1" x14ac:dyDescent="0.2">
      <c r="A45" s="167">
        <v>22</v>
      </c>
      <c r="B45" s="168" t="s">
        <v>157</v>
      </c>
      <c r="C45" s="183" t="s">
        <v>158</v>
      </c>
      <c r="D45" s="169" t="s">
        <v>136</v>
      </c>
      <c r="E45" s="170">
        <v>197.95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/>
      <c r="S45" s="173" t="s">
        <v>124</v>
      </c>
      <c r="T45" s="157">
        <v>0</v>
      </c>
      <c r="U45" s="157">
        <f>ROUND(E45*T45,2)</f>
        <v>0</v>
      </c>
      <c r="V45" s="157"/>
      <c r="W45" s="157" t="s">
        <v>125</v>
      </c>
      <c r="X45" s="148"/>
      <c r="Y45" s="148"/>
      <c r="Z45" s="148"/>
      <c r="AA45" s="148"/>
      <c r="AB45" s="148"/>
      <c r="AC45" s="148"/>
      <c r="AD45" s="148"/>
      <c r="AE45" s="148"/>
      <c r="AF45" s="148" t="s">
        <v>126</v>
      </c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55"/>
      <c r="B46" s="156"/>
      <c r="C46" s="184" t="s">
        <v>689</v>
      </c>
      <c r="D46" s="158"/>
      <c r="E46" s="159">
        <v>11.2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 t="s">
        <v>128</v>
      </c>
      <c r="AG46" s="148">
        <v>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55"/>
      <c r="B47" s="156"/>
      <c r="C47" s="184" t="s">
        <v>690</v>
      </c>
      <c r="D47" s="158"/>
      <c r="E47" s="159">
        <v>186.75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 t="s">
        <v>128</v>
      </c>
      <c r="AG47" s="148">
        <v>0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74">
        <v>23</v>
      </c>
      <c r="B48" s="175" t="s">
        <v>691</v>
      </c>
      <c r="C48" s="185" t="s">
        <v>692</v>
      </c>
      <c r="D48" s="176" t="s">
        <v>305</v>
      </c>
      <c r="E48" s="177">
        <v>1200</v>
      </c>
      <c r="F48" s="178"/>
      <c r="G48" s="179">
        <f t="shared" ref="G48:G57" si="7">ROUND(E48*F48,2)</f>
        <v>0</v>
      </c>
      <c r="H48" s="178"/>
      <c r="I48" s="179">
        <f t="shared" ref="I48:I57" si="8">ROUND(E48*H48,2)</f>
        <v>0</v>
      </c>
      <c r="J48" s="178"/>
      <c r="K48" s="179">
        <f t="shared" ref="K48:K57" si="9">ROUND(E48*J48,2)</f>
        <v>0</v>
      </c>
      <c r="L48" s="179">
        <v>21</v>
      </c>
      <c r="M48" s="179">
        <f t="shared" ref="M48:M57" si="10">G48*(1+L48/100)</f>
        <v>0</v>
      </c>
      <c r="N48" s="179">
        <v>0</v>
      </c>
      <c r="O48" s="179">
        <f t="shared" ref="O48:O57" si="11">ROUND(E48*N48,2)</f>
        <v>0</v>
      </c>
      <c r="P48" s="179">
        <v>0</v>
      </c>
      <c r="Q48" s="179">
        <f t="shared" ref="Q48:Q57" si="12">ROUND(E48*P48,2)</f>
        <v>0</v>
      </c>
      <c r="R48" s="179"/>
      <c r="S48" s="180" t="s">
        <v>124</v>
      </c>
      <c r="T48" s="157">
        <v>0.08</v>
      </c>
      <c r="U48" s="157">
        <f t="shared" ref="U48:U57" si="13">ROUND(E48*T48,2)</f>
        <v>96</v>
      </c>
      <c r="V48" s="157"/>
      <c r="W48" s="157" t="s">
        <v>125</v>
      </c>
      <c r="X48" s="148"/>
      <c r="Y48" s="148"/>
      <c r="Z48" s="148"/>
      <c r="AA48" s="148"/>
      <c r="AB48" s="148"/>
      <c r="AC48" s="148"/>
      <c r="AD48" s="148"/>
      <c r="AE48" s="148"/>
      <c r="AF48" s="148" t="s">
        <v>126</v>
      </c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ht="22.5" outlineLevel="1" x14ac:dyDescent="0.2">
      <c r="A49" s="174">
        <v>24</v>
      </c>
      <c r="B49" s="175" t="s">
        <v>693</v>
      </c>
      <c r="C49" s="185" t="s">
        <v>694</v>
      </c>
      <c r="D49" s="176" t="s">
        <v>695</v>
      </c>
      <c r="E49" s="177">
        <v>0.8</v>
      </c>
      <c r="F49" s="178"/>
      <c r="G49" s="179">
        <f t="shared" si="7"/>
        <v>0</v>
      </c>
      <c r="H49" s="178"/>
      <c r="I49" s="179">
        <f t="shared" si="8"/>
        <v>0</v>
      </c>
      <c r="J49" s="178"/>
      <c r="K49" s="179">
        <f t="shared" si="9"/>
        <v>0</v>
      </c>
      <c r="L49" s="179">
        <v>21</v>
      </c>
      <c r="M49" s="179">
        <f t="shared" si="10"/>
        <v>0</v>
      </c>
      <c r="N49" s="179">
        <v>3.4209999999999997E-2</v>
      </c>
      <c r="O49" s="179">
        <f t="shared" si="11"/>
        <v>0.03</v>
      </c>
      <c r="P49" s="179">
        <v>0</v>
      </c>
      <c r="Q49" s="179">
        <f t="shared" si="12"/>
        <v>0</v>
      </c>
      <c r="R49" s="179"/>
      <c r="S49" s="180" t="s">
        <v>124</v>
      </c>
      <c r="T49" s="157">
        <v>4.4880000000000004</v>
      </c>
      <c r="U49" s="157">
        <f t="shared" si="13"/>
        <v>3.59</v>
      </c>
      <c r="V49" s="157"/>
      <c r="W49" s="157" t="s">
        <v>125</v>
      </c>
      <c r="X49" s="148"/>
      <c r="Y49" s="148"/>
      <c r="Z49" s="148"/>
      <c r="AA49" s="148"/>
      <c r="AB49" s="148"/>
      <c r="AC49" s="148"/>
      <c r="AD49" s="148"/>
      <c r="AE49" s="148"/>
      <c r="AF49" s="148" t="s">
        <v>126</v>
      </c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ht="33.75" outlineLevel="1" x14ac:dyDescent="0.2">
      <c r="A50" s="174">
        <v>25</v>
      </c>
      <c r="B50" s="175" t="s">
        <v>696</v>
      </c>
      <c r="C50" s="185" t="s">
        <v>697</v>
      </c>
      <c r="D50" s="176" t="s">
        <v>167</v>
      </c>
      <c r="E50" s="177">
        <v>24</v>
      </c>
      <c r="F50" s="178"/>
      <c r="G50" s="179">
        <f t="shared" si="7"/>
        <v>0</v>
      </c>
      <c r="H50" s="178"/>
      <c r="I50" s="179">
        <f t="shared" si="8"/>
        <v>0</v>
      </c>
      <c r="J50" s="178"/>
      <c r="K50" s="179">
        <f t="shared" si="9"/>
        <v>0</v>
      </c>
      <c r="L50" s="179">
        <v>21</v>
      </c>
      <c r="M50" s="179">
        <f t="shared" si="10"/>
        <v>0</v>
      </c>
      <c r="N50" s="179">
        <v>1.22245</v>
      </c>
      <c r="O50" s="179">
        <f t="shared" si="11"/>
        <v>29.34</v>
      </c>
      <c r="P50" s="179">
        <v>0</v>
      </c>
      <c r="Q50" s="179">
        <f t="shared" si="12"/>
        <v>0</v>
      </c>
      <c r="R50" s="179"/>
      <c r="S50" s="180" t="s">
        <v>124</v>
      </c>
      <c r="T50" s="157">
        <v>2.827</v>
      </c>
      <c r="U50" s="157">
        <f t="shared" si="13"/>
        <v>67.849999999999994</v>
      </c>
      <c r="V50" s="157"/>
      <c r="W50" s="157" t="s">
        <v>125</v>
      </c>
      <c r="X50" s="148"/>
      <c r="Y50" s="148"/>
      <c r="Z50" s="148"/>
      <c r="AA50" s="148"/>
      <c r="AB50" s="148"/>
      <c r="AC50" s="148"/>
      <c r="AD50" s="148"/>
      <c r="AE50" s="148"/>
      <c r="AF50" s="148" t="s">
        <v>126</v>
      </c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ht="22.5" outlineLevel="1" x14ac:dyDescent="0.2">
      <c r="A51" s="174">
        <v>26</v>
      </c>
      <c r="B51" s="175" t="s">
        <v>698</v>
      </c>
      <c r="C51" s="185" t="s">
        <v>699</v>
      </c>
      <c r="D51" s="176" t="s">
        <v>305</v>
      </c>
      <c r="E51" s="177">
        <v>730</v>
      </c>
      <c r="F51" s="178"/>
      <c r="G51" s="179">
        <f t="shared" si="7"/>
        <v>0</v>
      </c>
      <c r="H51" s="178"/>
      <c r="I51" s="179">
        <f t="shared" si="8"/>
        <v>0</v>
      </c>
      <c r="J51" s="178"/>
      <c r="K51" s="179">
        <f t="shared" si="9"/>
        <v>0</v>
      </c>
      <c r="L51" s="179">
        <v>21</v>
      </c>
      <c r="M51" s="179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79"/>
      <c r="S51" s="180" t="s">
        <v>124</v>
      </c>
      <c r="T51" s="157">
        <v>1.4247000000000001</v>
      </c>
      <c r="U51" s="157">
        <f t="shared" si="13"/>
        <v>1040.03</v>
      </c>
      <c r="V51" s="157"/>
      <c r="W51" s="157" t="s">
        <v>125</v>
      </c>
      <c r="X51" s="148"/>
      <c r="Y51" s="148"/>
      <c r="Z51" s="148"/>
      <c r="AA51" s="148"/>
      <c r="AB51" s="148"/>
      <c r="AC51" s="148"/>
      <c r="AD51" s="148"/>
      <c r="AE51" s="148"/>
      <c r="AF51" s="148" t="s">
        <v>126</v>
      </c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ht="22.5" outlineLevel="1" x14ac:dyDescent="0.2">
      <c r="A52" s="174">
        <v>27</v>
      </c>
      <c r="B52" s="175" t="s">
        <v>700</v>
      </c>
      <c r="C52" s="185" t="s">
        <v>701</v>
      </c>
      <c r="D52" s="176" t="s">
        <v>305</v>
      </c>
      <c r="E52" s="177">
        <v>50</v>
      </c>
      <c r="F52" s="178"/>
      <c r="G52" s="179">
        <f t="shared" si="7"/>
        <v>0</v>
      </c>
      <c r="H52" s="178"/>
      <c r="I52" s="179">
        <f t="shared" si="8"/>
        <v>0</v>
      </c>
      <c r="J52" s="178"/>
      <c r="K52" s="179">
        <f t="shared" si="9"/>
        <v>0</v>
      </c>
      <c r="L52" s="179">
        <v>21</v>
      </c>
      <c r="M52" s="179">
        <f t="shared" si="10"/>
        <v>0</v>
      </c>
      <c r="N52" s="179">
        <v>0</v>
      </c>
      <c r="O52" s="179">
        <f t="shared" si="11"/>
        <v>0</v>
      </c>
      <c r="P52" s="179">
        <v>0</v>
      </c>
      <c r="Q52" s="179">
        <f t="shared" si="12"/>
        <v>0</v>
      </c>
      <c r="R52" s="179"/>
      <c r="S52" s="180" t="s">
        <v>124</v>
      </c>
      <c r="T52" s="157">
        <v>2.8494000000000002</v>
      </c>
      <c r="U52" s="157">
        <f t="shared" si="13"/>
        <v>142.47</v>
      </c>
      <c r="V52" s="157"/>
      <c r="W52" s="157" t="s">
        <v>125</v>
      </c>
      <c r="X52" s="148"/>
      <c r="Y52" s="148"/>
      <c r="Z52" s="148"/>
      <c r="AA52" s="148"/>
      <c r="AB52" s="148"/>
      <c r="AC52" s="148"/>
      <c r="AD52" s="148"/>
      <c r="AE52" s="148"/>
      <c r="AF52" s="148" t="s">
        <v>126</v>
      </c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ht="22.5" outlineLevel="1" x14ac:dyDescent="0.2">
      <c r="A53" s="174">
        <v>28</v>
      </c>
      <c r="B53" s="175" t="s">
        <v>702</v>
      </c>
      <c r="C53" s="185" t="s">
        <v>703</v>
      </c>
      <c r="D53" s="176" t="s">
        <v>305</v>
      </c>
      <c r="E53" s="177">
        <v>830</v>
      </c>
      <c r="F53" s="178"/>
      <c r="G53" s="179">
        <f t="shared" si="7"/>
        <v>0</v>
      </c>
      <c r="H53" s="178"/>
      <c r="I53" s="179">
        <f t="shared" si="8"/>
        <v>0</v>
      </c>
      <c r="J53" s="178"/>
      <c r="K53" s="179">
        <f t="shared" si="9"/>
        <v>0</v>
      </c>
      <c r="L53" s="179">
        <v>21</v>
      </c>
      <c r="M53" s="179">
        <f t="shared" si="10"/>
        <v>0</v>
      </c>
      <c r="N53" s="179">
        <v>0.20474999999999999</v>
      </c>
      <c r="O53" s="179">
        <f t="shared" si="11"/>
        <v>169.94</v>
      </c>
      <c r="P53" s="179">
        <v>0</v>
      </c>
      <c r="Q53" s="179">
        <f t="shared" si="12"/>
        <v>0</v>
      </c>
      <c r="R53" s="179"/>
      <c r="S53" s="180" t="s">
        <v>124</v>
      </c>
      <c r="T53" s="157">
        <v>9.8000000000000004E-2</v>
      </c>
      <c r="U53" s="157">
        <f t="shared" si="13"/>
        <v>81.34</v>
      </c>
      <c r="V53" s="157"/>
      <c r="W53" s="157" t="s">
        <v>125</v>
      </c>
      <c r="X53" s="148"/>
      <c r="Y53" s="148"/>
      <c r="Z53" s="148"/>
      <c r="AA53" s="148"/>
      <c r="AB53" s="148"/>
      <c r="AC53" s="148"/>
      <c r="AD53" s="148"/>
      <c r="AE53" s="148"/>
      <c r="AF53" s="148" t="s">
        <v>126</v>
      </c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ht="22.5" outlineLevel="1" x14ac:dyDescent="0.2">
      <c r="A54" s="174">
        <v>29</v>
      </c>
      <c r="B54" s="175" t="s">
        <v>704</v>
      </c>
      <c r="C54" s="185" t="s">
        <v>705</v>
      </c>
      <c r="D54" s="176" t="s">
        <v>305</v>
      </c>
      <c r="E54" s="177">
        <v>1200</v>
      </c>
      <c r="F54" s="178"/>
      <c r="G54" s="179">
        <f t="shared" si="7"/>
        <v>0</v>
      </c>
      <c r="H54" s="178"/>
      <c r="I54" s="179">
        <f t="shared" si="8"/>
        <v>0</v>
      </c>
      <c r="J54" s="178"/>
      <c r="K54" s="179">
        <f t="shared" si="9"/>
        <v>0</v>
      </c>
      <c r="L54" s="179">
        <v>21</v>
      </c>
      <c r="M54" s="179">
        <f t="shared" si="10"/>
        <v>0</v>
      </c>
      <c r="N54" s="179">
        <v>6.0000000000000002E-5</v>
      </c>
      <c r="O54" s="179">
        <f t="shared" si="11"/>
        <v>7.0000000000000007E-2</v>
      </c>
      <c r="P54" s="179">
        <v>0</v>
      </c>
      <c r="Q54" s="179">
        <f t="shared" si="12"/>
        <v>0</v>
      </c>
      <c r="R54" s="179"/>
      <c r="S54" s="180" t="s">
        <v>124</v>
      </c>
      <c r="T54" s="157">
        <v>2.5999999999999999E-2</v>
      </c>
      <c r="U54" s="157">
        <f t="shared" si="13"/>
        <v>31.2</v>
      </c>
      <c r="V54" s="157"/>
      <c r="W54" s="157" t="s">
        <v>125</v>
      </c>
      <c r="X54" s="148"/>
      <c r="Y54" s="148"/>
      <c r="Z54" s="148"/>
      <c r="AA54" s="148"/>
      <c r="AB54" s="148"/>
      <c r="AC54" s="148"/>
      <c r="AD54" s="148"/>
      <c r="AE54" s="148"/>
      <c r="AF54" s="148" t="s">
        <v>126</v>
      </c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74">
        <v>30</v>
      </c>
      <c r="B55" s="175" t="s">
        <v>706</v>
      </c>
      <c r="C55" s="185" t="s">
        <v>707</v>
      </c>
      <c r="D55" s="176" t="s">
        <v>305</v>
      </c>
      <c r="E55" s="177">
        <v>730</v>
      </c>
      <c r="F55" s="178"/>
      <c r="G55" s="179">
        <f t="shared" si="7"/>
        <v>0</v>
      </c>
      <c r="H55" s="178"/>
      <c r="I55" s="179">
        <f t="shared" si="8"/>
        <v>0</v>
      </c>
      <c r="J55" s="178"/>
      <c r="K55" s="179">
        <f t="shared" si="9"/>
        <v>0</v>
      </c>
      <c r="L55" s="179">
        <v>21</v>
      </c>
      <c r="M55" s="179">
        <f t="shared" si="10"/>
        <v>0</v>
      </c>
      <c r="N55" s="179">
        <v>0</v>
      </c>
      <c r="O55" s="179">
        <f t="shared" si="11"/>
        <v>0</v>
      </c>
      <c r="P55" s="179">
        <v>0</v>
      </c>
      <c r="Q55" s="179">
        <f t="shared" si="12"/>
        <v>0</v>
      </c>
      <c r="R55" s="179"/>
      <c r="S55" s="180" t="s">
        <v>124</v>
      </c>
      <c r="T55" s="157">
        <v>0.251</v>
      </c>
      <c r="U55" s="157">
        <f t="shared" si="13"/>
        <v>183.23</v>
      </c>
      <c r="V55" s="157"/>
      <c r="W55" s="157" t="s">
        <v>125</v>
      </c>
      <c r="X55" s="148"/>
      <c r="Y55" s="148"/>
      <c r="Z55" s="148"/>
      <c r="AA55" s="148"/>
      <c r="AB55" s="148"/>
      <c r="AC55" s="148"/>
      <c r="AD55" s="148"/>
      <c r="AE55" s="148"/>
      <c r="AF55" s="148" t="s">
        <v>126</v>
      </c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74">
        <v>31</v>
      </c>
      <c r="B56" s="175" t="s">
        <v>708</v>
      </c>
      <c r="C56" s="185" t="s">
        <v>709</v>
      </c>
      <c r="D56" s="176" t="s">
        <v>305</v>
      </c>
      <c r="E56" s="177">
        <v>50</v>
      </c>
      <c r="F56" s="178"/>
      <c r="G56" s="179">
        <f t="shared" si="7"/>
        <v>0</v>
      </c>
      <c r="H56" s="178"/>
      <c r="I56" s="179">
        <f t="shared" si="8"/>
        <v>0</v>
      </c>
      <c r="J56" s="178"/>
      <c r="K56" s="179">
        <f t="shared" si="9"/>
        <v>0</v>
      </c>
      <c r="L56" s="179">
        <v>21</v>
      </c>
      <c r="M56" s="179">
        <f t="shared" si="10"/>
        <v>0</v>
      </c>
      <c r="N56" s="179">
        <v>0</v>
      </c>
      <c r="O56" s="179">
        <f t="shared" si="11"/>
        <v>0</v>
      </c>
      <c r="P56" s="179">
        <v>0</v>
      </c>
      <c r="Q56" s="179">
        <f t="shared" si="12"/>
        <v>0</v>
      </c>
      <c r="R56" s="179"/>
      <c r="S56" s="180" t="s">
        <v>124</v>
      </c>
      <c r="T56" s="157">
        <v>0.503</v>
      </c>
      <c r="U56" s="157">
        <f t="shared" si="13"/>
        <v>25.15</v>
      </c>
      <c r="V56" s="157"/>
      <c r="W56" s="157" t="s">
        <v>125</v>
      </c>
      <c r="X56" s="148"/>
      <c r="Y56" s="148"/>
      <c r="Z56" s="148"/>
      <c r="AA56" s="148"/>
      <c r="AB56" s="148"/>
      <c r="AC56" s="148"/>
      <c r="AD56" s="148"/>
      <c r="AE56" s="148"/>
      <c r="AF56" s="148" t="s">
        <v>126</v>
      </c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ht="22.5" outlineLevel="1" x14ac:dyDescent="0.2">
      <c r="A57" s="167">
        <v>32</v>
      </c>
      <c r="B57" s="168" t="s">
        <v>710</v>
      </c>
      <c r="C57" s="183" t="s">
        <v>711</v>
      </c>
      <c r="D57" s="169" t="s">
        <v>136</v>
      </c>
      <c r="E57" s="170">
        <v>197.95</v>
      </c>
      <c r="F57" s="171"/>
      <c r="G57" s="172">
        <f t="shared" si="7"/>
        <v>0</v>
      </c>
      <c r="H57" s="171"/>
      <c r="I57" s="172">
        <f t="shared" si="8"/>
        <v>0</v>
      </c>
      <c r="J57" s="171"/>
      <c r="K57" s="172">
        <f t="shared" si="9"/>
        <v>0</v>
      </c>
      <c r="L57" s="172">
        <v>21</v>
      </c>
      <c r="M57" s="172">
        <f t="shared" si="10"/>
        <v>0</v>
      </c>
      <c r="N57" s="172">
        <v>0</v>
      </c>
      <c r="O57" s="172">
        <f t="shared" si="11"/>
        <v>0</v>
      </c>
      <c r="P57" s="172">
        <v>0</v>
      </c>
      <c r="Q57" s="172">
        <f t="shared" si="12"/>
        <v>0</v>
      </c>
      <c r="R57" s="172"/>
      <c r="S57" s="173" t="s">
        <v>124</v>
      </c>
      <c r="T57" s="157">
        <v>0.66300000000000003</v>
      </c>
      <c r="U57" s="157">
        <f t="shared" si="13"/>
        <v>131.24</v>
      </c>
      <c r="V57" s="157"/>
      <c r="W57" s="157" t="s">
        <v>125</v>
      </c>
      <c r="X57" s="148"/>
      <c r="Y57" s="148"/>
      <c r="Z57" s="148"/>
      <c r="AA57" s="148"/>
      <c r="AB57" s="148"/>
      <c r="AC57" s="148"/>
      <c r="AD57" s="148"/>
      <c r="AE57" s="148"/>
      <c r="AF57" s="148" t="s">
        <v>126</v>
      </c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5"/>
      <c r="B58" s="156"/>
      <c r="C58" s="184" t="s">
        <v>689</v>
      </c>
      <c r="D58" s="158"/>
      <c r="E58" s="159">
        <v>11.2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128</v>
      </c>
      <c r="AG58" s="148">
        <v>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5"/>
      <c r="B59" s="156"/>
      <c r="C59" s="184" t="s">
        <v>690</v>
      </c>
      <c r="D59" s="158"/>
      <c r="E59" s="159">
        <v>186.75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 t="s">
        <v>128</v>
      </c>
      <c r="AG59" s="148">
        <v>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67">
        <v>33</v>
      </c>
      <c r="B60" s="168" t="s">
        <v>712</v>
      </c>
      <c r="C60" s="183" t="s">
        <v>713</v>
      </c>
      <c r="D60" s="169" t="s">
        <v>305</v>
      </c>
      <c r="E60" s="170">
        <v>1260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72">
        <v>1.9000000000000001E-4</v>
      </c>
      <c r="O60" s="172">
        <f>ROUND(E60*N60,2)</f>
        <v>0.24</v>
      </c>
      <c r="P60" s="172">
        <v>0</v>
      </c>
      <c r="Q60" s="172">
        <f>ROUND(E60*P60,2)</f>
        <v>0</v>
      </c>
      <c r="R60" s="172" t="s">
        <v>174</v>
      </c>
      <c r="S60" s="173" t="s">
        <v>124</v>
      </c>
      <c r="T60" s="157">
        <v>0</v>
      </c>
      <c r="U60" s="157">
        <f>ROUND(E60*T60,2)</f>
        <v>0</v>
      </c>
      <c r="V60" s="157"/>
      <c r="W60" s="157" t="s">
        <v>175</v>
      </c>
      <c r="X60" s="148"/>
      <c r="Y60" s="148"/>
      <c r="Z60" s="148"/>
      <c r="AA60" s="148"/>
      <c r="AB60" s="148"/>
      <c r="AC60" s="148"/>
      <c r="AD60" s="148"/>
      <c r="AE60" s="148"/>
      <c r="AF60" s="148" t="s">
        <v>176</v>
      </c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5"/>
      <c r="B61" s="156"/>
      <c r="C61" s="269" t="s">
        <v>728</v>
      </c>
      <c r="D61" s="270"/>
      <c r="E61" s="270"/>
      <c r="F61" s="270"/>
      <c r="G61" s="270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 t="s">
        <v>282</v>
      </c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outlineLevel="1" x14ac:dyDescent="0.2">
      <c r="A62" s="155"/>
      <c r="B62" s="156"/>
      <c r="C62" s="196" t="s">
        <v>309</v>
      </c>
      <c r="D62" s="191"/>
      <c r="E62" s="192"/>
      <c r="F62" s="193"/>
      <c r="G62" s="193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 t="s">
        <v>282</v>
      </c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outlineLevel="1" x14ac:dyDescent="0.2">
      <c r="A63" s="155"/>
      <c r="B63" s="156"/>
      <c r="C63" s="271" t="s">
        <v>714</v>
      </c>
      <c r="D63" s="272"/>
      <c r="E63" s="272"/>
      <c r="F63" s="272"/>
      <c r="G63" s="272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 t="s">
        <v>282</v>
      </c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 x14ac:dyDescent="0.2">
      <c r="A64" s="155"/>
      <c r="B64" s="156"/>
      <c r="C64" s="271" t="s">
        <v>715</v>
      </c>
      <c r="D64" s="272"/>
      <c r="E64" s="272"/>
      <c r="F64" s="272"/>
      <c r="G64" s="272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 t="s">
        <v>282</v>
      </c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55"/>
      <c r="B65" s="156"/>
      <c r="C65" s="271" t="s">
        <v>716</v>
      </c>
      <c r="D65" s="272"/>
      <c r="E65" s="272"/>
      <c r="F65" s="272"/>
      <c r="G65" s="272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 t="s">
        <v>282</v>
      </c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 x14ac:dyDescent="0.2">
      <c r="A66" s="155"/>
      <c r="B66" s="156"/>
      <c r="C66" s="271" t="s">
        <v>717</v>
      </c>
      <c r="D66" s="272"/>
      <c r="E66" s="272"/>
      <c r="F66" s="272"/>
      <c r="G66" s="272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 t="s">
        <v>282</v>
      </c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5"/>
      <c r="B67" s="156"/>
      <c r="C67" s="271" t="s">
        <v>718</v>
      </c>
      <c r="D67" s="272"/>
      <c r="E67" s="272"/>
      <c r="F67" s="272"/>
      <c r="G67" s="272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282</v>
      </c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 x14ac:dyDescent="0.2">
      <c r="A68" s="155"/>
      <c r="B68" s="156"/>
      <c r="C68" s="271" t="s">
        <v>719</v>
      </c>
      <c r="D68" s="272"/>
      <c r="E68" s="272"/>
      <c r="F68" s="272"/>
      <c r="G68" s="272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 t="s">
        <v>282</v>
      </c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outlineLevel="1" x14ac:dyDescent="0.2">
      <c r="A69" s="155"/>
      <c r="B69" s="156"/>
      <c r="C69" s="271" t="s">
        <v>729</v>
      </c>
      <c r="D69" s="272"/>
      <c r="E69" s="272"/>
      <c r="F69" s="272"/>
      <c r="G69" s="272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 t="s">
        <v>282</v>
      </c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outlineLevel="1" x14ac:dyDescent="0.2">
      <c r="A70" s="155"/>
      <c r="B70" s="156"/>
      <c r="C70" s="271" t="s">
        <v>730</v>
      </c>
      <c r="D70" s="272"/>
      <c r="E70" s="272"/>
      <c r="F70" s="272"/>
      <c r="G70" s="272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 t="s">
        <v>282</v>
      </c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outlineLevel="1" x14ac:dyDescent="0.2">
      <c r="A71" s="155"/>
      <c r="B71" s="156"/>
      <c r="C71" s="271" t="s">
        <v>720</v>
      </c>
      <c r="D71" s="272"/>
      <c r="E71" s="272"/>
      <c r="F71" s="272"/>
      <c r="G71" s="272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 t="s">
        <v>282</v>
      </c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55"/>
      <c r="B72" s="156"/>
      <c r="C72" s="184" t="s">
        <v>721</v>
      </c>
      <c r="D72" s="158"/>
      <c r="E72" s="159">
        <v>1260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 t="s">
        <v>128</v>
      </c>
      <c r="AG72" s="148">
        <v>0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 x14ac:dyDescent="0.2">
      <c r="A73" s="167">
        <v>34</v>
      </c>
      <c r="B73" s="168" t="s">
        <v>722</v>
      </c>
      <c r="C73" s="183" t="s">
        <v>723</v>
      </c>
      <c r="D73" s="169" t="s">
        <v>136</v>
      </c>
      <c r="E73" s="170">
        <v>124.5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1.67</v>
      </c>
      <c r="O73" s="172">
        <f>ROUND(E73*N73,2)</f>
        <v>207.92</v>
      </c>
      <c r="P73" s="172">
        <v>0</v>
      </c>
      <c r="Q73" s="172">
        <f>ROUND(E73*P73,2)</f>
        <v>0</v>
      </c>
      <c r="R73" s="172" t="s">
        <v>174</v>
      </c>
      <c r="S73" s="173" t="s">
        <v>124</v>
      </c>
      <c r="T73" s="157">
        <v>0</v>
      </c>
      <c r="U73" s="157">
        <f>ROUND(E73*T73,2)</f>
        <v>0</v>
      </c>
      <c r="V73" s="157"/>
      <c r="W73" s="157" t="s">
        <v>175</v>
      </c>
      <c r="X73" s="148"/>
      <c r="Y73" s="148"/>
      <c r="Z73" s="148"/>
      <c r="AA73" s="148"/>
      <c r="AB73" s="148"/>
      <c r="AC73" s="148"/>
      <c r="AD73" s="148"/>
      <c r="AE73" s="148"/>
      <c r="AF73" s="148" t="s">
        <v>176</v>
      </c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 x14ac:dyDescent="0.2">
      <c r="A74" s="155"/>
      <c r="B74" s="156"/>
      <c r="C74" s="184" t="s">
        <v>724</v>
      </c>
      <c r="D74" s="158"/>
      <c r="E74" s="159">
        <v>124.5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 t="s">
        <v>128</v>
      </c>
      <c r="AG74" s="148">
        <v>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x14ac:dyDescent="0.2">
      <c r="A75" s="5"/>
      <c r="B75" s="6"/>
      <c r="C75" s="186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AD75">
        <v>15</v>
      </c>
      <c r="AE75">
        <v>21</v>
      </c>
    </row>
    <row r="76" spans="1:59" x14ac:dyDescent="0.2">
      <c r="A76" s="151"/>
      <c r="B76" s="152" t="s">
        <v>31</v>
      </c>
      <c r="C76" s="187"/>
      <c r="D76" s="153"/>
      <c r="E76" s="154"/>
      <c r="F76" s="154"/>
      <c r="G76" s="181">
        <f>G8+G12+G44</f>
        <v>0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AD76">
        <f>SUMIF(L7:L74,AD75,G7:G74)</f>
        <v>0</v>
      </c>
      <c r="AE76">
        <f>SUMIF(L7:L74,AE75,G7:G74)</f>
        <v>0</v>
      </c>
      <c r="AF76" t="s">
        <v>229</v>
      </c>
    </row>
    <row r="77" spans="1:59" x14ac:dyDescent="0.2">
      <c r="A77" s="5"/>
      <c r="B77" s="6"/>
      <c r="C77" s="186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59" x14ac:dyDescent="0.2">
      <c r="A78" s="5"/>
      <c r="B78" s="6"/>
      <c r="C78" s="186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59" x14ac:dyDescent="0.2">
      <c r="A79" s="255" t="s">
        <v>230</v>
      </c>
      <c r="B79" s="255"/>
      <c r="C79" s="256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59" x14ac:dyDescent="0.2">
      <c r="A80" s="257"/>
      <c r="B80" s="258"/>
      <c r="C80" s="259"/>
      <c r="D80" s="258"/>
      <c r="E80" s="258"/>
      <c r="F80" s="258"/>
      <c r="G80" s="26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AF80" t="s">
        <v>231</v>
      </c>
    </row>
    <row r="81" spans="1:32" x14ac:dyDescent="0.2">
      <c r="A81" s="261"/>
      <c r="B81" s="262"/>
      <c r="C81" s="263"/>
      <c r="D81" s="262"/>
      <c r="E81" s="262"/>
      <c r="F81" s="262"/>
      <c r="G81" s="26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2" x14ac:dyDescent="0.2">
      <c r="A82" s="261"/>
      <c r="B82" s="262"/>
      <c r="C82" s="263"/>
      <c r="D82" s="262"/>
      <c r="E82" s="262"/>
      <c r="F82" s="262"/>
      <c r="G82" s="26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2" x14ac:dyDescent="0.2">
      <c r="A83" s="261"/>
      <c r="B83" s="262"/>
      <c r="C83" s="263"/>
      <c r="D83" s="262"/>
      <c r="E83" s="262"/>
      <c r="F83" s="262"/>
      <c r="G83" s="26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2" x14ac:dyDescent="0.2">
      <c r="A84" s="265"/>
      <c r="B84" s="266"/>
      <c r="C84" s="267"/>
      <c r="D84" s="266"/>
      <c r="E84" s="266"/>
      <c r="F84" s="266"/>
      <c r="G84" s="26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32" x14ac:dyDescent="0.2">
      <c r="A85" s="5"/>
      <c r="B85" s="6"/>
      <c r="C85" s="186"/>
      <c r="D85" s="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32" x14ac:dyDescent="0.2">
      <c r="C86" s="188"/>
      <c r="D86" s="139"/>
      <c r="AF86" t="s">
        <v>232</v>
      </c>
    </row>
    <row r="87" spans="1:32" x14ac:dyDescent="0.2">
      <c r="D87" s="139"/>
    </row>
    <row r="88" spans="1:32" x14ac:dyDescent="0.2">
      <c r="D88" s="139"/>
    </row>
    <row r="89" spans="1:32" x14ac:dyDescent="0.2">
      <c r="D89" s="139"/>
    </row>
    <row r="90" spans="1:32" x14ac:dyDescent="0.2">
      <c r="D90" s="139"/>
    </row>
    <row r="91" spans="1:32" x14ac:dyDescent="0.2">
      <c r="D91" s="139"/>
    </row>
    <row r="92" spans="1:32" x14ac:dyDescent="0.2">
      <c r="D92" s="139"/>
    </row>
    <row r="93" spans="1:32" x14ac:dyDescent="0.2">
      <c r="D93" s="139"/>
    </row>
    <row r="94" spans="1:32" x14ac:dyDescent="0.2">
      <c r="D94" s="139"/>
    </row>
    <row r="95" spans="1:32" x14ac:dyDescent="0.2">
      <c r="D95" s="139"/>
    </row>
    <row r="96" spans="1:32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27">
    <mergeCell ref="A80:G84"/>
    <mergeCell ref="C17:G17"/>
    <mergeCell ref="C19:G19"/>
    <mergeCell ref="C21:G21"/>
    <mergeCell ref="C32:G32"/>
    <mergeCell ref="A1:G1"/>
    <mergeCell ref="C2:G2"/>
    <mergeCell ref="C3:G3"/>
    <mergeCell ref="C4:G4"/>
    <mergeCell ref="A79:C79"/>
    <mergeCell ref="C66:G66"/>
    <mergeCell ref="C33:G33"/>
    <mergeCell ref="C34:G34"/>
    <mergeCell ref="C35:G35"/>
    <mergeCell ref="C36:G36"/>
    <mergeCell ref="C38:G38"/>
    <mergeCell ref="C39:G39"/>
    <mergeCell ref="C40:G40"/>
    <mergeCell ref="C61:G61"/>
    <mergeCell ref="C63:G63"/>
    <mergeCell ref="C64:G64"/>
    <mergeCell ref="C65:G65"/>
    <mergeCell ref="C67:G67"/>
    <mergeCell ref="C68:G68"/>
    <mergeCell ref="C69:G69"/>
    <mergeCell ref="C70:G70"/>
    <mergeCell ref="C71:G7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F1" t="s">
        <v>95</v>
      </c>
    </row>
    <row r="2" spans="1:59" ht="24.95" customHeight="1" x14ac:dyDescent="0.2">
      <c r="A2" s="140" t="s">
        <v>8</v>
      </c>
      <c r="B2" s="75" t="s">
        <v>43</v>
      </c>
      <c r="C2" s="249" t="s">
        <v>44</v>
      </c>
      <c r="D2" s="250"/>
      <c r="E2" s="250"/>
      <c r="F2" s="250"/>
      <c r="G2" s="251"/>
      <c r="AF2" t="s">
        <v>96</v>
      </c>
    </row>
    <row r="3" spans="1:59" ht="24.95" customHeight="1" x14ac:dyDescent="0.2">
      <c r="A3" s="140" t="s">
        <v>9</v>
      </c>
      <c r="B3" s="75" t="s">
        <v>57</v>
      </c>
      <c r="C3" s="249" t="s">
        <v>58</v>
      </c>
      <c r="D3" s="250"/>
      <c r="E3" s="250"/>
      <c r="F3" s="250"/>
      <c r="G3" s="251"/>
      <c r="AB3" s="87" t="s">
        <v>96</v>
      </c>
      <c r="AF3" t="s">
        <v>97</v>
      </c>
    </row>
    <row r="4" spans="1:59" ht="24.95" customHeight="1" x14ac:dyDescent="0.2">
      <c r="A4" s="141" t="s">
        <v>10</v>
      </c>
      <c r="B4" s="142" t="s">
        <v>43</v>
      </c>
      <c r="C4" s="252" t="s">
        <v>48</v>
      </c>
      <c r="D4" s="253"/>
      <c r="E4" s="253"/>
      <c r="F4" s="253"/>
      <c r="G4" s="254"/>
      <c r="AF4" t="s">
        <v>98</v>
      </c>
    </row>
    <row r="5" spans="1:59" x14ac:dyDescent="0.2">
      <c r="D5" s="139"/>
    </row>
    <row r="6" spans="1:59" ht="38.25" x14ac:dyDescent="0.2">
      <c r="A6" s="144" t="s">
        <v>99</v>
      </c>
      <c r="B6" s="146" t="s">
        <v>100</v>
      </c>
      <c r="C6" s="146" t="s">
        <v>101</v>
      </c>
      <c r="D6" s="145" t="s">
        <v>102</v>
      </c>
      <c r="E6" s="144" t="s">
        <v>103</v>
      </c>
      <c r="F6" s="143" t="s">
        <v>104</v>
      </c>
      <c r="G6" s="144" t="s">
        <v>31</v>
      </c>
      <c r="H6" s="147" t="s">
        <v>32</v>
      </c>
      <c r="I6" s="147" t="s">
        <v>105</v>
      </c>
      <c r="J6" s="147" t="s">
        <v>33</v>
      </c>
      <c r="K6" s="147" t="s">
        <v>106</v>
      </c>
      <c r="L6" s="147" t="s">
        <v>107</v>
      </c>
      <c r="M6" s="147" t="s">
        <v>108</v>
      </c>
      <c r="N6" s="147" t="s">
        <v>109</v>
      </c>
      <c r="O6" s="147" t="s">
        <v>110</v>
      </c>
      <c r="P6" s="147" t="s">
        <v>111</v>
      </c>
      <c r="Q6" s="147" t="s">
        <v>112</v>
      </c>
      <c r="R6" s="147" t="s">
        <v>113</v>
      </c>
      <c r="S6" s="147" t="s">
        <v>114</v>
      </c>
      <c r="T6" s="147" t="s">
        <v>115</v>
      </c>
      <c r="U6" s="147" t="s">
        <v>116</v>
      </c>
      <c r="V6" s="147" t="s">
        <v>117</v>
      </c>
      <c r="W6" s="147" t="s">
        <v>118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1" t="s">
        <v>119</v>
      </c>
      <c r="B8" s="162" t="s">
        <v>72</v>
      </c>
      <c r="C8" s="182" t="s">
        <v>73</v>
      </c>
      <c r="D8" s="163"/>
      <c r="E8" s="164"/>
      <c r="F8" s="165"/>
      <c r="G8" s="165">
        <f>SUMIF(AF9:AF50,"&lt;&gt;NOR",G9:G50)</f>
        <v>0</v>
      </c>
      <c r="H8" s="165"/>
      <c r="I8" s="165">
        <f>SUM(I9:I50)</f>
        <v>0</v>
      </c>
      <c r="J8" s="165"/>
      <c r="K8" s="165">
        <f>SUM(K9:K50)</f>
        <v>0</v>
      </c>
      <c r="L8" s="165"/>
      <c r="M8" s="165">
        <f>SUM(M9:M50)</f>
        <v>0</v>
      </c>
      <c r="N8" s="165"/>
      <c r="O8" s="165">
        <f>SUM(O9:O50)</f>
        <v>364.53999999999996</v>
      </c>
      <c r="P8" s="165"/>
      <c r="Q8" s="165">
        <f>SUM(Q9:Q50)</f>
        <v>98.35</v>
      </c>
      <c r="R8" s="165"/>
      <c r="S8" s="166"/>
      <c r="T8" s="160"/>
      <c r="U8" s="160">
        <f>SUM(U9:U50)</f>
        <v>1518.04</v>
      </c>
      <c r="V8" s="160"/>
      <c r="W8" s="160"/>
      <c r="AF8" t="s">
        <v>120</v>
      </c>
    </row>
    <row r="9" spans="1:59" outlineLevel="1" x14ac:dyDescent="0.2">
      <c r="A9" s="174">
        <v>1</v>
      </c>
      <c r="B9" s="175" t="s">
        <v>731</v>
      </c>
      <c r="C9" s="185" t="s">
        <v>732</v>
      </c>
      <c r="D9" s="176" t="s">
        <v>305</v>
      </c>
      <c r="E9" s="177">
        <v>828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4.0000000000000003E-5</v>
      </c>
      <c r="O9" s="179">
        <f>ROUND(E9*N9,2)</f>
        <v>0.03</v>
      </c>
      <c r="P9" s="179">
        <v>0</v>
      </c>
      <c r="Q9" s="179">
        <f>ROUND(E9*P9,2)</f>
        <v>0</v>
      </c>
      <c r="R9" s="179"/>
      <c r="S9" s="180" t="s">
        <v>124</v>
      </c>
      <c r="T9" s="157">
        <v>3.4000000000000002E-2</v>
      </c>
      <c r="U9" s="157">
        <f>ROUND(E9*T9,2)</f>
        <v>28.15</v>
      </c>
      <c r="V9" s="157"/>
      <c r="W9" s="157" t="s">
        <v>125</v>
      </c>
      <c r="X9" s="148"/>
      <c r="Y9" s="148"/>
      <c r="Z9" s="148"/>
      <c r="AA9" s="148"/>
      <c r="AB9" s="148"/>
      <c r="AC9" s="148"/>
      <c r="AD9" s="148"/>
      <c r="AE9" s="148"/>
      <c r="AF9" s="148" t="s">
        <v>126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74">
        <v>2</v>
      </c>
      <c r="B10" s="175" t="s">
        <v>733</v>
      </c>
      <c r="C10" s="185" t="s">
        <v>734</v>
      </c>
      <c r="D10" s="176" t="s">
        <v>167</v>
      </c>
      <c r="E10" s="177">
        <v>6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/>
      <c r="S10" s="180" t="s">
        <v>124</v>
      </c>
      <c r="T10" s="157">
        <v>3.4740000000000002</v>
      </c>
      <c r="U10" s="157">
        <f>ROUND(E10*T10,2)</f>
        <v>20.84</v>
      </c>
      <c r="V10" s="157"/>
      <c r="W10" s="157" t="s">
        <v>125</v>
      </c>
      <c r="X10" s="148"/>
      <c r="Y10" s="148"/>
      <c r="Z10" s="148"/>
      <c r="AA10" s="148"/>
      <c r="AB10" s="148"/>
      <c r="AC10" s="148"/>
      <c r="AD10" s="148"/>
      <c r="AE10" s="148"/>
      <c r="AF10" s="148" t="s">
        <v>735</v>
      </c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ht="22.5" outlineLevel="1" x14ac:dyDescent="0.2">
      <c r="A11" s="167">
        <v>3</v>
      </c>
      <c r="B11" s="168" t="s">
        <v>736</v>
      </c>
      <c r="C11" s="183" t="s">
        <v>737</v>
      </c>
      <c r="D11" s="169" t="s">
        <v>167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4.3630000000000004</v>
      </c>
      <c r="O11" s="172">
        <f>ROUND(E11*N11,2)</f>
        <v>4.3600000000000003</v>
      </c>
      <c r="P11" s="172">
        <v>0</v>
      </c>
      <c r="Q11" s="172">
        <f>ROUND(E11*P11,2)</f>
        <v>0</v>
      </c>
      <c r="R11" s="172"/>
      <c r="S11" s="173" t="s">
        <v>382</v>
      </c>
      <c r="T11" s="157">
        <v>21.702649999999998</v>
      </c>
      <c r="U11" s="157">
        <f>ROUND(E11*T11,2)</f>
        <v>21.7</v>
      </c>
      <c r="V11" s="157"/>
      <c r="W11" s="157" t="s">
        <v>738</v>
      </c>
      <c r="X11" s="148"/>
      <c r="Y11" s="148"/>
      <c r="Z11" s="148"/>
      <c r="AA11" s="148"/>
      <c r="AB11" s="148"/>
      <c r="AC11" s="148"/>
      <c r="AD11" s="148"/>
      <c r="AE11" s="148"/>
      <c r="AF11" s="148" t="s">
        <v>739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55"/>
      <c r="B12" s="156"/>
      <c r="C12" s="269" t="s">
        <v>807</v>
      </c>
      <c r="D12" s="270"/>
      <c r="E12" s="270"/>
      <c r="F12" s="270"/>
      <c r="G12" s="27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 t="s">
        <v>282</v>
      </c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ht="22.5" outlineLevel="1" x14ac:dyDescent="0.2">
      <c r="A13" s="155"/>
      <c r="B13" s="156"/>
      <c r="C13" s="271" t="s">
        <v>808</v>
      </c>
      <c r="D13" s="272"/>
      <c r="E13" s="272"/>
      <c r="F13" s="272"/>
      <c r="G13" s="27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 t="s">
        <v>282</v>
      </c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94" t="str">
        <f>C13</f>
        <v>dodávka a montáž potrubí včetně navrtávací objímky, s podsypem štěrkopískem, s obsypem pískem nebo štěrkopískem,</v>
      </c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55"/>
      <c r="B14" s="156"/>
      <c r="C14" s="271" t="s">
        <v>809</v>
      </c>
      <c r="D14" s="272"/>
      <c r="E14" s="272"/>
      <c r="F14" s="272"/>
      <c r="G14" s="27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 t="s">
        <v>282</v>
      </c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ht="33.75" outlineLevel="1" x14ac:dyDescent="0.2">
      <c r="A15" s="155"/>
      <c r="B15" s="156"/>
      <c r="C15" s="271" t="s">
        <v>740</v>
      </c>
      <c r="D15" s="272"/>
      <c r="E15" s="272"/>
      <c r="F15" s="272"/>
      <c r="G15" s="272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 t="s">
        <v>282</v>
      </c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94" t="str">
        <f>C15</f>
        <v>Součástí ceny je dodávka trubního materiálu, elektrokoleno, chránička, objímka, kulový kohout, těsnící tmel, přechodka, podpůrná vložka, držák chráničky a montáž všech částí přípojky, dále pak i výstražná fólie.</v>
      </c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5"/>
      <c r="B16" s="156"/>
      <c r="C16" s="196" t="s">
        <v>309</v>
      </c>
      <c r="D16" s="191"/>
      <c r="E16" s="192"/>
      <c r="F16" s="193"/>
      <c r="G16" s="19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 t="s">
        <v>282</v>
      </c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271" t="s">
        <v>741</v>
      </c>
      <c r="D17" s="272"/>
      <c r="E17" s="272"/>
      <c r="F17" s="272"/>
      <c r="G17" s="272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282</v>
      </c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ht="22.5" outlineLevel="1" x14ac:dyDescent="0.2">
      <c r="A18" s="167">
        <v>4</v>
      </c>
      <c r="B18" s="168" t="s">
        <v>742</v>
      </c>
      <c r="C18" s="183" t="s">
        <v>743</v>
      </c>
      <c r="D18" s="169" t="s">
        <v>167</v>
      </c>
      <c r="E18" s="170">
        <v>16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1.45879</v>
      </c>
      <c r="O18" s="172">
        <f>ROUND(E18*N18,2)</f>
        <v>23.34</v>
      </c>
      <c r="P18" s="172">
        <v>0</v>
      </c>
      <c r="Q18" s="172">
        <f>ROUND(E18*P18,2)</f>
        <v>0</v>
      </c>
      <c r="R18" s="172"/>
      <c r="S18" s="173" t="s">
        <v>124</v>
      </c>
      <c r="T18" s="157">
        <v>11.1</v>
      </c>
      <c r="U18" s="157">
        <f>ROUND(E18*T18,2)</f>
        <v>177.6</v>
      </c>
      <c r="V18" s="157"/>
      <c r="W18" s="157" t="s">
        <v>738</v>
      </c>
      <c r="X18" s="148"/>
      <c r="Y18" s="148"/>
      <c r="Z18" s="148"/>
      <c r="AA18" s="148"/>
      <c r="AB18" s="148"/>
      <c r="AC18" s="148"/>
      <c r="AD18" s="148"/>
      <c r="AE18" s="148"/>
      <c r="AF18" s="148" t="s">
        <v>744</v>
      </c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269" t="s">
        <v>807</v>
      </c>
      <c r="D19" s="270"/>
      <c r="E19" s="270"/>
      <c r="F19" s="270"/>
      <c r="G19" s="27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282</v>
      </c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ht="22.5" outlineLevel="1" x14ac:dyDescent="0.2">
      <c r="A20" s="155"/>
      <c r="B20" s="156"/>
      <c r="C20" s="271" t="s">
        <v>808</v>
      </c>
      <c r="D20" s="272"/>
      <c r="E20" s="272"/>
      <c r="F20" s="272"/>
      <c r="G20" s="272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 t="s">
        <v>282</v>
      </c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94" t="str">
        <f>C20</f>
        <v>dodávka a montáž potrubí včetně navrtávací objímky, s podsypem štěrkopískem, s obsypem pískem nebo štěrkopískem,</v>
      </c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271" t="s">
        <v>809</v>
      </c>
      <c r="D21" s="272"/>
      <c r="E21" s="272"/>
      <c r="F21" s="272"/>
      <c r="G21" s="27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282</v>
      </c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ht="33.75" outlineLevel="1" x14ac:dyDescent="0.2">
      <c r="A22" s="155"/>
      <c r="B22" s="156"/>
      <c r="C22" s="271" t="s">
        <v>740</v>
      </c>
      <c r="D22" s="272"/>
      <c r="E22" s="272"/>
      <c r="F22" s="272"/>
      <c r="G22" s="272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 t="s">
        <v>282</v>
      </c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94" t="str">
        <f>C22</f>
        <v>Součástí ceny je dodávka trubního materiálu, elektrokoleno, chránička, objímka, kulový kohout, těsnící tmel, přechodka, podpůrná vložka, držák chráničky a montáž všech částí přípojky, dále pak i výstražná fólie.</v>
      </c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55"/>
      <c r="B23" s="156"/>
      <c r="C23" s="196" t="s">
        <v>309</v>
      </c>
      <c r="D23" s="191"/>
      <c r="E23" s="192"/>
      <c r="F23" s="193"/>
      <c r="G23" s="193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 t="s">
        <v>282</v>
      </c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55"/>
      <c r="B24" s="156"/>
      <c r="C24" s="271" t="s">
        <v>745</v>
      </c>
      <c r="D24" s="272"/>
      <c r="E24" s="272"/>
      <c r="F24" s="272"/>
      <c r="G24" s="272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 t="s">
        <v>282</v>
      </c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ht="22.5" outlineLevel="1" x14ac:dyDescent="0.2">
      <c r="A25" s="167">
        <v>5</v>
      </c>
      <c r="B25" s="168" t="s">
        <v>746</v>
      </c>
      <c r="C25" s="183" t="s">
        <v>747</v>
      </c>
      <c r="D25" s="169" t="s">
        <v>167</v>
      </c>
      <c r="E25" s="170">
        <v>18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2.9108299999999998</v>
      </c>
      <c r="O25" s="172">
        <f>ROUND(E25*N25,2)</f>
        <v>52.39</v>
      </c>
      <c r="P25" s="172">
        <v>0</v>
      </c>
      <c r="Q25" s="172">
        <f>ROUND(E25*P25,2)</f>
        <v>0</v>
      </c>
      <c r="R25" s="172"/>
      <c r="S25" s="173" t="s">
        <v>124</v>
      </c>
      <c r="T25" s="157">
        <v>16.28</v>
      </c>
      <c r="U25" s="157">
        <f>ROUND(E25*T25,2)</f>
        <v>293.04000000000002</v>
      </c>
      <c r="V25" s="157"/>
      <c r="W25" s="157" t="s">
        <v>738</v>
      </c>
      <c r="X25" s="148"/>
      <c r="Y25" s="148"/>
      <c r="Z25" s="148"/>
      <c r="AA25" s="148"/>
      <c r="AB25" s="148"/>
      <c r="AC25" s="148"/>
      <c r="AD25" s="148"/>
      <c r="AE25" s="148"/>
      <c r="AF25" s="148" t="s">
        <v>744</v>
      </c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5"/>
      <c r="B26" s="156"/>
      <c r="C26" s="269" t="s">
        <v>807</v>
      </c>
      <c r="D26" s="270"/>
      <c r="E26" s="270"/>
      <c r="F26" s="270"/>
      <c r="G26" s="270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 t="s">
        <v>282</v>
      </c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ht="22.5" outlineLevel="1" x14ac:dyDescent="0.2">
      <c r="A27" s="155"/>
      <c r="B27" s="156"/>
      <c r="C27" s="271" t="s">
        <v>808</v>
      </c>
      <c r="D27" s="272"/>
      <c r="E27" s="272"/>
      <c r="F27" s="272"/>
      <c r="G27" s="272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 t="s">
        <v>282</v>
      </c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94" t="str">
        <f>C27</f>
        <v>dodávka a montáž potrubí včetně navrtávací objímky, s podsypem štěrkopískem, s obsypem pískem nebo štěrkopískem,</v>
      </c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55"/>
      <c r="B28" s="156"/>
      <c r="C28" s="271" t="s">
        <v>809</v>
      </c>
      <c r="D28" s="272"/>
      <c r="E28" s="272"/>
      <c r="F28" s="272"/>
      <c r="G28" s="272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 t="s">
        <v>282</v>
      </c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ht="33.75" outlineLevel="1" x14ac:dyDescent="0.2">
      <c r="A29" s="155"/>
      <c r="B29" s="156"/>
      <c r="C29" s="271" t="s">
        <v>740</v>
      </c>
      <c r="D29" s="272"/>
      <c r="E29" s="272"/>
      <c r="F29" s="272"/>
      <c r="G29" s="272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 t="s">
        <v>282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94" t="str">
        <f>C29</f>
        <v>Součástí ceny je dodávka trubního materiálu, elektrokoleno, chránička, objímka, kulový kohout, těsnící tmel, přechodka, podpůrná vložka, držák chráničky a montáž všech částí přípojky, dále pak i výstražná fólie.</v>
      </c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5"/>
      <c r="B30" s="156"/>
      <c r="C30" s="196" t="s">
        <v>309</v>
      </c>
      <c r="D30" s="191"/>
      <c r="E30" s="192"/>
      <c r="F30" s="193"/>
      <c r="G30" s="193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282</v>
      </c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55"/>
      <c r="B31" s="156"/>
      <c r="C31" s="271" t="s">
        <v>748</v>
      </c>
      <c r="D31" s="272"/>
      <c r="E31" s="272"/>
      <c r="F31" s="272"/>
      <c r="G31" s="272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282</v>
      </c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ht="22.5" outlineLevel="1" x14ac:dyDescent="0.2">
      <c r="A32" s="167">
        <v>6</v>
      </c>
      <c r="B32" s="168" t="s">
        <v>749</v>
      </c>
      <c r="C32" s="183" t="s">
        <v>750</v>
      </c>
      <c r="D32" s="169" t="s">
        <v>167</v>
      </c>
      <c r="E32" s="170">
        <v>1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4.3629499999999997</v>
      </c>
      <c r="O32" s="172">
        <f>ROUND(E32*N32,2)</f>
        <v>4.3600000000000003</v>
      </c>
      <c r="P32" s="172">
        <v>0</v>
      </c>
      <c r="Q32" s="172">
        <f>ROUND(E32*P32,2)</f>
        <v>0</v>
      </c>
      <c r="R32" s="172"/>
      <c r="S32" s="173" t="s">
        <v>382</v>
      </c>
      <c r="T32" s="157">
        <v>21.57</v>
      </c>
      <c r="U32" s="157">
        <f>ROUND(E32*T32,2)</f>
        <v>21.57</v>
      </c>
      <c r="V32" s="157"/>
      <c r="W32" s="157" t="s">
        <v>738</v>
      </c>
      <c r="X32" s="148"/>
      <c r="Y32" s="148"/>
      <c r="Z32" s="148"/>
      <c r="AA32" s="148"/>
      <c r="AB32" s="148"/>
      <c r="AC32" s="148"/>
      <c r="AD32" s="148"/>
      <c r="AE32" s="148"/>
      <c r="AF32" s="148" t="s">
        <v>744</v>
      </c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55"/>
      <c r="B33" s="156"/>
      <c r="C33" s="269" t="s">
        <v>807</v>
      </c>
      <c r="D33" s="270"/>
      <c r="E33" s="270"/>
      <c r="F33" s="270"/>
      <c r="G33" s="270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282</v>
      </c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ht="22.5" outlineLevel="1" x14ac:dyDescent="0.2">
      <c r="A34" s="155"/>
      <c r="B34" s="156"/>
      <c r="C34" s="271" t="s">
        <v>808</v>
      </c>
      <c r="D34" s="272"/>
      <c r="E34" s="272"/>
      <c r="F34" s="272"/>
      <c r="G34" s="272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282</v>
      </c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94" t="str">
        <f>C34</f>
        <v>dodávka a montáž potrubí včetně navrtávací objímky, s podsypem štěrkopískem, s obsypem pískem nebo štěrkopískem,</v>
      </c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271" t="s">
        <v>809</v>
      </c>
      <c r="D35" s="272"/>
      <c r="E35" s="272"/>
      <c r="F35" s="272"/>
      <c r="G35" s="272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282</v>
      </c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ht="33.75" outlineLevel="1" x14ac:dyDescent="0.2">
      <c r="A36" s="155"/>
      <c r="B36" s="156"/>
      <c r="C36" s="271" t="s">
        <v>740</v>
      </c>
      <c r="D36" s="272"/>
      <c r="E36" s="272"/>
      <c r="F36" s="272"/>
      <c r="G36" s="27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282</v>
      </c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94" t="str">
        <f>C36</f>
        <v>Součástí ceny je dodávka trubního materiálu, elektrokoleno, chránička, objímka, kulový kohout, těsnící tmel, přechodka, podpůrná vložka, držák chráničky a montáž všech částí přípojky, dále pak i výstražná fólie.</v>
      </c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5"/>
      <c r="B37" s="156"/>
      <c r="C37" s="196" t="s">
        <v>309</v>
      </c>
      <c r="D37" s="191"/>
      <c r="E37" s="192"/>
      <c r="F37" s="193"/>
      <c r="G37" s="19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 t="s">
        <v>282</v>
      </c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5"/>
      <c r="B38" s="156"/>
      <c r="C38" s="271" t="s">
        <v>751</v>
      </c>
      <c r="D38" s="272"/>
      <c r="E38" s="272"/>
      <c r="F38" s="272"/>
      <c r="G38" s="272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 t="s">
        <v>282</v>
      </c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ht="22.5" outlineLevel="1" x14ac:dyDescent="0.2">
      <c r="A39" s="167">
        <v>7</v>
      </c>
      <c r="B39" s="168" t="s">
        <v>752</v>
      </c>
      <c r="C39" s="183" t="s">
        <v>753</v>
      </c>
      <c r="D39" s="169" t="s">
        <v>305</v>
      </c>
      <c r="E39" s="170">
        <v>577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0.31669000000000003</v>
      </c>
      <c r="O39" s="172">
        <f>ROUND(E39*N39,2)</f>
        <v>182.73</v>
      </c>
      <c r="P39" s="172">
        <v>0</v>
      </c>
      <c r="Q39" s="172">
        <f>ROUND(E39*P39,2)</f>
        <v>0</v>
      </c>
      <c r="R39" s="172"/>
      <c r="S39" s="173" t="s">
        <v>124</v>
      </c>
      <c r="T39" s="157">
        <v>1.29</v>
      </c>
      <c r="U39" s="157">
        <f>ROUND(E39*T39,2)</f>
        <v>744.33</v>
      </c>
      <c r="V39" s="157"/>
      <c r="W39" s="157" t="s">
        <v>738</v>
      </c>
      <c r="X39" s="148"/>
      <c r="Y39" s="148"/>
      <c r="Z39" s="148"/>
      <c r="AA39" s="148"/>
      <c r="AB39" s="148"/>
      <c r="AC39" s="148"/>
      <c r="AD39" s="148"/>
      <c r="AE39" s="148"/>
      <c r="AF39" s="148" t="s">
        <v>744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ht="22.5" outlineLevel="1" x14ac:dyDescent="0.2">
      <c r="A40" s="155"/>
      <c r="B40" s="156"/>
      <c r="C40" s="269" t="s">
        <v>810</v>
      </c>
      <c r="D40" s="270"/>
      <c r="E40" s="270"/>
      <c r="F40" s="270"/>
      <c r="G40" s="270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282</v>
      </c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94" t="str">
        <f>C40</f>
        <v>V položce je zakalkulováno hloubení rýh nezapažených, šířky 50 cm v hornině 3 a 4 (včetně příplatku za lepivost -  30 %) ve volném terénu,</v>
      </c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55"/>
      <c r="B41" s="156"/>
      <c r="C41" s="271" t="s">
        <v>811</v>
      </c>
      <c r="D41" s="272"/>
      <c r="E41" s="272"/>
      <c r="F41" s="272"/>
      <c r="G41" s="272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 t="s">
        <v>282</v>
      </c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55"/>
      <c r="B42" s="156"/>
      <c r="C42" s="271" t="s">
        <v>809</v>
      </c>
      <c r="D42" s="272"/>
      <c r="E42" s="272"/>
      <c r="F42" s="272"/>
      <c r="G42" s="272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 t="s">
        <v>282</v>
      </c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55"/>
      <c r="B43" s="156"/>
      <c r="C43" s="271" t="s">
        <v>754</v>
      </c>
      <c r="D43" s="272"/>
      <c r="E43" s="272"/>
      <c r="F43" s="272"/>
      <c r="G43" s="272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 t="s">
        <v>282</v>
      </c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ht="22.5" outlineLevel="1" x14ac:dyDescent="0.2">
      <c r="A44" s="174">
        <v>8</v>
      </c>
      <c r="B44" s="175" t="s">
        <v>755</v>
      </c>
      <c r="C44" s="185" t="s">
        <v>756</v>
      </c>
      <c r="D44" s="176" t="s">
        <v>305</v>
      </c>
      <c r="E44" s="177">
        <v>140</v>
      </c>
      <c r="F44" s="178"/>
      <c r="G44" s="179">
        <f t="shared" ref="G44:G50" si="0">ROUND(E44*F44,2)</f>
        <v>0</v>
      </c>
      <c r="H44" s="178"/>
      <c r="I44" s="179">
        <f t="shared" ref="I44:I50" si="1">ROUND(E44*H44,2)</f>
        <v>0</v>
      </c>
      <c r="J44" s="178"/>
      <c r="K44" s="179">
        <f t="shared" ref="K44:K50" si="2">ROUND(E44*J44,2)</f>
        <v>0</v>
      </c>
      <c r="L44" s="179">
        <v>21</v>
      </c>
      <c r="M44" s="179">
        <f t="shared" ref="M44:M50" si="3">G44*(1+L44/100)</f>
        <v>0</v>
      </c>
      <c r="N44" s="179">
        <v>0.69464999999999999</v>
      </c>
      <c r="O44" s="179">
        <f t="shared" ref="O44:O50" si="4">ROUND(E44*N44,2)</f>
        <v>97.25</v>
      </c>
      <c r="P44" s="179">
        <v>0.70247999999999999</v>
      </c>
      <c r="Q44" s="179">
        <f t="shared" ref="Q44:Q50" si="5">ROUND(E44*P44,2)</f>
        <v>98.35</v>
      </c>
      <c r="R44" s="179"/>
      <c r="S44" s="180" t="s">
        <v>124</v>
      </c>
      <c r="T44" s="157">
        <v>1.5058</v>
      </c>
      <c r="U44" s="157">
        <f t="shared" ref="U44:U50" si="6">ROUND(E44*T44,2)</f>
        <v>210.81</v>
      </c>
      <c r="V44" s="157"/>
      <c r="W44" s="157" t="s">
        <v>738</v>
      </c>
      <c r="X44" s="148"/>
      <c r="Y44" s="148"/>
      <c r="Z44" s="148"/>
      <c r="AA44" s="148"/>
      <c r="AB44" s="148"/>
      <c r="AC44" s="148"/>
      <c r="AD44" s="148"/>
      <c r="AE44" s="148"/>
      <c r="AF44" s="148" t="s">
        <v>744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74">
        <v>9</v>
      </c>
      <c r="B45" s="175" t="s">
        <v>757</v>
      </c>
      <c r="C45" s="185" t="s">
        <v>758</v>
      </c>
      <c r="D45" s="176" t="s">
        <v>167</v>
      </c>
      <c r="E45" s="177">
        <v>1</v>
      </c>
      <c r="F45" s="178"/>
      <c r="G45" s="179">
        <f t="shared" si="0"/>
        <v>0</v>
      </c>
      <c r="H45" s="178"/>
      <c r="I45" s="179">
        <f t="shared" si="1"/>
        <v>0</v>
      </c>
      <c r="J45" s="178"/>
      <c r="K45" s="179">
        <f t="shared" si="2"/>
        <v>0</v>
      </c>
      <c r="L45" s="179">
        <v>21</v>
      </c>
      <c r="M45" s="179">
        <f t="shared" si="3"/>
        <v>0</v>
      </c>
      <c r="N45" s="179">
        <v>0</v>
      </c>
      <c r="O45" s="179">
        <f t="shared" si="4"/>
        <v>0</v>
      </c>
      <c r="P45" s="179">
        <v>0</v>
      </c>
      <c r="Q45" s="179">
        <f t="shared" si="5"/>
        <v>0</v>
      </c>
      <c r="R45" s="179"/>
      <c r="S45" s="180" t="s">
        <v>382</v>
      </c>
      <c r="T45" s="157">
        <v>0</v>
      </c>
      <c r="U45" s="157">
        <f t="shared" si="6"/>
        <v>0</v>
      </c>
      <c r="V45" s="157"/>
      <c r="W45" s="157" t="s">
        <v>175</v>
      </c>
      <c r="X45" s="148"/>
      <c r="Y45" s="148"/>
      <c r="Z45" s="148"/>
      <c r="AA45" s="148"/>
      <c r="AB45" s="148"/>
      <c r="AC45" s="148"/>
      <c r="AD45" s="148"/>
      <c r="AE45" s="148"/>
      <c r="AF45" s="148" t="s">
        <v>759</v>
      </c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ht="22.5" outlineLevel="1" x14ac:dyDescent="0.2">
      <c r="A46" s="174">
        <v>10</v>
      </c>
      <c r="B46" s="175" t="s">
        <v>760</v>
      </c>
      <c r="C46" s="185" t="s">
        <v>761</v>
      </c>
      <c r="D46" s="176" t="s">
        <v>167</v>
      </c>
      <c r="E46" s="177">
        <v>2</v>
      </c>
      <c r="F46" s="178"/>
      <c r="G46" s="179">
        <f t="shared" si="0"/>
        <v>0</v>
      </c>
      <c r="H46" s="178"/>
      <c r="I46" s="179">
        <f t="shared" si="1"/>
        <v>0</v>
      </c>
      <c r="J46" s="178"/>
      <c r="K46" s="179">
        <f t="shared" si="2"/>
        <v>0</v>
      </c>
      <c r="L46" s="179">
        <v>21</v>
      </c>
      <c r="M46" s="179">
        <f t="shared" si="3"/>
        <v>0</v>
      </c>
      <c r="N46" s="179">
        <v>0</v>
      </c>
      <c r="O46" s="179">
        <f t="shared" si="4"/>
        <v>0</v>
      </c>
      <c r="P46" s="179">
        <v>0</v>
      </c>
      <c r="Q46" s="179">
        <f t="shared" si="5"/>
        <v>0</v>
      </c>
      <c r="R46" s="179" t="s">
        <v>174</v>
      </c>
      <c r="S46" s="180" t="s">
        <v>124</v>
      </c>
      <c r="T46" s="157">
        <v>0</v>
      </c>
      <c r="U46" s="157">
        <f t="shared" si="6"/>
        <v>0</v>
      </c>
      <c r="V46" s="157"/>
      <c r="W46" s="157" t="s">
        <v>175</v>
      </c>
      <c r="X46" s="148"/>
      <c r="Y46" s="148"/>
      <c r="Z46" s="148"/>
      <c r="AA46" s="148"/>
      <c r="AB46" s="148"/>
      <c r="AC46" s="148"/>
      <c r="AD46" s="148"/>
      <c r="AE46" s="148"/>
      <c r="AF46" s="148" t="s">
        <v>176</v>
      </c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74">
        <v>11</v>
      </c>
      <c r="B47" s="175" t="s">
        <v>762</v>
      </c>
      <c r="C47" s="185" t="s">
        <v>763</v>
      </c>
      <c r="D47" s="176" t="s">
        <v>167</v>
      </c>
      <c r="E47" s="177">
        <v>3</v>
      </c>
      <c r="F47" s="178"/>
      <c r="G47" s="179">
        <f t="shared" si="0"/>
        <v>0</v>
      </c>
      <c r="H47" s="178"/>
      <c r="I47" s="179">
        <f t="shared" si="1"/>
        <v>0</v>
      </c>
      <c r="J47" s="178"/>
      <c r="K47" s="179">
        <f t="shared" si="2"/>
        <v>0</v>
      </c>
      <c r="L47" s="179">
        <v>21</v>
      </c>
      <c r="M47" s="179">
        <f t="shared" si="3"/>
        <v>0</v>
      </c>
      <c r="N47" s="179">
        <v>0</v>
      </c>
      <c r="O47" s="179">
        <f t="shared" si="4"/>
        <v>0</v>
      </c>
      <c r="P47" s="179">
        <v>0</v>
      </c>
      <c r="Q47" s="179">
        <f t="shared" si="5"/>
        <v>0</v>
      </c>
      <c r="R47" s="179"/>
      <c r="S47" s="180" t="s">
        <v>382</v>
      </c>
      <c r="T47" s="157">
        <v>0</v>
      </c>
      <c r="U47" s="157">
        <f t="shared" si="6"/>
        <v>0</v>
      </c>
      <c r="V47" s="157"/>
      <c r="W47" s="157" t="s">
        <v>175</v>
      </c>
      <c r="X47" s="148"/>
      <c r="Y47" s="148"/>
      <c r="Z47" s="148"/>
      <c r="AA47" s="148"/>
      <c r="AB47" s="148"/>
      <c r="AC47" s="148"/>
      <c r="AD47" s="148"/>
      <c r="AE47" s="148"/>
      <c r="AF47" s="148" t="s">
        <v>759</v>
      </c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74">
        <v>12</v>
      </c>
      <c r="B48" s="175" t="s">
        <v>764</v>
      </c>
      <c r="C48" s="185" t="s">
        <v>765</v>
      </c>
      <c r="D48" s="176" t="s">
        <v>167</v>
      </c>
      <c r="E48" s="177">
        <v>3</v>
      </c>
      <c r="F48" s="178"/>
      <c r="G48" s="179">
        <f t="shared" si="0"/>
        <v>0</v>
      </c>
      <c r="H48" s="178"/>
      <c r="I48" s="179">
        <f t="shared" si="1"/>
        <v>0</v>
      </c>
      <c r="J48" s="178"/>
      <c r="K48" s="179">
        <f t="shared" si="2"/>
        <v>0</v>
      </c>
      <c r="L48" s="179">
        <v>21</v>
      </c>
      <c r="M48" s="179">
        <f t="shared" si="3"/>
        <v>0</v>
      </c>
      <c r="N48" s="179">
        <v>1E-4</v>
      </c>
      <c r="O48" s="179">
        <f t="shared" si="4"/>
        <v>0</v>
      </c>
      <c r="P48" s="179">
        <v>0</v>
      </c>
      <c r="Q48" s="179">
        <f t="shared" si="5"/>
        <v>0</v>
      </c>
      <c r="R48" s="179"/>
      <c r="S48" s="180" t="s">
        <v>382</v>
      </c>
      <c r="T48" s="157">
        <v>0</v>
      </c>
      <c r="U48" s="157">
        <f t="shared" si="6"/>
        <v>0</v>
      </c>
      <c r="V48" s="157"/>
      <c r="W48" s="157" t="s">
        <v>175</v>
      </c>
      <c r="X48" s="148"/>
      <c r="Y48" s="148"/>
      <c r="Z48" s="148"/>
      <c r="AA48" s="148"/>
      <c r="AB48" s="148"/>
      <c r="AC48" s="148"/>
      <c r="AD48" s="148"/>
      <c r="AE48" s="148"/>
      <c r="AF48" s="148" t="s">
        <v>759</v>
      </c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74">
        <v>13</v>
      </c>
      <c r="B49" s="175" t="s">
        <v>766</v>
      </c>
      <c r="C49" s="185" t="s">
        <v>767</v>
      </c>
      <c r="D49" s="176" t="s">
        <v>167</v>
      </c>
      <c r="E49" s="177">
        <v>3</v>
      </c>
      <c r="F49" s="178"/>
      <c r="G49" s="179">
        <f t="shared" si="0"/>
        <v>0</v>
      </c>
      <c r="H49" s="178"/>
      <c r="I49" s="179">
        <f t="shared" si="1"/>
        <v>0</v>
      </c>
      <c r="J49" s="178"/>
      <c r="K49" s="179">
        <f t="shared" si="2"/>
        <v>0</v>
      </c>
      <c r="L49" s="179">
        <v>21</v>
      </c>
      <c r="M49" s="179">
        <f t="shared" si="3"/>
        <v>0</v>
      </c>
      <c r="N49" s="179">
        <v>2.3E-3</v>
      </c>
      <c r="O49" s="179">
        <f t="shared" si="4"/>
        <v>0.01</v>
      </c>
      <c r="P49" s="179">
        <v>0</v>
      </c>
      <c r="Q49" s="179">
        <f t="shared" si="5"/>
        <v>0</v>
      </c>
      <c r="R49" s="179"/>
      <c r="S49" s="180" t="s">
        <v>382</v>
      </c>
      <c r="T49" s="157">
        <v>0</v>
      </c>
      <c r="U49" s="157">
        <f t="shared" si="6"/>
        <v>0</v>
      </c>
      <c r="V49" s="157"/>
      <c r="W49" s="157" t="s">
        <v>175</v>
      </c>
      <c r="X49" s="148"/>
      <c r="Y49" s="148"/>
      <c r="Z49" s="148"/>
      <c r="AA49" s="148"/>
      <c r="AB49" s="148"/>
      <c r="AC49" s="148"/>
      <c r="AD49" s="148"/>
      <c r="AE49" s="148"/>
      <c r="AF49" s="148" t="s">
        <v>759</v>
      </c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outlineLevel="1" x14ac:dyDescent="0.2">
      <c r="A50" s="174">
        <v>14</v>
      </c>
      <c r="B50" s="175" t="s">
        <v>768</v>
      </c>
      <c r="C50" s="185" t="s">
        <v>769</v>
      </c>
      <c r="D50" s="176" t="s">
        <v>167</v>
      </c>
      <c r="E50" s="177">
        <v>1</v>
      </c>
      <c r="F50" s="178"/>
      <c r="G50" s="179">
        <f t="shared" si="0"/>
        <v>0</v>
      </c>
      <c r="H50" s="178"/>
      <c r="I50" s="179">
        <f t="shared" si="1"/>
        <v>0</v>
      </c>
      <c r="J50" s="178"/>
      <c r="K50" s="179">
        <f t="shared" si="2"/>
        <v>0</v>
      </c>
      <c r="L50" s="179">
        <v>21</v>
      </c>
      <c r="M50" s="179">
        <f t="shared" si="3"/>
        <v>0</v>
      </c>
      <c r="N50" s="179">
        <v>6.6000000000000003E-2</v>
      </c>
      <c r="O50" s="179">
        <f t="shared" si="4"/>
        <v>7.0000000000000007E-2</v>
      </c>
      <c r="P50" s="179">
        <v>0</v>
      </c>
      <c r="Q50" s="179">
        <f t="shared" si="5"/>
        <v>0</v>
      </c>
      <c r="R50" s="179"/>
      <c r="S50" s="180" t="s">
        <v>382</v>
      </c>
      <c r="T50" s="157">
        <v>0</v>
      </c>
      <c r="U50" s="157">
        <f t="shared" si="6"/>
        <v>0</v>
      </c>
      <c r="V50" s="157"/>
      <c r="W50" s="157" t="s">
        <v>175</v>
      </c>
      <c r="X50" s="148"/>
      <c r="Y50" s="148"/>
      <c r="Z50" s="148"/>
      <c r="AA50" s="148"/>
      <c r="AB50" s="148"/>
      <c r="AC50" s="148"/>
      <c r="AD50" s="148"/>
      <c r="AE50" s="148"/>
      <c r="AF50" s="148" t="s">
        <v>759</v>
      </c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x14ac:dyDescent="0.2">
      <c r="A51" s="161" t="s">
        <v>119</v>
      </c>
      <c r="B51" s="162" t="s">
        <v>76</v>
      </c>
      <c r="C51" s="182" t="s">
        <v>77</v>
      </c>
      <c r="D51" s="163"/>
      <c r="E51" s="164"/>
      <c r="F51" s="165"/>
      <c r="G51" s="165">
        <f>SUMIF(AF52:AF52,"&lt;&gt;NOR",G52:G52)</f>
        <v>0</v>
      </c>
      <c r="H51" s="165"/>
      <c r="I51" s="165">
        <f>SUM(I52:I52)</f>
        <v>0</v>
      </c>
      <c r="J51" s="165"/>
      <c r="K51" s="165">
        <f>SUM(K52:K52)</f>
        <v>0</v>
      </c>
      <c r="L51" s="165"/>
      <c r="M51" s="165">
        <f>SUM(M52:M52)</f>
        <v>0</v>
      </c>
      <c r="N51" s="165"/>
      <c r="O51" s="165">
        <f>SUM(O52:O52)</f>
        <v>0</v>
      </c>
      <c r="P51" s="165"/>
      <c r="Q51" s="165">
        <f>SUM(Q52:Q52)</f>
        <v>0</v>
      </c>
      <c r="R51" s="165"/>
      <c r="S51" s="166"/>
      <c r="T51" s="160"/>
      <c r="U51" s="160">
        <f>SUM(U52:U52)</f>
        <v>1</v>
      </c>
      <c r="V51" s="160"/>
      <c r="W51" s="160"/>
      <c r="AF51" t="s">
        <v>120</v>
      </c>
    </row>
    <row r="52" spans="1:59" outlineLevel="1" x14ac:dyDescent="0.2">
      <c r="A52" s="174">
        <v>15</v>
      </c>
      <c r="B52" s="175" t="s">
        <v>770</v>
      </c>
      <c r="C52" s="185" t="s">
        <v>771</v>
      </c>
      <c r="D52" s="176" t="s">
        <v>772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79"/>
      <c r="S52" s="180" t="s">
        <v>382</v>
      </c>
      <c r="T52" s="157">
        <v>1</v>
      </c>
      <c r="U52" s="157">
        <f>ROUND(E52*T52,2)</f>
        <v>1</v>
      </c>
      <c r="V52" s="157"/>
      <c r="W52" s="157" t="s">
        <v>125</v>
      </c>
      <c r="X52" s="148"/>
      <c r="Y52" s="148"/>
      <c r="Z52" s="148"/>
      <c r="AA52" s="148"/>
      <c r="AB52" s="148"/>
      <c r="AC52" s="148"/>
      <c r="AD52" s="148"/>
      <c r="AE52" s="148"/>
      <c r="AF52" s="148" t="s">
        <v>735</v>
      </c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x14ac:dyDescent="0.2">
      <c r="A53" s="161" t="s">
        <v>119</v>
      </c>
      <c r="B53" s="162" t="s">
        <v>86</v>
      </c>
      <c r="C53" s="182" t="s">
        <v>87</v>
      </c>
      <c r="D53" s="163"/>
      <c r="E53" s="164"/>
      <c r="F53" s="165"/>
      <c r="G53" s="165">
        <f>SUMIF(AF54:AF63,"&lt;&gt;NOR",G54:G63)</f>
        <v>0</v>
      </c>
      <c r="H53" s="165"/>
      <c r="I53" s="165">
        <f>SUM(I54:I63)</f>
        <v>0</v>
      </c>
      <c r="J53" s="165"/>
      <c r="K53" s="165">
        <f>SUM(K54:K63)</f>
        <v>0</v>
      </c>
      <c r="L53" s="165"/>
      <c r="M53" s="165">
        <f>SUM(M54:M63)</f>
        <v>0</v>
      </c>
      <c r="N53" s="165"/>
      <c r="O53" s="165">
        <f>SUM(O54:O63)</f>
        <v>0.39</v>
      </c>
      <c r="P53" s="165"/>
      <c r="Q53" s="165">
        <f>SUM(Q54:Q63)</f>
        <v>0</v>
      </c>
      <c r="R53" s="165"/>
      <c r="S53" s="166"/>
      <c r="T53" s="160"/>
      <c r="U53" s="160">
        <f>SUM(U54:U63)</f>
        <v>13.36</v>
      </c>
      <c r="V53" s="160"/>
      <c r="W53" s="160"/>
      <c r="AF53" t="s">
        <v>120</v>
      </c>
    </row>
    <row r="54" spans="1:59" outlineLevel="1" x14ac:dyDescent="0.2">
      <c r="A54" s="174">
        <v>16</v>
      </c>
      <c r="B54" s="175" t="s">
        <v>773</v>
      </c>
      <c r="C54" s="185" t="s">
        <v>774</v>
      </c>
      <c r="D54" s="176" t="s">
        <v>305</v>
      </c>
      <c r="E54" s="177">
        <v>13</v>
      </c>
      <c r="F54" s="178"/>
      <c r="G54" s="179">
        <f t="shared" ref="G54:G63" si="7">ROUND(E54*F54,2)</f>
        <v>0</v>
      </c>
      <c r="H54" s="178"/>
      <c r="I54" s="179">
        <f t="shared" ref="I54:I63" si="8">ROUND(E54*H54,2)</f>
        <v>0</v>
      </c>
      <c r="J54" s="178"/>
      <c r="K54" s="179">
        <f t="shared" ref="K54:K63" si="9">ROUND(E54*J54,2)</f>
        <v>0</v>
      </c>
      <c r="L54" s="179">
        <v>21</v>
      </c>
      <c r="M54" s="179">
        <f t="shared" ref="M54:M63" si="10">G54*(1+L54/100)</f>
        <v>0</v>
      </c>
      <c r="N54" s="179">
        <v>2.7119999999999998E-2</v>
      </c>
      <c r="O54" s="179">
        <f t="shared" ref="O54:O63" si="11">ROUND(E54*N54,2)</f>
        <v>0.35</v>
      </c>
      <c r="P54" s="179">
        <v>0</v>
      </c>
      <c r="Q54" s="179">
        <f t="shared" ref="Q54:Q63" si="12">ROUND(E54*P54,2)</f>
        <v>0</v>
      </c>
      <c r="R54" s="179"/>
      <c r="S54" s="180" t="s">
        <v>124</v>
      </c>
      <c r="T54" s="157">
        <v>0.49</v>
      </c>
      <c r="U54" s="157">
        <f t="shared" ref="U54:U63" si="13">ROUND(E54*T54,2)</f>
        <v>6.37</v>
      </c>
      <c r="V54" s="157"/>
      <c r="W54" s="157" t="s">
        <v>125</v>
      </c>
      <c r="X54" s="148"/>
      <c r="Y54" s="148"/>
      <c r="Z54" s="148"/>
      <c r="AA54" s="148"/>
      <c r="AB54" s="148"/>
      <c r="AC54" s="148"/>
      <c r="AD54" s="148"/>
      <c r="AE54" s="148"/>
      <c r="AF54" s="148" t="s">
        <v>735</v>
      </c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74">
        <v>17</v>
      </c>
      <c r="B55" s="175" t="s">
        <v>775</v>
      </c>
      <c r="C55" s="185" t="s">
        <v>776</v>
      </c>
      <c r="D55" s="176" t="s">
        <v>167</v>
      </c>
      <c r="E55" s="177">
        <v>4</v>
      </c>
      <c r="F55" s="178"/>
      <c r="G55" s="179">
        <f t="shared" si="7"/>
        <v>0</v>
      </c>
      <c r="H55" s="178"/>
      <c r="I55" s="179">
        <f t="shared" si="8"/>
        <v>0</v>
      </c>
      <c r="J55" s="178"/>
      <c r="K55" s="179">
        <f t="shared" si="9"/>
        <v>0</v>
      </c>
      <c r="L55" s="179">
        <v>21</v>
      </c>
      <c r="M55" s="179">
        <f t="shared" si="10"/>
        <v>0</v>
      </c>
      <c r="N55" s="179">
        <v>0</v>
      </c>
      <c r="O55" s="179">
        <f t="shared" si="11"/>
        <v>0</v>
      </c>
      <c r="P55" s="179">
        <v>0</v>
      </c>
      <c r="Q55" s="179">
        <f t="shared" si="12"/>
        <v>0</v>
      </c>
      <c r="R55" s="179"/>
      <c r="S55" s="180" t="s">
        <v>124</v>
      </c>
      <c r="T55" s="157">
        <v>0.14000000000000001</v>
      </c>
      <c r="U55" s="157">
        <f t="shared" si="13"/>
        <v>0.56000000000000005</v>
      </c>
      <c r="V55" s="157"/>
      <c r="W55" s="157" t="s">
        <v>125</v>
      </c>
      <c r="X55" s="148"/>
      <c r="Y55" s="148"/>
      <c r="Z55" s="148"/>
      <c r="AA55" s="148"/>
      <c r="AB55" s="148"/>
      <c r="AC55" s="148"/>
      <c r="AD55" s="148"/>
      <c r="AE55" s="148"/>
      <c r="AF55" s="148" t="s">
        <v>735</v>
      </c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74">
        <v>18</v>
      </c>
      <c r="B56" s="175" t="s">
        <v>777</v>
      </c>
      <c r="C56" s="185" t="s">
        <v>778</v>
      </c>
      <c r="D56" s="176" t="s">
        <v>167</v>
      </c>
      <c r="E56" s="177">
        <v>16</v>
      </c>
      <c r="F56" s="178"/>
      <c r="G56" s="179">
        <f t="shared" si="7"/>
        <v>0</v>
      </c>
      <c r="H56" s="178"/>
      <c r="I56" s="179">
        <f t="shared" si="8"/>
        <v>0</v>
      </c>
      <c r="J56" s="178"/>
      <c r="K56" s="179">
        <f t="shared" si="9"/>
        <v>0</v>
      </c>
      <c r="L56" s="179">
        <v>21</v>
      </c>
      <c r="M56" s="179">
        <f t="shared" si="10"/>
        <v>0</v>
      </c>
      <c r="N56" s="179">
        <v>0</v>
      </c>
      <c r="O56" s="179">
        <f t="shared" si="11"/>
        <v>0</v>
      </c>
      <c r="P56" s="179">
        <v>0</v>
      </c>
      <c r="Q56" s="179">
        <f t="shared" si="12"/>
        <v>0</v>
      </c>
      <c r="R56" s="179"/>
      <c r="S56" s="180" t="s">
        <v>124</v>
      </c>
      <c r="T56" s="157">
        <v>0.13</v>
      </c>
      <c r="U56" s="157">
        <f t="shared" si="13"/>
        <v>2.08</v>
      </c>
      <c r="V56" s="157"/>
      <c r="W56" s="157" t="s">
        <v>125</v>
      </c>
      <c r="X56" s="148"/>
      <c r="Y56" s="148"/>
      <c r="Z56" s="148"/>
      <c r="AA56" s="148"/>
      <c r="AB56" s="148"/>
      <c r="AC56" s="148"/>
      <c r="AD56" s="148"/>
      <c r="AE56" s="148"/>
      <c r="AF56" s="148" t="s">
        <v>735</v>
      </c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74">
        <v>19</v>
      </c>
      <c r="B57" s="175" t="s">
        <v>779</v>
      </c>
      <c r="C57" s="185" t="s">
        <v>780</v>
      </c>
      <c r="D57" s="176" t="s">
        <v>305</v>
      </c>
      <c r="E57" s="177">
        <v>13</v>
      </c>
      <c r="F57" s="178"/>
      <c r="G57" s="179">
        <f t="shared" si="7"/>
        <v>0</v>
      </c>
      <c r="H57" s="178"/>
      <c r="I57" s="179">
        <f t="shared" si="8"/>
        <v>0</v>
      </c>
      <c r="J57" s="178"/>
      <c r="K57" s="179">
        <f t="shared" si="9"/>
        <v>0</v>
      </c>
      <c r="L57" s="179">
        <v>21</v>
      </c>
      <c r="M57" s="179">
        <f t="shared" si="10"/>
        <v>0</v>
      </c>
      <c r="N57" s="179">
        <v>0</v>
      </c>
      <c r="O57" s="179">
        <f t="shared" si="11"/>
        <v>0</v>
      </c>
      <c r="P57" s="179">
        <v>0</v>
      </c>
      <c r="Q57" s="179">
        <f t="shared" si="12"/>
        <v>0</v>
      </c>
      <c r="R57" s="179"/>
      <c r="S57" s="180" t="s">
        <v>124</v>
      </c>
      <c r="T57" s="157">
        <v>0.15</v>
      </c>
      <c r="U57" s="157">
        <f t="shared" si="13"/>
        <v>1.95</v>
      </c>
      <c r="V57" s="157"/>
      <c r="W57" s="157" t="s">
        <v>125</v>
      </c>
      <c r="X57" s="148"/>
      <c r="Y57" s="148"/>
      <c r="Z57" s="148"/>
      <c r="AA57" s="148"/>
      <c r="AB57" s="148"/>
      <c r="AC57" s="148"/>
      <c r="AD57" s="148"/>
      <c r="AE57" s="148"/>
      <c r="AF57" s="148" t="s">
        <v>735</v>
      </c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74">
        <v>20</v>
      </c>
      <c r="B58" s="175" t="s">
        <v>781</v>
      </c>
      <c r="C58" s="185" t="s">
        <v>782</v>
      </c>
      <c r="D58" s="176" t="s">
        <v>167</v>
      </c>
      <c r="E58" s="177">
        <v>2</v>
      </c>
      <c r="F58" s="178"/>
      <c r="G58" s="179">
        <f t="shared" si="7"/>
        <v>0</v>
      </c>
      <c r="H58" s="178"/>
      <c r="I58" s="179">
        <f t="shared" si="8"/>
        <v>0</v>
      </c>
      <c r="J58" s="178"/>
      <c r="K58" s="179">
        <f t="shared" si="9"/>
        <v>0</v>
      </c>
      <c r="L58" s="179">
        <v>21</v>
      </c>
      <c r="M58" s="179">
        <f t="shared" si="10"/>
        <v>0</v>
      </c>
      <c r="N58" s="179">
        <v>0</v>
      </c>
      <c r="O58" s="179">
        <f t="shared" si="11"/>
        <v>0</v>
      </c>
      <c r="P58" s="179">
        <v>0</v>
      </c>
      <c r="Q58" s="179">
        <f t="shared" si="12"/>
        <v>0</v>
      </c>
      <c r="R58" s="179"/>
      <c r="S58" s="180" t="s">
        <v>124</v>
      </c>
      <c r="T58" s="157">
        <v>0.28999999999999998</v>
      </c>
      <c r="U58" s="157">
        <f t="shared" si="13"/>
        <v>0.57999999999999996</v>
      </c>
      <c r="V58" s="157"/>
      <c r="W58" s="157" t="s">
        <v>125</v>
      </c>
      <c r="X58" s="148"/>
      <c r="Y58" s="148"/>
      <c r="Z58" s="148"/>
      <c r="AA58" s="148"/>
      <c r="AB58" s="148"/>
      <c r="AC58" s="148"/>
      <c r="AD58" s="148"/>
      <c r="AE58" s="148"/>
      <c r="AF58" s="148" t="s">
        <v>735</v>
      </c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74">
        <v>21</v>
      </c>
      <c r="B59" s="175" t="s">
        <v>783</v>
      </c>
      <c r="C59" s="185" t="s">
        <v>784</v>
      </c>
      <c r="D59" s="176" t="s">
        <v>167</v>
      </c>
      <c r="E59" s="177">
        <v>2</v>
      </c>
      <c r="F59" s="178"/>
      <c r="G59" s="179">
        <f t="shared" si="7"/>
        <v>0</v>
      </c>
      <c r="H59" s="178"/>
      <c r="I59" s="179">
        <f t="shared" si="8"/>
        <v>0</v>
      </c>
      <c r="J59" s="178"/>
      <c r="K59" s="179">
        <f t="shared" si="9"/>
        <v>0</v>
      </c>
      <c r="L59" s="179">
        <v>21</v>
      </c>
      <c r="M59" s="179">
        <f t="shared" si="10"/>
        <v>0</v>
      </c>
      <c r="N59" s="179">
        <v>1.3999999999999999E-4</v>
      </c>
      <c r="O59" s="179">
        <f t="shared" si="11"/>
        <v>0</v>
      </c>
      <c r="P59" s="179">
        <v>0</v>
      </c>
      <c r="Q59" s="179">
        <f t="shared" si="12"/>
        <v>0</v>
      </c>
      <c r="R59" s="179"/>
      <c r="S59" s="180" t="s">
        <v>124</v>
      </c>
      <c r="T59" s="157">
        <v>0.91</v>
      </c>
      <c r="U59" s="157">
        <f t="shared" si="13"/>
        <v>1.82</v>
      </c>
      <c r="V59" s="157"/>
      <c r="W59" s="157" t="s">
        <v>125</v>
      </c>
      <c r="X59" s="148"/>
      <c r="Y59" s="148"/>
      <c r="Z59" s="148"/>
      <c r="AA59" s="148"/>
      <c r="AB59" s="148"/>
      <c r="AC59" s="148"/>
      <c r="AD59" s="148"/>
      <c r="AE59" s="148"/>
      <c r="AF59" s="148" t="s">
        <v>735</v>
      </c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74">
        <v>22</v>
      </c>
      <c r="B60" s="175" t="s">
        <v>785</v>
      </c>
      <c r="C60" s="185" t="s">
        <v>786</v>
      </c>
      <c r="D60" s="176" t="s">
        <v>167</v>
      </c>
      <c r="E60" s="177">
        <v>4</v>
      </c>
      <c r="F60" s="178"/>
      <c r="G60" s="179">
        <f t="shared" si="7"/>
        <v>0</v>
      </c>
      <c r="H60" s="178"/>
      <c r="I60" s="179">
        <f t="shared" si="8"/>
        <v>0</v>
      </c>
      <c r="J60" s="178"/>
      <c r="K60" s="179">
        <f t="shared" si="9"/>
        <v>0</v>
      </c>
      <c r="L60" s="179">
        <v>21</v>
      </c>
      <c r="M60" s="179">
        <f t="shared" si="10"/>
        <v>0</v>
      </c>
      <c r="N60" s="179">
        <v>1E-3</v>
      </c>
      <c r="O60" s="179">
        <f t="shared" si="11"/>
        <v>0</v>
      </c>
      <c r="P60" s="179">
        <v>0</v>
      </c>
      <c r="Q60" s="179">
        <f t="shared" si="12"/>
        <v>0</v>
      </c>
      <c r="R60" s="179" t="s">
        <v>174</v>
      </c>
      <c r="S60" s="180" t="s">
        <v>124</v>
      </c>
      <c r="T60" s="157">
        <v>0</v>
      </c>
      <c r="U60" s="157">
        <f t="shared" si="13"/>
        <v>0</v>
      </c>
      <c r="V60" s="157"/>
      <c r="W60" s="157" t="s">
        <v>175</v>
      </c>
      <c r="X60" s="148"/>
      <c r="Y60" s="148"/>
      <c r="Z60" s="148"/>
      <c r="AA60" s="148"/>
      <c r="AB60" s="148"/>
      <c r="AC60" s="148"/>
      <c r="AD60" s="148"/>
      <c r="AE60" s="148"/>
      <c r="AF60" s="148" t="s">
        <v>759</v>
      </c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74">
        <v>23</v>
      </c>
      <c r="B61" s="175" t="s">
        <v>787</v>
      </c>
      <c r="C61" s="185" t="s">
        <v>788</v>
      </c>
      <c r="D61" s="176" t="s">
        <v>305</v>
      </c>
      <c r="E61" s="177">
        <v>13</v>
      </c>
      <c r="F61" s="178"/>
      <c r="G61" s="179">
        <f t="shared" si="7"/>
        <v>0</v>
      </c>
      <c r="H61" s="178"/>
      <c r="I61" s="179">
        <f t="shared" si="8"/>
        <v>0</v>
      </c>
      <c r="J61" s="178"/>
      <c r="K61" s="179">
        <f t="shared" si="9"/>
        <v>0</v>
      </c>
      <c r="L61" s="179">
        <v>21</v>
      </c>
      <c r="M61" s="179">
        <f t="shared" si="10"/>
        <v>0</v>
      </c>
      <c r="N61" s="179">
        <v>1.01E-3</v>
      </c>
      <c r="O61" s="179">
        <f t="shared" si="11"/>
        <v>0.01</v>
      </c>
      <c r="P61" s="179">
        <v>0</v>
      </c>
      <c r="Q61" s="179">
        <f t="shared" si="12"/>
        <v>0</v>
      </c>
      <c r="R61" s="179" t="s">
        <v>174</v>
      </c>
      <c r="S61" s="180" t="s">
        <v>124</v>
      </c>
      <c r="T61" s="157">
        <v>0</v>
      </c>
      <c r="U61" s="157">
        <f t="shared" si="13"/>
        <v>0</v>
      </c>
      <c r="V61" s="157"/>
      <c r="W61" s="157" t="s">
        <v>175</v>
      </c>
      <c r="X61" s="148"/>
      <c r="Y61" s="148"/>
      <c r="Z61" s="148"/>
      <c r="AA61" s="148"/>
      <c r="AB61" s="148"/>
      <c r="AC61" s="148"/>
      <c r="AD61" s="148"/>
      <c r="AE61" s="148"/>
      <c r="AF61" s="148" t="s">
        <v>759</v>
      </c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outlineLevel="1" x14ac:dyDescent="0.2">
      <c r="A62" s="174">
        <v>24</v>
      </c>
      <c r="B62" s="175" t="s">
        <v>789</v>
      </c>
      <c r="C62" s="185" t="s">
        <v>790</v>
      </c>
      <c r="D62" s="176" t="s">
        <v>167</v>
      </c>
      <c r="E62" s="177">
        <v>2</v>
      </c>
      <c r="F62" s="178"/>
      <c r="G62" s="179">
        <f t="shared" si="7"/>
        <v>0</v>
      </c>
      <c r="H62" s="178"/>
      <c r="I62" s="179">
        <f t="shared" si="8"/>
        <v>0</v>
      </c>
      <c r="J62" s="178"/>
      <c r="K62" s="179">
        <f t="shared" si="9"/>
        <v>0</v>
      </c>
      <c r="L62" s="179">
        <v>21</v>
      </c>
      <c r="M62" s="179">
        <f t="shared" si="10"/>
        <v>0</v>
      </c>
      <c r="N62" s="179">
        <v>1.4E-2</v>
      </c>
      <c r="O62" s="179">
        <f t="shared" si="11"/>
        <v>0.03</v>
      </c>
      <c r="P62" s="179">
        <v>0</v>
      </c>
      <c r="Q62" s="179">
        <f t="shared" si="12"/>
        <v>0</v>
      </c>
      <c r="R62" s="179" t="s">
        <v>174</v>
      </c>
      <c r="S62" s="180" t="s">
        <v>124</v>
      </c>
      <c r="T62" s="157">
        <v>0</v>
      </c>
      <c r="U62" s="157">
        <f t="shared" si="13"/>
        <v>0</v>
      </c>
      <c r="V62" s="157"/>
      <c r="W62" s="157" t="s">
        <v>175</v>
      </c>
      <c r="X62" s="148"/>
      <c r="Y62" s="148"/>
      <c r="Z62" s="148"/>
      <c r="AA62" s="148"/>
      <c r="AB62" s="148"/>
      <c r="AC62" s="148"/>
      <c r="AD62" s="148"/>
      <c r="AE62" s="148"/>
      <c r="AF62" s="148" t="s">
        <v>759</v>
      </c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outlineLevel="1" x14ac:dyDescent="0.2">
      <c r="A63" s="174">
        <v>25</v>
      </c>
      <c r="B63" s="175" t="s">
        <v>791</v>
      </c>
      <c r="C63" s="185" t="s">
        <v>792</v>
      </c>
      <c r="D63" s="176" t="s">
        <v>167</v>
      </c>
      <c r="E63" s="177">
        <v>2</v>
      </c>
      <c r="F63" s="178"/>
      <c r="G63" s="179">
        <f t="shared" si="7"/>
        <v>0</v>
      </c>
      <c r="H63" s="178"/>
      <c r="I63" s="179">
        <f t="shared" si="8"/>
        <v>0</v>
      </c>
      <c r="J63" s="178"/>
      <c r="K63" s="179">
        <f t="shared" si="9"/>
        <v>0</v>
      </c>
      <c r="L63" s="179">
        <v>21</v>
      </c>
      <c r="M63" s="179">
        <f t="shared" si="10"/>
        <v>0</v>
      </c>
      <c r="N63" s="179">
        <v>0</v>
      </c>
      <c r="O63" s="179">
        <f t="shared" si="11"/>
        <v>0</v>
      </c>
      <c r="P63" s="179">
        <v>0</v>
      </c>
      <c r="Q63" s="179">
        <f t="shared" si="12"/>
        <v>0</v>
      </c>
      <c r="R63" s="179"/>
      <c r="S63" s="180" t="s">
        <v>382</v>
      </c>
      <c r="T63" s="157">
        <v>0</v>
      </c>
      <c r="U63" s="157">
        <f t="shared" si="13"/>
        <v>0</v>
      </c>
      <c r="V63" s="157"/>
      <c r="W63" s="157" t="s">
        <v>175</v>
      </c>
      <c r="X63" s="148"/>
      <c r="Y63" s="148"/>
      <c r="Z63" s="148"/>
      <c r="AA63" s="148"/>
      <c r="AB63" s="148"/>
      <c r="AC63" s="148"/>
      <c r="AD63" s="148"/>
      <c r="AE63" s="148"/>
      <c r="AF63" s="148" t="s">
        <v>759</v>
      </c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x14ac:dyDescent="0.2">
      <c r="A64" s="161" t="s">
        <v>119</v>
      </c>
      <c r="B64" s="162" t="s">
        <v>88</v>
      </c>
      <c r="C64" s="182" t="s">
        <v>89</v>
      </c>
      <c r="D64" s="163"/>
      <c r="E64" s="164"/>
      <c r="F64" s="165"/>
      <c r="G64" s="165">
        <f>SUMIF(AF65:AF72,"&lt;&gt;NOR",G65:G72)</f>
        <v>0</v>
      </c>
      <c r="H64" s="165"/>
      <c r="I64" s="165">
        <f>SUM(I65:I72)</f>
        <v>0</v>
      </c>
      <c r="J64" s="165"/>
      <c r="K64" s="165">
        <f>SUM(K65:K72)</f>
        <v>0</v>
      </c>
      <c r="L64" s="165"/>
      <c r="M64" s="165">
        <f>SUM(M65:M72)</f>
        <v>0</v>
      </c>
      <c r="N64" s="165"/>
      <c r="O64" s="165">
        <f>SUM(O65:O72)</f>
        <v>121.89</v>
      </c>
      <c r="P64" s="165"/>
      <c r="Q64" s="165">
        <f>SUM(Q65:Q72)</f>
        <v>0</v>
      </c>
      <c r="R64" s="165"/>
      <c r="S64" s="166"/>
      <c r="T64" s="160"/>
      <c r="U64" s="160">
        <f>SUM(U65:U72)</f>
        <v>489.83000000000004</v>
      </c>
      <c r="V64" s="160"/>
      <c r="W64" s="160"/>
      <c r="AF64" t="s">
        <v>120</v>
      </c>
    </row>
    <row r="65" spans="1:59" ht="22.5" outlineLevel="1" x14ac:dyDescent="0.2">
      <c r="A65" s="174">
        <v>26</v>
      </c>
      <c r="B65" s="175" t="s">
        <v>793</v>
      </c>
      <c r="C65" s="185" t="s">
        <v>794</v>
      </c>
      <c r="D65" s="176" t="s">
        <v>136</v>
      </c>
      <c r="E65" s="177">
        <v>16.2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/>
      <c r="S65" s="180" t="s">
        <v>124</v>
      </c>
      <c r="T65" s="157">
        <v>0.66300000000000003</v>
      </c>
      <c r="U65" s="157">
        <f>ROUND(E65*T65,2)</f>
        <v>10.74</v>
      </c>
      <c r="V65" s="157"/>
      <c r="W65" s="157" t="s">
        <v>125</v>
      </c>
      <c r="X65" s="148"/>
      <c r="Y65" s="148"/>
      <c r="Z65" s="148"/>
      <c r="AA65" s="148"/>
      <c r="AB65" s="148"/>
      <c r="AC65" s="148"/>
      <c r="AD65" s="148"/>
      <c r="AE65" s="148"/>
      <c r="AF65" s="148" t="s">
        <v>126</v>
      </c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 x14ac:dyDescent="0.2">
      <c r="A66" s="167">
        <v>27</v>
      </c>
      <c r="B66" s="168" t="s">
        <v>795</v>
      </c>
      <c r="C66" s="183" t="s">
        <v>796</v>
      </c>
      <c r="D66" s="169" t="s">
        <v>136</v>
      </c>
      <c r="E66" s="170">
        <v>28.2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3" t="s">
        <v>124</v>
      </c>
      <c r="T66" s="157">
        <v>3.44</v>
      </c>
      <c r="U66" s="157">
        <f>ROUND(E66*T66,2)</f>
        <v>97.01</v>
      </c>
      <c r="V66" s="157"/>
      <c r="W66" s="157" t="s">
        <v>125</v>
      </c>
      <c r="X66" s="148"/>
      <c r="Y66" s="148"/>
      <c r="Z66" s="148"/>
      <c r="AA66" s="148"/>
      <c r="AB66" s="148"/>
      <c r="AC66" s="148"/>
      <c r="AD66" s="148"/>
      <c r="AE66" s="148"/>
      <c r="AF66" s="148" t="s">
        <v>735</v>
      </c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5"/>
      <c r="B67" s="156"/>
      <c r="C67" s="184" t="s">
        <v>797</v>
      </c>
      <c r="D67" s="158"/>
      <c r="E67" s="159">
        <v>12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128</v>
      </c>
      <c r="AG67" s="148">
        <v>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 x14ac:dyDescent="0.2">
      <c r="A68" s="155"/>
      <c r="B68" s="156"/>
      <c r="C68" s="184" t="s">
        <v>798</v>
      </c>
      <c r="D68" s="158"/>
      <c r="E68" s="159">
        <v>16.2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 t="s">
        <v>128</v>
      </c>
      <c r="AG68" s="148">
        <v>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ht="22.5" outlineLevel="1" x14ac:dyDescent="0.2">
      <c r="A69" s="174">
        <v>28</v>
      </c>
      <c r="B69" s="175" t="s">
        <v>799</v>
      </c>
      <c r="C69" s="185" t="s">
        <v>800</v>
      </c>
      <c r="D69" s="176" t="s">
        <v>136</v>
      </c>
      <c r="E69" s="177">
        <v>16.2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9">
        <v>2.5589200000000001</v>
      </c>
      <c r="O69" s="179">
        <f>ROUND(E69*N69,2)</f>
        <v>41.45</v>
      </c>
      <c r="P69" s="179">
        <v>0</v>
      </c>
      <c r="Q69" s="179">
        <f>ROUND(E69*P69,2)</f>
        <v>0</v>
      </c>
      <c r="R69" s="179"/>
      <c r="S69" s="180" t="s">
        <v>124</v>
      </c>
      <c r="T69" s="157">
        <v>4</v>
      </c>
      <c r="U69" s="157">
        <f>ROUND(E69*T69,2)</f>
        <v>64.8</v>
      </c>
      <c r="V69" s="157"/>
      <c r="W69" s="157" t="s">
        <v>125</v>
      </c>
      <c r="X69" s="148"/>
      <c r="Y69" s="148"/>
      <c r="Z69" s="148"/>
      <c r="AA69" s="148"/>
      <c r="AB69" s="148"/>
      <c r="AC69" s="148"/>
      <c r="AD69" s="148"/>
      <c r="AE69" s="148"/>
      <c r="AF69" s="148" t="s">
        <v>735</v>
      </c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ht="22.5" outlineLevel="1" x14ac:dyDescent="0.2">
      <c r="A70" s="174">
        <v>29</v>
      </c>
      <c r="B70" s="175" t="s">
        <v>801</v>
      </c>
      <c r="C70" s="185" t="s">
        <v>802</v>
      </c>
      <c r="D70" s="176" t="s">
        <v>167</v>
      </c>
      <c r="E70" s="177">
        <v>12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/>
      <c r="S70" s="180" t="s">
        <v>124</v>
      </c>
      <c r="T70" s="157">
        <v>0.64</v>
      </c>
      <c r="U70" s="157">
        <f>ROUND(E70*T70,2)</f>
        <v>7.68</v>
      </c>
      <c r="V70" s="157"/>
      <c r="W70" s="157" t="s">
        <v>125</v>
      </c>
      <c r="X70" s="148"/>
      <c r="Y70" s="148"/>
      <c r="Z70" s="148"/>
      <c r="AA70" s="148"/>
      <c r="AB70" s="148"/>
      <c r="AC70" s="148"/>
      <c r="AD70" s="148"/>
      <c r="AE70" s="148"/>
      <c r="AF70" s="148" t="s">
        <v>735</v>
      </c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ht="22.5" outlineLevel="1" x14ac:dyDescent="0.2">
      <c r="A71" s="174">
        <v>30</v>
      </c>
      <c r="B71" s="175" t="s">
        <v>803</v>
      </c>
      <c r="C71" s="185" t="s">
        <v>804</v>
      </c>
      <c r="D71" s="176" t="s">
        <v>167</v>
      </c>
      <c r="E71" s="177">
        <v>36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9">
        <v>2.2345700000000002</v>
      </c>
      <c r="O71" s="179">
        <f>ROUND(E71*N71,2)</f>
        <v>80.44</v>
      </c>
      <c r="P71" s="179">
        <v>0</v>
      </c>
      <c r="Q71" s="179">
        <f>ROUND(E71*P71,2)</f>
        <v>0</v>
      </c>
      <c r="R71" s="179"/>
      <c r="S71" s="180" t="s">
        <v>124</v>
      </c>
      <c r="T71" s="157">
        <v>8.6</v>
      </c>
      <c r="U71" s="157">
        <f>ROUND(E71*T71,2)</f>
        <v>309.60000000000002</v>
      </c>
      <c r="V71" s="157"/>
      <c r="W71" s="157" t="s">
        <v>125</v>
      </c>
      <c r="X71" s="148"/>
      <c r="Y71" s="148"/>
      <c r="Z71" s="148"/>
      <c r="AA71" s="148"/>
      <c r="AB71" s="148"/>
      <c r="AC71" s="148"/>
      <c r="AD71" s="148"/>
      <c r="AE71" s="148"/>
      <c r="AF71" s="148" t="s">
        <v>735</v>
      </c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67">
        <v>31</v>
      </c>
      <c r="B72" s="168" t="s">
        <v>805</v>
      </c>
      <c r="C72" s="183" t="s">
        <v>806</v>
      </c>
      <c r="D72" s="169" t="s">
        <v>167</v>
      </c>
      <c r="E72" s="170">
        <v>36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</v>
      </c>
      <c r="O72" s="172">
        <f>ROUND(E72*N72,2)</f>
        <v>0</v>
      </c>
      <c r="P72" s="172">
        <v>0</v>
      </c>
      <c r="Q72" s="172">
        <f>ROUND(E72*P72,2)</f>
        <v>0</v>
      </c>
      <c r="R72" s="172"/>
      <c r="S72" s="173" t="s">
        <v>382</v>
      </c>
      <c r="T72" s="157">
        <v>0</v>
      </c>
      <c r="U72" s="157">
        <f>ROUND(E72*T72,2)</f>
        <v>0</v>
      </c>
      <c r="V72" s="157"/>
      <c r="W72" s="157" t="s">
        <v>175</v>
      </c>
      <c r="X72" s="148"/>
      <c r="Y72" s="148"/>
      <c r="Z72" s="148"/>
      <c r="AA72" s="148"/>
      <c r="AB72" s="148"/>
      <c r="AC72" s="148"/>
      <c r="AD72" s="148"/>
      <c r="AE72" s="148"/>
      <c r="AF72" s="148" t="s">
        <v>759</v>
      </c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x14ac:dyDescent="0.2">
      <c r="A73" s="5"/>
      <c r="B73" s="6"/>
      <c r="C73" s="186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AD73">
        <v>15</v>
      </c>
      <c r="AE73">
        <v>21</v>
      </c>
    </row>
    <row r="74" spans="1:59" x14ac:dyDescent="0.2">
      <c r="A74" s="151"/>
      <c r="B74" s="152" t="s">
        <v>31</v>
      </c>
      <c r="C74" s="187"/>
      <c r="D74" s="153"/>
      <c r="E74" s="154"/>
      <c r="F74" s="154"/>
      <c r="G74" s="181">
        <f>G8+G51+G53+G64</f>
        <v>0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D74">
        <f>SUMIF(L7:L72,AD73,G7:G72)</f>
        <v>0</v>
      </c>
      <c r="AE74">
        <f>SUMIF(L7:L72,AE73,G7:G72)</f>
        <v>0</v>
      </c>
      <c r="AF74" t="s">
        <v>229</v>
      </c>
    </row>
    <row r="75" spans="1:59" x14ac:dyDescent="0.2">
      <c r="A75" s="5"/>
      <c r="B75" s="6"/>
      <c r="C75" s="186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59" x14ac:dyDescent="0.2">
      <c r="A76" s="5"/>
      <c r="B76" s="6"/>
      <c r="C76" s="186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59" x14ac:dyDescent="0.2">
      <c r="A77" s="255" t="s">
        <v>230</v>
      </c>
      <c r="B77" s="255"/>
      <c r="C77" s="256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59" x14ac:dyDescent="0.2">
      <c r="A78" s="257"/>
      <c r="B78" s="258"/>
      <c r="C78" s="259"/>
      <c r="D78" s="258"/>
      <c r="E78" s="258"/>
      <c r="F78" s="258"/>
      <c r="G78" s="26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F78" t="s">
        <v>231</v>
      </c>
    </row>
    <row r="79" spans="1:59" x14ac:dyDescent="0.2">
      <c r="A79" s="261"/>
      <c r="B79" s="262"/>
      <c r="C79" s="263"/>
      <c r="D79" s="262"/>
      <c r="E79" s="262"/>
      <c r="F79" s="262"/>
      <c r="G79" s="26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59" x14ac:dyDescent="0.2">
      <c r="A80" s="261"/>
      <c r="B80" s="262"/>
      <c r="C80" s="263"/>
      <c r="D80" s="262"/>
      <c r="E80" s="262"/>
      <c r="F80" s="262"/>
      <c r="G80" s="26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32" x14ac:dyDescent="0.2">
      <c r="A81" s="261"/>
      <c r="B81" s="262"/>
      <c r="C81" s="263"/>
      <c r="D81" s="262"/>
      <c r="E81" s="262"/>
      <c r="F81" s="262"/>
      <c r="G81" s="26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32" x14ac:dyDescent="0.2">
      <c r="A82" s="265"/>
      <c r="B82" s="266"/>
      <c r="C82" s="267"/>
      <c r="D82" s="266"/>
      <c r="E82" s="266"/>
      <c r="F82" s="266"/>
      <c r="G82" s="26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32" x14ac:dyDescent="0.2">
      <c r="A83" s="5"/>
      <c r="B83" s="6"/>
      <c r="C83" s="186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32" x14ac:dyDescent="0.2">
      <c r="C84" s="188"/>
      <c r="D84" s="139"/>
      <c r="AF84" t="s">
        <v>232</v>
      </c>
    </row>
    <row r="85" spans="1:32" x14ac:dyDescent="0.2">
      <c r="D85" s="139"/>
    </row>
    <row r="86" spans="1:32" x14ac:dyDescent="0.2">
      <c r="D86" s="139"/>
    </row>
    <row r="87" spans="1:32" x14ac:dyDescent="0.2">
      <c r="D87" s="139"/>
    </row>
    <row r="88" spans="1:32" x14ac:dyDescent="0.2">
      <c r="D88" s="139"/>
    </row>
    <row r="89" spans="1:32" x14ac:dyDescent="0.2">
      <c r="D89" s="139"/>
    </row>
    <row r="90" spans="1:32" x14ac:dyDescent="0.2">
      <c r="D90" s="139"/>
    </row>
    <row r="91" spans="1:32" x14ac:dyDescent="0.2">
      <c r="D91" s="139"/>
    </row>
    <row r="92" spans="1:32" x14ac:dyDescent="0.2">
      <c r="D92" s="139"/>
    </row>
    <row r="93" spans="1:32" x14ac:dyDescent="0.2">
      <c r="D93" s="139"/>
    </row>
    <row r="94" spans="1:32" x14ac:dyDescent="0.2">
      <c r="D94" s="139"/>
    </row>
    <row r="95" spans="1:32" x14ac:dyDescent="0.2">
      <c r="D95" s="139"/>
    </row>
    <row r="96" spans="1:32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30">
    <mergeCell ref="A78:G82"/>
    <mergeCell ref="C12:G12"/>
    <mergeCell ref="C13:G13"/>
    <mergeCell ref="C14:G14"/>
    <mergeCell ref="C15:G15"/>
    <mergeCell ref="A1:G1"/>
    <mergeCell ref="C2:G2"/>
    <mergeCell ref="C3:G3"/>
    <mergeCell ref="C4:G4"/>
    <mergeCell ref="A77:C77"/>
    <mergeCell ref="C33:G33"/>
    <mergeCell ref="C17:G17"/>
    <mergeCell ref="C19:G19"/>
    <mergeCell ref="C20:G20"/>
    <mergeCell ref="C21:G21"/>
    <mergeCell ref="C22:G22"/>
    <mergeCell ref="C24:G24"/>
    <mergeCell ref="C26:G26"/>
    <mergeCell ref="C27:G27"/>
    <mergeCell ref="C28:G28"/>
    <mergeCell ref="C29:G29"/>
    <mergeCell ref="C31:G31"/>
    <mergeCell ref="C42:G42"/>
    <mergeCell ref="C43:G43"/>
    <mergeCell ref="C34:G34"/>
    <mergeCell ref="C35:G35"/>
    <mergeCell ref="C36:G36"/>
    <mergeCell ref="C38:G38"/>
    <mergeCell ref="C40:G40"/>
    <mergeCell ref="C41:G4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2.75" outlineLevelRow="1" x14ac:dyDescent="0.2"/>
  <cols>
    <col min="1" max="1" width="3.42578125" customWidth="1"/>
    <col min="2" max="2" width="12.5703125" style="87" customWidth="1"/>
    <col min="3" max="3" width="38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48" t="s">
        <v>7</v>
      </c>
      <c r="B1" s="248"/>
      <c r="C1" s="248"/>
      <c r="D1" s="248"/>
      <c r="E1" s="248"/>
      <c r="F1" s="248"/>
      <c r="G1" s="248"/>
      <c r="AF1" t="s">
        <v>95</v>
      </c>
    </row>
    <row r="2" spans="1:59" ht="24.95" customHeight="1" x14ac:dyDescent="0.2">
      <c r="A2" s="140" t="s">
        <v>8</v>
      </c>
      <c r="B2" s="75" t="s">
        <v>43</v>
      </c>
      <c r="C2" s="249" t="s">
        <v>44</v>
      </c>
      <c r="D2" s="250"/>
      <c r="E2" s="250"/>
      <c r="F2" s="250"/>
      <c r="G2" s="251"/>
      <c r="AF2" t="s">
        <v>96</v>
      </c>
    </row>
    <row r="3" spans="1:59" ht="24.95" customHeight="1" x14ac:dyDescent="0.2">
      <c r="A3" s="140" t="s">
        <v>9</v>
      </c>
      <c r="B3" s="75" t="s">
        <v>59</v>
      </c>
      <c r="C3" s="249" t="s">
        <v>30</v>
      </c>
      <c r="D3" s="250"/>
      <c r="E3" s="250"/>
      <c r="F3" s="250"/>
      <c r="G3" s="251"/>
      <c r="AB3" s="87" t="s">
        <v>96</v>
      </c>
      <c r="AF3" t="s">
        <v>97</v>
      </c>
    </row>
    <row r="4" spans="1:59" ht="24.95" customHeight="1" x14ac:dyDescent="0.2">
      <c r="A4" s="141" t="s">
        <v>10</v>
      </c>
      <c r="B4" s="142" t="s">
        <v>43</v>
      </c>
      <c r="C4" s="252" t="s">
        <v>48</v>
      </c>
      <c r="D4" s="253"/>
      <c r="E4" s="253"/>
      <c r="F4" s="253"/>
      <c r="G4" s="254"/>
      <c r="AF4" t="s">
        <v>98</v>
      </c>
    </row>
    <row r="5" spans="1:59" x14ac:dyDescent="0.2">
      <c r="D5" s="139"/>
    </row>
    <row r="6" spans="1:59" ht="38.25" x14ac:dyDescent="0.2">
      <c r="A6" s="144" t="s">
        <v>99</v>
      </c>
      <c r="B6" s="146" t="s">
        <v>100</v>
      </c>
      <c r="C6" s="146" t="s">
        <v>101</v>
      </c>
      <c r="D6" s="145" t="s">
        <v>102</v>
      </c>
      <c r="E6" s="144" t="s">
        <v>103</v>
      </c>
      <c r="F6" s="143" t="s">
        <v>104</v>
      </c>
      <c r="G6" s="144" t="s">
        <v>31</v>
      </c>
      <c r="H6" s="147" t="s">
        <v>32</v>
      </c>
      <c r="I6" s="147" t="s">
        <v>105</v>
      </c>
      <c r="J6" s="147" t="s">
        <v>33</v>
      </c>
      <c r="K6" s="147" t="s">
        <v>106</v>
      </c>
      <c r="L6" s="147" t="s">
        <v>107</v>
      </c>
      <c r="M6" s="147" t="s">
        <v>108</v>
      </c>
      <c r="N6" s="147" t="s">
        <v>109</v>
      </c>
      <c r="O6" s="147" t="s">
        <v>110</v>
      </c>
      <c r="P6" s="147" t="s">
        <v>111</v>
      </c>
      <c r="Q6" s="147" t="s">
        <v>112</v>
      </c>
      <c r="R6" s="147" t="s">
        <v>113</v>
      </c>
      <c r="S6" s="147" t="s">
        <v>114</v>
      </c>
      <c r="T6" s="147" t="s">
        <v>115</v>
      </c>
      <c r="U6" s="147" t="s">
        <v>116</v>
      </c>
      <c r="V6" s="147" t="s">
        <v>117</v>
      </c>
      <c r="W6" s="147" t="s">
        <v>118</v>
      </c>
    </row>
    <row r="7" spans="1:59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1" t="s">
        <v>119</v>
      </c>
      <c r="B8" s="162" t="s">
        <v>93</v>
      </c>
      <c r="C8" s="182" t="s">
        <v>29</v>
      </c>
      <c r="D8" s="163"/>
      <c r="E8" s="164"/>
      <c r="F8" s="165"/>
      <c r="G8" s="165">
        <f>SUMIF(AF9:AF26,"&lt;&gt;NOR",G9:G26)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5"/>
      <c r="O8" s="165">
        <f>SUM(O9:O26)</f>
        <v>0</v>
      </c>
      <c r="P8" s="165"/>
      <c r="Q8" s="165">
        <f>SUM(Q9:Q26)</f>
        <v>0</v>
      </c>
      <c r="R8" s="165"/>
      <c r="S8" s="166"/>
      <c r="T8" s="160"/>
      <c r="U8" s="160">
        <f>SUM(U9:U26)</f>
        <v>0</v>
      </c>
      <c r="V8" s="160"/>
      <c r="W8" s="160"/>
      <c r="AF8" t="s">
        <v>120</v>
      </c>
    </row>
    <row r="9" spans="1:59" outlineLevel="1" x14ac:dyDescent="0.2">
      <c r="A9" s="167">
        <v>1</v>
      </c>
      <c r="B9" s="168" t="s">
        <v>812</v>
      </c>
      <c r="C9" s="183" t="s">
        <v>813</v>
      </c>
      <c r="D9" s="169" t="s">
        <v>814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3" t="s">
        <v>382</v>
      </c>
      <c r="T9" s="157">
        <v>0</v>
      </c>
      <c r="U9" s="157">
        <f>ROUND(E9*T9,2)</f>
        <v>0</v>
      </c>
      <c r="V9" s="157"/>
      <c r="W9" s="157" t="s">
        <v>815</v>
      </c>
      <c r="X9" s="148"/>
      <c r="Y9" s="148"/>
      <c r="Z9" s="148"/>
      <c r="AA9" s="148"/>
      <c r="AB9" s="148"/>
      <c r="AC9" s="148"/>
      <c r="AD9" s="148"/>
      <c r="AE9" s="148"/>
      <c r="AF9" s="148" t="s">
        <v>816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5"/>
      <c r="B10" s="156"/>
      <c r="C10" s="269" t="s">
        <v>853</v>
      </c>
      <c r="D10" s="270"/>
      <c r="E10" s="270"/>
      <c r="F10" s="270"/>
      <c r="G10" s="27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 t="s">
        <v>282</v>
      </c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ht="22.5" outlineLevel="1" x14ac:dyDescent="0.2">
      <c r="A11" s="155"/>
      <c r="B11" s="156"/>
      <c r="C11" s="271" t="s">
        <v>817</v>
      </c>
      <c r="D11" s="272"/>
      <c r="E11" s="272"/>
      <c r="F11" s="272"/>
      <c r="G11" s="272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 t="s">
        <v>282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94" t="str">
        <f>C11</f>
        <v>Vyhotovení protokolu o vytyčení stavby se seznamem souřadnic vytyčených bodů a jejich polohopisnými (S-JTSK) a výškopisnými (Bpv) hodnotami.</v>
      </c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55"/>
      <c r="B12" s="156"/>
      <c r="C12" s="196" t="s">
        <v>309</v>
      </c>
      <c r="D12" s="191"/>
      <c r="E12" s="192"/>
      <c r="F12" s="193"/>
      <c r="G12" s="19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 t="s">
        <v>282</v>
      </c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outlineLevel="1" x14ac:dyDescent="0.2">
      <c r="A13" s="155"/>
      <c r="B13" s="156"/>
      <c r="C13" s="271" t="s">
        <v>818</v>
      </c>
      <c r="D13" s="272"/>
      <c r="E13" s="272"/>
      <c r="F13" s="272"/>
      <c r="G13" s="27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 t="s">
        <v>282</v>
      </c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67">
        <v>2</v>
      </c>
      <c r="B14" s="168" t="s">
        <v>819</v>
      </c>
      <c r="C14" s="183" t="s">
        <v>820</v>
      </c>
      <c r="D14" s="169" t="s">
        <v>814</v>
      </c>
      <c r="E14" s="170">
        <v>1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/>
      <c r="S14" s="173" t="s">
        <v>382</v>
      </c>
      <c r="T14" s="157">
        <v>0</v>
      </c>
      <c r="U14" s="157">
        <f>ROUND(E14*T14,2)</f>
        <v>0</v>
      </c>
      <c r="V14" s="157"/>
      <c r="W14" s="157" t="s">
        <v>815</v>
      </c>
      <c r="X14" s="148"/>
      <c r="Y14" s="148"/>
      <c r="Z14" s="148"/>
      <c r="AA14" s="148"/>
      <c r="AB14" s="148"/>
      <c r="AC14" s="148"/>
      <c r="AD14" s="148"/>
      <c r="AE14" s="148"/>
      <c r="AF14" s="148" t="s">
        <v>816</v>
      </c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ht="22.5" outlineLevel="1" x14ac:dyDescent="0.2">
      <c r="A15" s="155"/>
      <c r="B15" s="156"/>
      <c r="C15" s="269" t="s">
        <v>854</v>
      </c>
      <c r="D15" s="270"/>
      <c r="E15" s="270"/>
      <c r="F15" s="270"/>
      <c r="G15" s="270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 t="s">
        <v>282</v>
      </c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94" t="str">
        <f>C15</f>
        <v>Zaměření a vytýčení stávajících inženýrských sítí v místě stavby z hlediska jejich ochrany při provádění stavby.</v>
      </c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5"/>
      <c r="B16" s="156"/>
      <c r="C16" s="196" t="s">
        <v>309</v>
      </c>
      <c r="D16" s="191"/>
      <c r="E16" s="192"/>
      <c r="F16" s="193"/>
      <c r="G16" s="19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 t="s">
        <v>282</v>
      </c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271" t="s">
        <v>818</v>
      </c>
      <c r="D17" s="272"/>
      <c r="E17" s="272"/>
      <c r="F17" s="272"/>
      <c r="G17" s="272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282</v>
      </c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67">
        <v>3</v>
      </c>
      <c r="B18" s="168" t="s">
        <v>821</v>
      </c>
      <c r="C18" s="183" t="s">
        <v>822</v>
      </c>
      <c r="D18" s="169" t="s">
        <v>814</v>
      </c>
      <c r="E18" s="170">
        <v>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3" t="s">
        <v>382</v>
      </c>
      <c r="T18" s="157">
        <v>0</v>
      </c>
      <c r="U18" s="157">
        <f>ROUND(E18*T18,2)</f>
        <v>0</v>
      </c>
      <c r="V18" s="157"/>
      <c r="W18" s="157" t="s">
        <v>815</v>
      </c>
      <c r="X18" s="148"/>
      <c r="Y18" s="148"/>
      <c r="Z18" s="148"/>
      <c r="AA18" s="148"/>
      <c r="AB18" s="148"/>
      <c r="AC18" s="148"/>
      <c r="AD18" s="148"/>
      <c r="AE18" s="148"/>
      <c r="AF18" s="148" t="s">
        <v>816</v>
      </c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269" t="s">
        <v>823</v>
      </c>
      <c r="D19" s="270"/>
      <c r="E19" s="270"/>
      <c r="F19" s="270"/>
      <c r="G19" s="27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282</v>
      </c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outlineLevel="1" x14ac:dyDescent="0.2">
      <c r="A20" s="155"/>
      <c r="B20" s="156"/>
      <c r="C20" s="271" t="s">
        <v>824</v>
      </c>
      <c r="D20" s="272"/>
      <c r="E20" s="272"/>
      <c r="F20" s="272"/>
      <c r="G20" s="272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 t="s">
        <v>282</v>
      </c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271" t="s">
        <v>825</v>
      </c>
      <c r="D21" s="272"/>
      <c r="E21" s="272"/>
      <c r="F21" s="272"/>
      <c r="G21" s="272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282</v>
      </c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55"/>
      <c r="B22" s="156"/>
      <c r="C22" s="271" t="s">
        <v>826</v>
      </c>
      <c r="D22" s="272"/>
      <c r="E22" s="272"/>
      <c r="F22" s="272"/>
      <c r="G22" s="272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 t="s">
        <v>282</v>
      </c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55"/>
      <c r="B23" s="156"/>
      <c r="C23" s="271" t="s">
        <v>827</v>
      </c>
      <c r="D23" s="272"/>
      <c r="E23" s="272"/>
      <c r="F23" s="272"/>
      <c r="G23" s="272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 t="s">
        <v>282</v>
      </c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55"/>
      <c r="B24" s="156"/>
      <c r="C24" s="271" t="s">
        <v>828</v>
      </c>
      <c r="D24" s="272"/>
      <c r="E24" s="272"/>
      <c r="F24" s="272"/>
      <c r="G24" s="272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 t="s">
        <v>282</v>
      </c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55"/>
      <c r="B25" s="156"/>
      <c r="C25" s="196" t="s">
        <v>309</v>
      </c>
      <c r="D25" s="191"/>
      <c r="E25" s="192"/>
      <c r="F25" s="193"/>
      <c r="G25" s="193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 t="s">
        <v>282</v>
      </c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5"/>
      <c r="B26" s="156"/>
      <c r="C26" s="271" t="s">
        <v>818</v>
      </c>
      <c r="D26" s="272"/>
      <c r="E26" s="272"/>
      <c r="F26" s="272"/>
      <c r="G26" s="272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 t="s">
        <v>282</v>
      </c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x14ac:dyDescent="0.2">
      <c r="A27" s="161" t="s">
        <v>119</v>
      </c>
      <c r="B27" s="162" t="s">
        <v>94</v>
      </c>
      <c r="C27" s="182" t="s">
        <v>30</v>
      </c>
      <c r="D27" s="163"/>
      <c r="E27" s="164"/>
      <c r="F27" s="165"/>
      <c r="G27" s="165">
        <f>SUMIF(AF28:AF61,"&lt;&gt;NOR",G28:G61)</f>
        <v>0</v>
      </c>
      <c r="H27" s="165"/>
      <c r="I27" s="165">
        <f>SUM(I28:I61)</f>
        <v>0</v>
      </c>
      <c r="J27" s="165"/>
      <c r="K27" s="165">
        <f>SUM(K28:K61)</f>
        <v>0</v>
      </c>
      <c r="L27" s="165"/>
      <c r="M27" s="165">
        <f>SUM(M28:M61)</f>
        <v>0</v>
      </c>
      <c r="N27" s="165"/>
      <c r="O27" s="165">
        <f>SUM(O28:O61)</f>
        <v>0</v>
      </c>
      <c r="P27" s="165"/>
      <c r="Q27" s="165">
        <f>SUM(Q28:Q61)</f>
        <v>0</v>
      </c>
      <c r="R27" s="165"/>
      <c r="S27" s="166"/>
      <c r="T27" s="160"/>
      <c r="U27" s="160">
        <f>SUM(U28:U61)</f>
        <v>0</v>
      </c>
      <c r="V27" s="160"/>
      <c r="W27" s="160"/>
      <c r="AF27" t="s">
        <v>120</v>
      </c>
    </row>
    <row r="28" spans="1:59" outlineLevel="1" x14ac:dyDescent="0.2">
      <c r="A28" s="167">
        <v>4</v>
      </c>
      <c r="B28" s="168" t="s">
        <v>829</v>
      </c>
      <c r="C28" s="183" t="s">
        <v>830</v>
      </c>
      <c r="D28" s="169" t="s">
        <v>814</v>
      </c>
      <c r="E28" s="170">
        <v>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3" t="s">
        <v>382</v>
      </c>
      <c r="T28" s="157">
        <v>0</v>
      </c>
      <c r="U28" s="157">
        <f>ROUND(E28*T28,2)</f>
        <v>0</v>
      </c>
      <c r="V28" s="157"/>
      <c r="W28" s="157" t="s">
        <v>815</v>
      </c>
      <c r="X28" s="148"/>
      <c r="Y28" s="148"/>
      <c r="Z28" s="148"/>
      <c r="AA28" s="148"/>
      <c r="AB28" s="148"/>
      <c r="AC28" s="148"/>
      <c r="AD28" s="148"/>
      <c r="AE28" s="148"/>
      <c r="AF28" s="148" t="s">
        <v>816</v>
      </c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ht="33.75" outlineLevel="1" x14ac:dyDescent="0.2">
      <c r="A29" s="155"/>
      <c r="B29" s="156"/>
      <c r="C29" s="269" t="s">
        <v>855</v>
      </c>
      <c r="D29" s="270"/>
      <c r="E29" s="270"/>
      <c r="F29" s="270"/>
      <c r="G29" s="270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 t="s">
        <v>282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94" t="str">
        <f>C29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5"/>
      <c r="B30" s="156"/>
      <c r="C30" s="196" t="s">
        <v>309</v>
      </c>
      <c r="D30" s="191"/>
      <c r="E30" s="192"/>
      <c r="F30" s="193"/>
      <c r="G30" s="193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282</v>
      </c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55"/>
      <c r="B31" s="156"/>
      <c r="C31" s="271" t="s">
        <v>818</v>
      </c>
      <c r="D31" s="272"/>
      <c r="E31" s="272"/>
      <c r="F31" s="272"/>
      <c r="G31" s="272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282</v>
      </c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67">
        <v>5</v>
      </c>
      <c r="B32" s="168" t="s">
        <v>831</v>
      </c>
      <c r="C32" s="183" t="s">
        <v>832</v>
      </c>
      <c r="D32" s="169" t="s">
        <v>814</v>
      </c>
      <c r="E32" s="170">
        <v>1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3" t="s">
        <v>382</v>
      </c>
      <c r="T32" s="157">
        <v>0</v>
      </c>
      <c r="U32" s="157">
        <f>ROUND(E32*T32,2)</f>
        <v>0</v>
      </c>
      <c r="V32" s="157"/>
      <c r="W32" s="157" t="s">
        <v>815</v>
      </c>
      <c r="X32" s="148"/>
      <c r="Y32" s="148"/>
      <c r="Z32" s="148"/>
      <c r="AA32" s="148"/>
      <c r="AB32" s="148"/>
      <c r="AC32" s="148"/>
      <c r="AD32" s="148"/>
      <c r="AE32" s="148"/>
      <c r="AF32" s="148" t="s">
        <v>816</v>
      </c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ht="22.5" outlineLevel="1" x14ac:dyDescent="0.2">
      <c r="A33" s="155"/>
      <c r="B33" s="156"/>
      <c r="C33" s="269" t="s">
        <v>833</v>
      </c>
      <c r="D33" s="270"/>
      <c r="E33" s="270"/>
      <c r="F33" s="270"/>
      <c r="G33" s="270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282</v>
      </c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94" t="str">
        <f>C33</f>
        <v>Náklady zhotovitele, související s prováděním zkoušek a revizí předepsaných technickými normami nebo objednatelem a které jsou pro provedení díla nezbytné.</v>
      </c>
      <c r="BA33" s="148"/>
      <c r="BB33" s="148"/>
      <c r="BC33" s="148"/>
      <c r="BD33" s="148"/>
      <c r="BE33" s="148"/>
      <c r="BF33" s="148"/>
      <c r="BG33" s="148"/>
    </row>
    <row r="34" spans="1:59" ht="22.5" outlineLevel="1" x14ac:dyDescent="0.2">
      <c r="A34" s="155"/>
      <c r="B34" s="156"/>
      <c r="C34" s="271" t="s">
        <v>856</v>
      </c>
      <c r="D34" s="272"/>
      <c r="E34" s="272"/>
      <c r="F34" s="272"/>
      <c r="G34" s="272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282</v>
      </c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94" t="str">
        <f>C34</f>
        <v>Zahrnuje veškeré náklady spojené s tvorbou posudků, kontrol, revizních zpráv a dalších úkonů požadovaných dotčenými orgány</v>
      </c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271" t="s">
        <v>834</v>
      </c>
      <c r="D35" s="272"/>
      <c r="E35" s="272"/>
      <c r="F35" s="272"/>
      <c r="G35" s="272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282</v>
      </c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55"/>
      <c r="B36" s="156"/>
      <c r="C36" s="271" t="s">
        <v>835</v>
      </c>
      <c r="D36" s="272"/>
      <c r="E36" s="272"/>
      <c r="F36" s="272"/>
      <c r="G36" s="272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282</v>
      </c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55"/>
      <c r="B37" s="156"/>
      <c r="C37" s="271" t="s">
        <v>836</v>
      </c>
      <c r="D37" s="272"/>
      <c r="E37" s="272"/>
      <c r="F37" s="272"/>
      <c r="G37" s="272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 t="s">
        <v>282</v>
      </c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67">
        <v>6</v>
      </c>
      <c r="B38" s="168" t="s">
        <v>837</v>
      </c>
      <c r="C38" s="183" t="s">
        <v>838</v>
      </c>
      <c r="D38" s="169" t="s">
        <v>814</v>
      </c>
      <c r="E38" s="170">
        <v>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3" t="s">
        <v>382</v>
      </c>
      <c r="T38" s="157">
        <v>0</v>
      </c>
      <c r="U38" s="157">
        <f>ROUND(E38*T38,2)</f>
        <v>0</v>
      </c>
      <c r="V38" s="157"/>
      <c r="W38" s="157" t="s">
        <v>815</v>
      </c>
      <c r="X38" s="148"/>
      <c r="Y38" s="148"/>
      <c r="Z38" s="148"/>
      <c r="AA38" s="148"/>
      <c r="AB38" s="148"/>
      <c r="AC38" s="148"/>
      <c r="AD38" s="148"/>
      <c r="AE38" s="148"/>
      <c r="AF38" s="148" t="s">
        <v>816</v>
      </c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ht="22.5" outlineLevel="1" x14ac:dyDescent="0.2">
      <c r="A39" s="155"/>
      <c r="B39" s="156"/>
      <c r="C39" s="269" t="s">
        <v>839</v>
      </c>
      <c r="D39" s="270"/>
      <c r="E39" s="270"/>
      <c r="F39" s="270"/>
      <c r="G39" s="270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 t="s">
        <v>282</v>
      </c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94" t="str">
        <f>C39</f>
        <v xml:space="preserve"> Náklady na vyhotovení dokumentace skutečného provedení stavby a její předání objednateli v požadované formě a požadovaném počtu.</v>
      </c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5"/>
      <c r="B40" s="156"/>
      <c r="C40" s="196" t="s">
        <v>309</v>
      </c>
      <c r="D40" s="191"/>
      <c r="E40" s="192"/>
      <c r="F40" s="193"/>
      <c r="G40" s="193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282</v>
      </c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55"/>
      <c r="B41" s="156"/>
      <c r="C41" s="271" t="s">
        <v>818</v>
      </c>
      <c r="D41" s="272"/>
      <c r="E41" s="272"/>
      <c r="F41" s="272"/>
      <c r="G41" s="272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 t="s">
        <v>282</v>
      </c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67">
        <v>7</v>
      </c>
      <c r="B42" s="168" t="s">
        <v>840</v>
      </c>
      <c r="C42" s="183" t="s">
        <v>841</v>
      </c>
      <c r="D42" s="169" t="s">
        <v>814</v>
      </c>
      <c r="E42" s="170">
        <v>1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3" t="s">
        <v>382</v>
      </c>
      <c r="T42" s="157">
        <v>0</v>
      </c>
      <c r="U42" s="157">
        <f>ROUND(E42*T42,2)</f>
        <v>0</v>
      </c>
      <c r="V42" s="157"/>
      <c r="W42" s="157" t="s">
        <v>815</v>
      </c>
      <c r="X42" s="148"/>
      <c r="Y42" s="148"/>
      <c r="Z42" s="148"/>
      <c r="AA42" s="148"/>
      <c r="AB42" s="148"/>
      <c r="AC42" s="148"/>
      <c r="AD42" s="148"/>
      <c r="AE42" s="148"/>
      <c r="AF42" s="148" t="s">
        <v>816</v>
      </c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ht="22.5" outlineLevel="1" x14ac:dyDescent="0.2">
      <c r="A43" s="155"/>
      <c r="B43" s="156"/>
      <c r="C43" s="269" t="s">
        <v>857</v>
      </c>
      <c r="D43" s="270"/>
      <c r="E43" s="270"/>
      <c r="F43" s="270"/>
      <c r="G43" s="270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 t="s">
        <v>282</v>
      </c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94" t="str">
        <f>C43</f>
        <v xml:space="preserve"> Náklady na vyhotovení geodetického zaměření skutečného provedení díla a geometrického plánu včetně jejich</v>
      </c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55"/>
      <c r="B44" s="156"/>
      <c r="C44" s="271" t="s">
        <v>842</v>
      </c>
      <c r="D44" s="272"/>
      <c r="E44" s="272"/>
      <c r="F44" s="272"/>
      <c r="G44" s="272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 t="s">
        <v>282</v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55"/>
      <c r="B45" s="156"/>
      <c r="C45" s="271" t="s">
        <v>843</v>
      </c>
      <c r="D45" s="272"/>
      <c r="E45" s="272"/>
      <c r="F45" s="272"/>
      <c r="G45" s="272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 t="s">
        <v>282</v>
      </c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ht="22.5" outlineLevel="1" x14ac:dyDescent="0.2">
      <c r="A46" s="155"/>
      <c r="B46" s="156"/>
      <c r="C46" s="271" t="s">
        <v>844</v>
      </c>
      <c r="D46" s="272"/>
      <c r="E46" s="272"/>
      <c r="F46" s="272"/>
      <c r="G46" s="272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 t="s">
        <v>282</v>
      </c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94" t="str">
        <f>C46</f>
        <v xml:space="preserve"> inženýrem a bude předáno objednateli 3x v tištěné a 1x v elektronické formě na CD (včetně inženýrských sítí).</v>
      </c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55"/>
      <c r="B47" s="156"/>
      <c r="C47" s="271" t="s">
        <v>858</v>
      </c>
      <c r="D47" s="272"/>
      <c r="E47" s="272"/>
      <c r="F47" s="272"/>
      <c r="G47" s="272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48"/>
      <c r="Y47" s="148"/>
      <c r="Z47" s="148"/>
      <c r="AA47" s="148"/>
      <c r="AB47" s="148"/>
      <c r="AC47" s="148"/>
      <c r="AD47" s="148"/>
      <c r="AE47" s="148"/>
      <c r="AF47" s="148" t="s">
        <v>282</v>
      </c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55"/>
      <c r="B48" s="156"/>
      <c r="C48" s="271" t="s">
        <v>845</v>
      </c>
      <c r="D48" s="272"/>
      <c r="E48" s="272"/>
      <c r="F48" s="272"/>
      <c r="G48" s="272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 t="s">
        <v>282</v>
      </c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5"/>
      <c r="B49" s="156"/>
      <c r="C49" s="271" t="s">
        <v>859</v>
      </c>
      <c r="D49" s="272"/>
      <c r="E49" s="272"/>
      <c r="F49" s="272"/>
      <c r="G49" s="272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 t="s">
        <v>282</v>
      </c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outlineLevel="1" x14ac:dyDescent="0.2">
      <c r="A50" s="155"/>
      <c r="B50" s="156"/>
      <c r="C50" s="271" t="s">
        <v>846</v>
      </c>
      <c r="D50" s="272"/>
      <c r="E50" s="272"/>
      <c r="F50" s="272"/>
      <c r="G50" s="272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 t="s">
        <v>282</v>
      </c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 x14ac:dyDescent="0.2">
      <c r="A51" s="155"/>
      <c r="B51" s="156"/>
      <c r="C51" s="196" t="s">
        <v>309</v>
      </c>
      <c r="D51" s="191"/>
      <c r="E51" s="192"/>
      <c r="F51" s="193"/>
      <c r="G51" s="193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 t="s">
        <v>282</v>
      </c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ht="22.5" outlineLevel="1" x14ac:dyDescent="0.2">
      <c r="A52" s="155"/>
      <c r="B52" s="156"/>
      <c r="C52" s="271" t="s">
        <v>847</v>
      </c>
      <c r="D52" s="272"/>
      <c r="E52" s="272"/>
      <c r="F52" s="272"/>
      <c r="G52" s="272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 t="s">
        <v>282</v>
      </c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94" t="str">
        <f>C52</f>
        <v>Geometrický plán oddělující stavbu včetně změn druhu pozemku a způsobu využití kultury (chodník - ostatní plocha / ostatní komunikace),</v>
      </c>
      <c r="BA52" s="148"/>
      <c r="BB52" s="148"/>
      <c r="BC52" s="148"/>
      <c r="BD52" s="148"/>
      <c r="BE52" s="148"/>
      <c r="BF52" s="148"/>
      <c r="BG52" s="148"/>
    </row>
    <row r="53" spans="1:59" ht="22.5" outlineLevel="1" x14ac:dyDescent="0.2">
      <c r="A53" s="155"/>
      <c r="B53" s="156"/>
      <c r="C53" s="271" t="s">
        <v>848</v>
      </c>
      <c r="D53" s="272"/>
      <c r="E53" s="272"/>
      <c r="F53" s="272"/>
      <c r="G53" s="272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 t="s">
        <v>282</v>
      </c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94" t="str">
        <f>C53</f>
        <v>tak je požadováno ke kolaudaci stavby a pro zápis změn do Katastru nemovitostí. 9x v tištěné a 1x v elektronické formě na CD.</v>
      </c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5"/>
      <c r="B54" s="156"/>
      <c r="C54" s="196" t="s">
        <v>309</v>
      </c>
      <c r="D54" s="191"/>
      <c r="E54" s="192"/>
      <c r="F54" s="193"/>
      <c r="G54" s="193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 t="s">
        <v>282</v>
      </c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55"/>
      <c r="B55" s="156"/>
      <c r="C55" s="271" t="s">
        <v>818</v>
      </c>
      <c r="D55" s="272"/>
      <c r="E55" s="272"/>
      <c r="F55" s="272"/>
      <c r="G55" s="272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 t="s">
        <v>282</v>
      </c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67">
        <v>8</v>
      </c>
      <c r="B56" s="168" t="s">
        <v>849</v>
      </c>
      <c r="C56" s="183" t="s">
        <v>850</v>
      </c>
      <c r="D56" s="169" t="s">
        <v>814</v>
      </c>
      <c r="E56" s="170">
        <v>1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/>
      <c r="S56" s="173" t="s">
        <v>382</v>
      </c>
      <c r="T56" s="157">
        <v>0</v>
      </c>
      <c r="U56" s="157">
        <f>ROUND(E56*T56,2)</f>
        <v>0</v>
      </c>
      <c r="V56" s="157"/>
      <c r="W56" s="157" t="s">
        <v>815</v>
      </c>
      <c r="X56" s="148"/>
      <c r="Y56" s="148"/>
      <c r="Z56" s="148"/>
      <c r="AA56" s="148"/>
      <c r="AB56" s="148"/>
      <c r="AC56" s="148"/>
      <c r="AD56" s="148"/>
      <c r="AE56" s="148"/>
      <c r="AF56" s="148" t="s">
        <v>816</v>
      </c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ht="22.5" outlineLevel="1" x14ac:dyDescent="0.2">
      <c r="A57" s="155"/>
      <c r="B57" s="156"/>
      <c r="C57" s="269" t="s">
        <v>851</v>
      </c>
      <c r="D57" s="270"/>
      <c r="E57" s="270"/>
      <c r="F57" s="270"/>
      <c r="G57" s="270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 t="s">
        <v>282</v>
      </c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94" t="str">
        <f>C57</f>
        <v>Náklady spojené s povinnou publicitou, pokud ji objednatel požaduje. Zahrnuje zejména náklady na propagační a informační billboardy, tabule, internetovou propagaci, tiskoviny apod.</v>
      </c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5"/>
      <c r="B58" s="156"/>
      <c r="C58" s="271" t="s">
        <v>860</v>
      </c>
      <c r="D58" s="272"/>
      <c r="E58" s="272"/>
      <c r="F58" s="272"/>
      <c r="G58" s="272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282</v>
      </c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5"/>
      <c r="B59" s="156"/>
      <c r="C59" s="271" t="s">
        <v>852</v>
      </c>
      <c r="D59" s="272"/>
      <c r="E59" s="272"/>
      <c r="F59" s="272"/>
      <c r="G59" s="272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 t="s">
        <v>282</v>
      </c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55"/>
      <c r="B60" s="156"/>
      <c r="C60" s="196" t="s">
        <v>309</v>
      </c>
      <c r="D60" s="191"/>
      <c r="E60" s="192"/>
      <c r="F60" s="193"/>
      <c r="G60" s="193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 t="s">
        <v>282</v>
      </c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5"/>
      <c r="B61" s="156"/>
      <c r="C61" s="271" t="s">
        <v>818</v>
      </c>
      <c r="D61" s="272"/>
      <c r="E61" s="272"/>
      <c r="F61" s="272"/>
      <c r="G61" s="272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 t="s">
        <v>282</v>
      </c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x14ac:dyDescent="0.2">
      <c r="A62" s="5"/>
      <c r="B62" s="6"/>
      <c r="C62" s="186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D62">
        <v>15</v>
      </c>
      <c r="AE62">
        <v>21</v>
      </c>
    </row>
    <row r="63" spans="1:59" x14ac:dyDescent="0.2">
      <c r="A63" s="151"/>
      <c r="B63" s="152" t="s">
        <v>31</v>
      </c>
      <c r="C63" s="187"/>
      <c r="D63" s="153"/>
      <c r="E63" s="154"/>
      <c r="F63" s="154"/>
      <c r="G63" s="181">
        <f>G8+G27</f>
        <v>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D63">
        <f>SUMIF(L7:L61,AD62,G7:G61)</f>
        <v>0</v>
      </c>
      <c r="AE63">
        <f>SUMIF(L7:L61,AE62,G7:G61)</f>
        <v>0</v>
      </c>
      <c r="AF63" t="s">
        <v>229</v>
      </c>
    </row>
    <row r="64" spans="1:59" x14ac:dyDescent="0.2">
      <c r="A64" s="5"/>
      <c r="B64" s="6"/>
      <c r="C64" s="186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2" x14ac:dyDescent="0.2">
      <c r="A65" s="5"/>
      <c r="B65" s="6"/>
      <c r="C65" s="186"/>
      <c r="D65" s="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2" x14ac:dyDescent="0.2">
      <c r="A66" s="255" t="s">
        <v>230</v>
      </c>
      <c r="B66" s="255"/>
      <c r="C66" s="256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2" x14ac:dyDescent="0.2">
      <c r="A67" s="257"/>
      <c r="B67" s="258"/>
      <c r="C67" s="259"/>
      <c r="D67" s="258"/>
      <c r="E67" s="258"/>
      <c r="F67" s="258"/>
      <c r="G67" s="26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F67" t="s">
        <v>231</v>
      </c>
    </row>
    <row r="68" spans="1:32" x14ac:dyDescent="0.2">
      <c r="A68" s="261"/>
      <c r="B68" s="262"/>
      <c r="C68" s="263"/>
      <c r="D68" s="262"/>
      <c r="E68" s="262"/>
      <c r="F68" s="262"/>
      <c r="G68" s="26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2" x14ac:dyDescent="0.2">
      <c r="A69" s="261"/>
      <c r="B69" s="262"/>
      <c r="C69" s="263"/>
      <c r="D69" s="262"/>
      <c r="E69" s="262"/>
      <c r="F69" s="262"/>
      <c r="G69" s="26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2" x14ac:dyDescent="0.2">
      <c r="A70" s="261"/>
      <c r="B70" s="262"/>
      <c r="C70" s="263"/>
      <c r="D70" s="262"/>
      <c r="E70" s="262"/>
      <c r="F70" s="262"/>
      <c r="G70" s="26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2" x14ac:dyDescent="0.2">
      <c r="A71" s="265"/>
      <c r="B71" s="266"/>
      <c r="C71" s="267"/>
      <c r="D71" s="266"/>
      <c r="E71" s="266"/>
      <c r="F71" s="266"/>
      <c r="G71" s="26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32" x14ac:dyDescent="0.2">
      <c r="A72" s="5"/>
      <c r="B72" s="6"/>
      <c r="C72" s="186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32" x14ac:dyDescent="0.2">
      <c r="C73" s="188"/>
      <c r="D73" s="139"/>
      <c r="AF73" t="s">
        <v>232</v>
      </c>
    </row>
    <row r="74" spans="1:32" x14ac:dyDescent="0.2">
      <c r="D74" s="139"/>
    </row>
    <row r="75" spans="1:32" x14ac:dyDescent="0.2">
      <c r="D75" s="139"/>
    </row>
    <row r="76" spans="1:32" x14ac:dyDescent="0.2">
      <c r="D76" s="139"/>
    </row>
    <row r="77" spans="1:32" x14ac:dyDescent="0.2">
      <c r="D77" s="139"/>
    </row>
    <row r="78" spans="1:32" x14ac:dyDescent="0.2">
      <c r="D78" s="139"/>
    </row>
    <row r="79" spans="1:32" x14ac:dyDescent="0.2">
      <c r="D79" s="139"/>
    </row>
    <row r="80" spans="1:32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mergeCells count="42">
    <mergeCell ref="A67:G71"/>
    <mergeCell ref="C10:G10"/>
    <mergeCell ref="C11:G11"/>
    <mergeCell ref="C13:G13"/>
    <mergeCell ref="C15:G15"/>
    <mergeCell ref="A1:G1"/>
    <mergeCell ref="C2:G2"/>
    <mergeCell ref="C3:G3"/>
    <mergeCell ref="C4:G4"/>
    <mergeCell ref="A66:C66"/>
    <mergeCell ref="C34:G34"/>
    <mergeCell ref="C17:G17"/>
    <mergeCell ref="C19:G19"/>
    <mergeCell ref="C20:G20"/>
    <mergeCell ref="C21:G21"/>
    <mergeCell ref="C22:G22"/>
    <mergeCell ref="C23:G23"/>
    <mergeCell ref="C24:G24"/>
    <mergeCell ref="C26:G26"/>
    <mergeCell ref="C29:G29"/>
    <mergeCell ref="C31:G31"/>
    <mergeCell ref="C33:G33"/>
    <mergeCell ref="C49:G49"/>
    <mergeCell ref="C35:G35"/>
    <mergeCell ref="C36:G36"/>
    <mergeCell ref="C37:G37"/>
    <mergeCell ref="C39:G39"/>
    <mergeCell ref="C41:G41"/>
    <mergeCell ref="C43:G43"/>
    <mergeCell ref="C44:G44"/>
    <mergeCell ref="C45:G45"/>
    <mergeCell ref="C46:G46"/>
    <mergeCell ref="C47:G47"/>
    <mergeCell ref="C48:G48"/>
    <mergeCell ref="C59:G59"/>
    <mergeCell ref="C61:G61"/>
    <mergeCell ref="C50:G50"/>
    <mergeCell ref="C52:G52"/>
    <mergeCell ref="C53:G53"/>
    <mergeCell ref="C55:G55"/>
    <mergeCell ref="C57:G57"/>
    <mergeCell ref="C58:G5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01.1 2019043 Pol</vt:lpstr>
      <vt:lpstr>02 2019043 Pol</vt:lpstr>
      <vt:lpstr>03 2019043 Pol</vt:lpstr>
      <vt:lpstr>04 2019043 Pol</vt:lpstr>
      <vt:lpstr>05 2019043 Pol</vt:lpstr>
      <vt:lpstr>06 2019043 Pol</vt:lpstr>
      <vt:lpstr>07 2019043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'01.1 2019043 Pol'!Názvy_tisku</vt:lpstr>
      <vt:lpstr>'02 2019043 Pol'!Názvy_tisku</vt:lpstr>
      <vt:lpstr>'03 2019043 Pol'!Názvy_tisku</vt:lpstr>
      <vt:lpstr>'04 2019043 Pol'!Názvy_tisku</vt:lpstr>
      <vt:lpstr>'05 2019043 Pol'!Názvy_tisku</vt:lpstr>
      <vt:lpstr>'06 2019043 Pol'!Názvy_tisku</vt:lpstr>
      <vt:lpstr>'07 2019043 Pol'!Názvy_tisku</vt:lpstr>
      <vt:lpstr>oadresa</vt:lpstr>
      <vt:lpstr>Stavba!Objednatel</vt:lpstr>
      <vt:lpstr>Stavba!Objekt</vt:lpstr>
      <vt:lpstr>'01.1 2019043 Pol'!Oblast_tisku</vt:lpstr>
      <vt:lpstr>'02 2019043 Pol'!Oblast_tisku</vt:lpstr>
      <vt:lpstr>'03 2019043 Pol'!Oblast_tisku</vt:lpstr>
      <vt:lpstr>'04 2019043 Pol'!Oblast_tisku</vt:lpstr>
      <vt:lpstr>'05 2019043 Pol'!Oblast_tisku</vt:lpstr>
      <vt:lpstr>'06 2019043 Pol'!Oblast_tisku</vt:lpstr>
      <vt:lpstr>'07 2019043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Jakub Derynk</cp:lastModifiedBy>
  <cp:lastPrinted>2014-02-28T09:52:57Z</cp:lastPrinted>
  <dcterms:created xsi:type="dcterms:W3CDTF">2009-04-08T07:15:50Z</dcterms:created>
  <dcterms:modified xsi:type="dcterms:W3CDTF">2019-04-25T06:07:03Z</dcterms:modified>
</cp:coreProperties>
</file>