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/>
  <mc:AlternateContent xmlns:mc="http://schemas.openxmlformats.org/markup-compatibility/2006">
    <mc:Choice Requires="x15">
      <x15ac:absPath xmlns:x15ac="http://schemas.microsoft.com/office/spreadsheetml/2010/11/ac" url="/Users/waclaw/Downloads/"/>
    </mc:Choice>
  </mc:AlternateContent>
  <xr:revisionPtr revIDLastSave="0" documentId="13_ncr:1_{38D25121-E211-0540-A3A7-2FF361F30BCA}" xr6:coauthVersionLast="47" xr6:coauthVersionMax="47" xr10:uidLastSave="{00000000-0000-0000-0000-000000000000}"/>
  <bookViews>
    <workbookView xWindow="0" yWindow="760" windowWidth="29400" windowHeight="16880" xr2:uid="{00000000-000D-0000-FFFF-FFFF00000000}"/>
  </bookViews>
  <sheets>
    <sheet name="Rekapitulace stavby" sheetId="1" r:id="rId1"/>
    <sheet name="SO 101 A-1 - Komunikace, ..." sheetId="2" r:id="rId2"/>
    <sheet name="SO 101 B - Komunikace - a..." sheetId="3" state="hidden" r:id="rId3"/>
    <sheet name="SO 401 - Veřejné osvětlení" sheetId="4" state="hidden" r:id="rId4"/>
    <sheet name="VRN - Vedlejší rozpočtové..." sheetId="5" r:id="rId5"/>
  </sheets>
  <definedNames>
    <definedName name="_xlnm._FilterDatabase" localSheetId="1" hidden="1">'SO 101 A-1 - Komunikace, ...'!$C$126:$K$583</definedName>
    <definedName name="_xlnm._FilterDatabase" localSheetId="2" hidden="1">'SO 101 B - Komunikace - a...'!$C$120:$K$170</definedName>
    <definedName name="_xlnm._FilterDatabase" localSheetId="3" hidden="1">'SO 401 - Veřejné osvětlení'!$C$118:$K$210</definedName>
    <definedName name="_xlnm._FilterDatabase" localSheetId="4" hidden="1">'VRN - Vedlejší rozpočtové...'!$C$116:$K$137</definedName>
    <definedName name="_xlnm.Print_Titles" localSheetId="0">'Rekapitulace stavby'!$92:$92</definedName>
    <definedName name="_xlnm.Print_Titles" localSheetId="1">'SO 101 A-1 - Komunikace, ...'!$126:$126</definedName>
    <definedName name="_xlnm.Print_Titles" localSheetId="2">'SO 101 B - Komunikace - a...'!$120:$120</definedName>
    <definedName name="_xlnm.Print_Titles" localSheetId="3">'SO 401 - Veřejné osvětlení'!$118:$118</definedName>
    <definedName name="_xlnm.Print_Titles" localSheetId="4">'VRN - Vedlejší rozpočtové...'!$116:$116</definedName>
    <definedName name="_xlnm.Print_Area" localSheetId="0">'Rekapitulace stavby'!$D$4:$AO$76,'Rekapitulace stavby'!$C$82:$AQ$99</definedName>
    <definedName name="_xlnm.Print_Area" localSheetId="1">'SO 101 A-1 - Komunikace, ...'!$C$4:$J$76,'SO 101 A-1 - Komunikace, ...'!$C$82:$J$108,'SO 101 A-1 - Komunikace, ...'!$C$114:$K$583</definedName>
    <definedName name="_xlnm.Print_Area" localSheetId="2">'SO 101 B - Komunikace - a...'!$C$4:$J$76,'SO 101 B - Komunikace - a...'!$C$82:$J$102,'SO 101 B - Komunikace - a...'!$C$108:$K$170</definedName>
    <definedName name="_xlnm.Print_Area" localSheetId="3">'SO 401 - Veřejné osvětlení'!$C$4:$J$76,'SO 401 - Veřejné osvětlení'!$C$82:$J$100,'SO 401 - Veřejné osvětlení'!$C$106:$K$210</definedName>
    <definedName name="_xlnm.Print_Area" localSheetId="4">'VRN - Vedlejší rozpočtové...'!$C$4:$J$76,'VRN - Vedlejší rozpočtové...'!$C$82:$J$98,'VRN - Vedlejší rozpočtové...'!$C$104:$K$137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5" l="1"/>
  <c r="J36" i="5"/>
  <c r="AY98" i="1"/>
  <c r="J35" i="5"/>
  <c r="AX98" i="1" s="1"/>
  <c r="BI136" i="5"/>
  <c r="BH136" i="5"/>
  <c r="BG136" i="5"/>
  <c r="BF136" i="5"/>
  <c r="T136" i="5"/>
  <c r="R136" i="5"/>
  <c r="P136" i="5"/>
  <c r="BI134" i="5"/>
  <c r="BH134" i="5"/>
  <c r="BG134" i="5"/>
  <c r="BF134" i="5"/>
  <c r="T134" i="5"/>
  <c r="R134" i="5"/>
  <c r="P134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8" i="5"/>
  <c r="BH128" i="5"/>
  <c r="BG128" i="5"/>
  <c r="BF128" i="5"/>
  <c r="T128" i="5"/>
  <c r="R128" i="5"/>
  <c r="P128" i="5"/>
  <c r="BI126" i="5"/>
  <c r="BH126" i="5"/>
  <c r="BG126" i="5"/>
  <c r="BF126" i="5"/>
  <c r="T126" i="5"/>
  <c r="R126" i="5"/>
  <c r="P126" i="5"/>
  <c r="BI124" i="5"/>
  <c r="BH124" i="5"/>
  <c r="BG124" i="5"/>
  <c r="BF124" i="5"/>
  <c r="T124" i="5"/>
  <c r="R124" i="5"/>
  <c r="P124" i="5"/>
  <c r="BI121" i="5"/>
  <c r="BH121" i="5"/>
  <c r="BG121" i="5"/>
  <c r="BF121" i="5"/>
  <c r="T121" i="5"/>
  <c r="R121" i="5"/>
  <c r="P121" i="5"/>
  <c r="BI119" i="5"/>
  <c r="BH119" i="5"/>
  <c r="BG119" i="5"/>
  <c r="BF119" i="5"/>
  <c r="T119" i="5"/>
  <c r="R119" i="5"/>
  <c r="P119" i="5"/>
  <c r="F111" i="5"/>
  <c r="E109" i="5"/>
  <c r="F89" i="5"/>
  <c r="E87" i="5"/>
  <c r="J24" i="5"/>
  <c r="E24" i="5"/>
  <c r="J114" i="5" s="1"/>
  <c r="J23" i="5"/>
  <c r="J21" i="5"/>
  <c r="E21" i="5"/>
  <c r="J91" i="5" s="1"/>
  <c r="J20" i="5"/>
  <c r="J18" i="5"/>
  <c r="E18" i="5"/>
  <c r="F92" i="5" s="1"/>
  <c r="J17" i="5"/>
  <c r="J15" i="5"/>
  <c r="E15" i="5"/>
  <c r="F91" i="5" s="1"/>
  <c r="J14" i="5"/>
  <c r="J12" i="5"/>
  <c r="J111" i="5" s="1"/>
  <c r="E7" i="5"/>
  <c r="E85" i="5"/>
  <c r="J37" i="4"/>
  <c r="J36" i="4"/>
  <c r="AY97" i="1" s="1"/>
  <c r="J35" i="4"/>
  <c r="AX97" i="1" s="1"/>
  <c r="BI209" i="4"/>
  <c r="BH209" i="4"/>
  <c r="BG209" i="4"/>
  <c r="BF209" i="4"/>
  <c r="T209" i="4"/>
  <c r="R209" i="4"/>
  <c r="P209" i="4"/>
  <c r="BI207" i="4"/>
  <c r="BH207" i="4"/>
  <c r="BG207" i="4"/>
  <c r="BF207" i="4"/>
  <c r="T207" i="4"/>
  <c r="R207" i="4"/>
  <c r="P207" i="4"/>
  <c r="BI205" i="4"/>
  <c r="BH205" i="4"/>
  <c r="BG205" i="4"/>
  <c r="BF205" i="4"/>
  <c r="T205" i="4"/>
  <c r="R205" i="4"/>
  <c r="P205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7" i="4"/>
  <c r="BH197" i="4"/>
  <c r="BG197" i="4"/>
  <c r="BF197" i="4"/>
  <c r="T197" i="4"/>
  <c r="R197" i="4"/>
  <c r="P197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4" i="4"/>
  <c r="BH184" i="4"/>
  <c r="BG184" i="4"/>
  <c r="BF184" i="4"/>
  <c r="T184" i="4"/>
  <c r="R184" i="4"/>
  <c r="P184" i="4"/>
  <c r="BI182" i="4"/>
  <c r="BH182" i="4"/>
  <c r="BG182" i="4"/>
  <c r="BF182" i="4"/>
  <c r="T182" i="4"/>
  <c r="R182" i="4"/>
  <c r="P182" i="4"/>
  <c r="BI180" i="4"/>
  <c r="BH180" i="4"/>
  <c r="BG180" i="4"/>
  <c r="BF180" i="4"/>
  <c r="T180" i="4"/>
  <c r="R180" i="4"/>
  <c r="P180" i="4"/>
  <c r="BI178" i="4"/>
  <c r="BH178" i="4"/>
  <c r="BG178" i="4"/>
  <c r="BF178" i="4"/>
  <c r="T178" i="4"/>
  <c r="R178" i="4"/>
  <c r="P178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2" i="4"/>
  <c r="BH172" i="4"/>
  <c r="BG172" i="4"/>
  <c r="BF172" i="4"/>
  <c r="T172" i="4"/>
  <c r="R172" i="4"/>
  <c r="P172" i="4"/>
  <c r="BI170" i="4"/>
  <c r="BH170" i="4"/>
  <c r="BG170" i="4"/>
  <c r="BF170" i="4"/>
  <c r="T170" i="4"/>
  <c r="R170" i="4"/>
  <c r="P170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61" i="4"/>
  <c r="BH161" i="4"/>
  <c r="BG161" i="4"/>
  <c r="BF161" i="4"/>
  <c r="T161" i="4"/>
  <c r="R161" i="4"/>
  <c r="P161" i="4"/>
  <c r="BI159" i="4"/>
  <c r="BH159" i="4"/>
  <c r="BG159" i="4"/>
  <c r="BF159" i="4"/>
  <c r="T159" i="4"/>
  <c r="R159" i="4"/>
  <c r="P159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9" i="4"/>
  <c r="BH149" i="4"/>
  <c r="BG149" i="4"/>
  <c r="BF149" i="4"/>
  <c r="T149" i="4"/>
  <c r="R149" i="4"/>
  <c r="P149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BI129" i="4"/>
  <c r="BH129" i="4"/>
  <c r="BG129" i="4"/>
  <c r="BF129" i="4"/>
  <c r="T129" i="4"/>
  <c r="R129" i="4"/>
  <c r="P129" i="4"/>
  <c r="BI127" i="4"/>
  <c r="BH127" i="4"/>
  <c r="BG127" i="4"/>
  <c r="BF127" i="4"/>
  <c r="T127" i="4"/>
  <c r="R127" i="4"/>
  <c r="P127" i="4"/>
  <c r="BI125" i="4"/>
  <c r="BH125" i="4"/>
  <c r="BG125" i="4"/>
  <c r="BF125" i="4"/>
  <c r="T125" i="4"/>
  <c r="R125" i="4"/>
  <c r="P125" i="4"/>
  <c r="BI123" i="4"/>
  <c r="BH123" i="4"/>
  <c r="BG123" i="4"/>
  <c r="BF123" i="4"/>
  <c r="T123" i="4"/>
  <c r="R123" i="4"/>
  <c r="P123" i="4"/>
  <c r="BI121" i="4"/>
  <c r="BH121" i="4"/>
  <c r="BG121" i="4"/>
  <c r="BF121" i="4"/>
  <c r="T121" i="4"/>
  <c r="R121" i="4"/>
  <c r="P121" i="4"/>
  <c r="F113" i="4"/>
  <c r="E111" i="4"/>
  <c r="F89" i="4"/>
  <c r="E87" i="4"/>
  <c r="J24" i="4"/>
  <c r="E24" i="4"/>
  <c r="J92" i="4"/>
  <c r="J23" i="4"/>
  <c r="J21" i="4"/>
  <c r="E21" i="4"/>
  <c r="J115" i="4"/>
  <c r="J20" i="4"/>
  <c r="J18" i="4"/>
  <c r="E18" i="4"/>
  <c r="F116" i="4"/>
  <c r="J17" i="4"/>
  <c r="J15" i="4"/>
  <c r="E15" i="4"/>
  <c r="F91" i="4"/>
  <c r="J14" i="4"/>
  <c r="J12" i="4"/>
  <c r="J89" i="4" s="1"/>
  <c r="E7" i="4"/>
  <c r="E85" i="4" s="1"/>
  <c r="J37" i="3"/>
  <c r="J36" i="3"/>
  <c r="AY96" i="1"/>
  <c r="J35" i="3"/>
  <c r="AX96" i="1" s="1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3" i="3"/>
  <c r="BH163" i="3"/>
  <c r="BG163" i="3"/>
  <c r="BF163" i="3"/>
  <c r="T163" i="3"/>
  <c r="R163" i="3"/>
  <c r="P163" i="3"/>
  <c r="BI157" i="3"/>
  <c r="BH157" i="3"/>
  <c r="BG157" i="3"/>
  <c r="BF157" i="3"/>
  <c r="T157" i="3"/>
  <c r="R157" i="3"/>
  <c r="P157" i="3"/>
  <c r="BI152" i="3"/>
  <c r="BH152" i="3"/>
  <c r="BG152" i="3"/>
  <c r="BF152" i="3"/>
  <c r="T152" i="3"/>
  <c r="R152" i="3"/>
  <c r="R146" i="3" s="1"/>
  <c r="P152" i="3"/>
  <c r="BI147" i="3"/>
  <c r="BH147" i="3"/>
  <c r="BG147" i="3"/>
  <c r="BF147" i="3"/>
  <c r="T147" i="3"/>
  <c r="T146" i="3" s="1"/>
  <c r="R147" i="3"/>
  <c r="P147" i="3"/>
  <c r="P146" i="3" s="1"/>
  <c r="BI142" i="3"/>
  <c r="BH142" i="3"/>
  <c r="BG142" i="3"/>
  <c r="BF142" i="3"/>
  <c r="T142" i="3"/>
  <c r="R142" i="3"/>
  <c r="P142" i="3"/>
  <c r="BI138" i="3"/>
  <c r="BH138" i="3"/>
  <c r="BG138" i="3"/>
  <c r="BF138" i="3"/>
  <c r="T138" i="3"/>
  <c r="R138" i="3"/>
  <c r="P138" i="3"/>
  <c r="BI134" i="3"/>
  <c r="BH134" i="3"/>
  <c r="BG134" i="3"/>
  <c r="BF134" i="3"/>
  <c r="T134" i="3"/>
  <c r="R134" i="3"/>
  <c r="P134" i="3"/>
  <c r="BI130" i="3"/>
  <c r="BH130" i="3"/>
  <c r="BG130" i="3"/>
  <c r="BF130" i="3"/>
  <c r="T130" i="3"/>
  <c r="R130" i="3"/>
  <c r="P130" i="3"/>
  <c r="BI124" i="3"/>
  <c r="BH124" i="3"/>
  <c r="BG124" i="3"/>
  <c r="BF124" i="3"/>
  <c r="T124" i="3"/>
  <c r="T123" i="3" s="1"/>
  <c r="R124" i="3"/>
  <c r="R123" i="3"/>
  <c r="P124" i="3"/>
  <c r="P123" i="3" s="1"/>
  <c r="J117" i="3"/>
  <c r="F115" i="3"/>
  <c r="E113" i="3"/>
  <c r="J91" i="3"/>
  <c r="F89" i="3"/>
  <c r="E87" i="3"/>
  <c r="J24" i="3"/>
  <c r="E24" i="3"/>
  <c r="J118" i="3" s="1"/>
  <c r="J23" i="3"/>
  <c r="J18" i="3"/>
  <c r="E18" i="3"/>
  <c r="F92" i="3" s="1"/>
  <c r="J17" i="3"/>
  <c r="J15" i="3"/>
  <c r="E15" i="3"/>
  <c r="F117" i="3" s="1"/>
  <c r="J14" i="3"/>
  <c r="J12" i="3"/>
  <c r="J115" i="3" s="1"/>
  <c r="E7" i="3"/>
  <c r="E111" i="3"/>
  <c r="J37" i="2"/>
  <c r="J36" i="2"/>
  <c r="AY95" i="1" s="1"/>
  <c r="J35" i="2"/>
  <c r="AX95" i="1" s="1"/>
  <c r="BI581" i="2"/>
  <c r="BH581" i="2"/>
  <c r="BG581" i="2"/>
  <c r="BF581" i="2"/>
  <c r="T581" i="2"/>
  <c r="R581" i="2"/>
  <c r="P581" i="2"/>
  <c r="BI576" i="2"/>
  <c r="BH576" i="2"/>
  <c r="BG576" i="2"/>
  <c r="BF576" i="2"/>
  <c r="T576" i="2"/>
  <c r="R576" i="2"/>
  <c r="P576" i="2"/>
  <c r="BI571" i="2"/>
  <c r="BH571" i="2"/>
  <c r="BG571" i="2"/>
  <c r="BF571" i="2"/>
  <c r="T571" i="2"/>
  <c r="T570" i="2"/>
  <c r="R571" i="2"/>
  <c r="R570" i="2" s="1"/>
  <c r="P571" i="2"/>
  <c r="P570" i="2" s="1"/>
  <c r="BI567" i="2"/>
  <c r="BH567" i="2"/>
  <c r="BG567" i="2"/>
  <c r="BF567" i="2"/>
  <c r="T567" i="2"/>
  <c r="R567" i="2"/>
  <c r="P567" i="2"/>
  <c r="BI564" i="2"/>
  <c r="BH564" i="2"/>
  <c r="BG564" i="2"/>
  <c r="BF564" i="2"/>
  <c r="T564" i="2"/>
  <c r="R564" i="2"/>
  <c r="P564" i="2"/>
  <c r="BI561" i="2"/>
  <c r="BH561" i="2"/>
  <c r="BG561" i="2"/>
  <c r="BF561" i="2"/>
  <c r="T561" i="2"/>
  <c r="R561" i="2"/>
  <c r="P561" i="2"/>
  <c r="BI558" i="2"/>
  <c r="BH558" i="2"/>
  <c r="BG558" i="2"/>
  <c r="BF558" i="2"/>
  <c r="T558" i="2"/>
  <c r="R558" i="2"/>
  <c r="P558" i="2"/>
  <c r="BI555" i="2"/>
  <c r="BH555" i="2"/>
  <c r="BG555" i="2"/>
  <c r="BF555" i="2"/>
  <c r="T555" i="2"/>
  <c r="R555" i="2"/>
  <c r="P555" i="2"/>
  <c r="BI553" i="2"/>
  <c r="BH553" i="2"/>
  <c r="BG553" i="2"/>
  <c r="BF553" i="2"/>
  <c r="T553" i="2"/>
  <c r="R553" i="2"/>
  <c r="P553" i="2"/>
  <c r="BI550" i="2"/>
  <c r="BH550" i="2"/>
  <c r="BG550" i="2"/>
  <c r="BF550" i="2"/>
  <c r="T550" i="2"/>
  <c r="R550" i="2"/>
  <c r="P550" i="2"/>
  <c r="BI540" i="2"/>
  <c r="BH540" i="2"/>
  <c r="BG540" i="2"/>
  <c r="BF540" i="2"/>
  <c r="T540" i="2"/>
  <c r="R540" i="2"/>
  <c r="P540" i="2"/>
  <c r="BI530" i="2"/>
  <c r="BH530" i="2"/>
  <c r="BG530" i="2"/>
  <c r="BF530" i="2"/>
  <c r="T530" i="2"/>
  <c r="R530" i="2"/>
  <c r="P530" i="2"/>
  <c r="BI525" i="2"/>
  <c r="BH525" i="2"/>
  <c r="BG525" i="2"/>
  <c r="BF525" i="2"/>
  <c r="T525" i="2"/>
  <c r="R525" i="2"/>
  <c r="P525" i="2"/>
  <c r="BI519" i="2"/>
  <c r="BH519" i="2"/>
  <c r="BG519" i="2"/>
  <c r="BF519" i="2"/>
  <c r="T519" i="2"/>
  <c r="R519" i="2"/>
  <c r="P519" i="2"/>
  <c r="BI514" i="2"/>
  <c r="BH514" i="2"/>
  <c r="BG514" i="2"/>
  <c r="BF514" i="2"/>
  <c r="T514" i="2"/>
  <c r="R514" i="2"/>
  <c r="P514" i="2"/>
  <c r="BI508" i="2"/>
  <c r="BH508" i="2"/>
  <c r="BG508" i="2"/>
  <c r="BF508" i="2"/>
  <c r="T508" i="2"/>
  <c r="R508" i="2"/>
  <c r="P508" i="2"/>
  <c r="BI505" i="2"/>
  <c r="BH505" i="2"/>
  <c r="BG505" i="2"/>
  <c r="BF505" i="2"/>
  <c r="T505" i="2"/>
  <c r="R505" i="2"/>
  <c r="P505" i="2"/>
  <c r="BI500" i="2"/>
  <c r="BH500" i="2"/>
  <c r="BG500" i="2"/>
  <c r="BF500" i="2"/>
  <c r="T500" i="2"/>
  <c r="R500" i="2"/>
  <c r="P500" i="2"/>
  <c r="BI497" i="2"/>
  <c r="BH497" i="2"/>
  <c r="BG497" i="2"/>
  <c r="BF497" i="2"/>
  <c r="T497" i="2"/>
  <c r="R497" i="2"/>
  <c r="P497" i="2"/>
  <c r="BI492" i="2"/>
  <c r="BH492" i="2"/>
  <c r="BG492" i="2"/>
  <c r="BF492" i="2"/>
  <c r="T492" i="2"/>
  <c r="R492" i="2"/>
  <c r="P492" i="2"/>
  <c r="BI487" i="2"/>
  <c r="BH487" i="2"/>
  <c r="BG487" i="2"/>
  <c r="BF487" i="2"/>
  <c r="T487" i="2"/>
  <c r="R487" i="2"/>
  <c r="P487" i="2"/>
  <c r="BI483" i="2"/>
  <c r="BH483" i="2"/>
  <c r="BG483" i="2"/>
  <c r="BF483" i="2"/>
  <c r="T483" i="2"/>
  <c r="R483" i="2"/>
  <c r="P483" i="2"/>
  <c r="BI475" i="2"/>
  <c r="BH475" i="2"/>
  <c r="BG475" i="2"/>
  <c r="BF475" i="2"/>
  <c r="T475" i="2"/>
  <c r="R475" i="2"/>
  <c r="P475" i="2"/>
  <c r="BI472" i="2"/>
  <c r="BH472" i="2"/>
  <c r="BG472" i="2"/>
  <c r="BF472" i="2"/>
  <c r="T472" i="2"/>
  <c r="R472" i="2"/>
  <c r="P472" i="2"/>
  <c r="BI466" i="2"/>
  <c r="BH466" i="2"/>
  <c r="BG466" i="2"/>
  <c r="BF466" i="2"/>
  <c r="T466" i="2"/>
  <c r="R466" i="2"/>
  <c r="P466" i="2"/>
  <c r="BI462" i="2"/>
  <c r="BH462" i="2"/>
  <c r="BG462" i="2"/>
  <c r="BF462" i="2"/>
  <c r="T462" i="2"/>
  <c r="R462" i="2"/>
  <c r="P462" i="2"/>
  <c r="BI455" i="2"/>
  <c r="BH455" i="2"/>
  <c r="BG455" i="2"/>
  <c r="BF455" i="2"/>
  <c r="T455" i="2"/>
  <c r="R455" i="2"/>
  <c r="P455" i="2"/>
  <c r="BI453" i="2"/>
  <c r="BH453" i="2"/>
  <c r="BG453" i="2"/>
  <c r="BF453" i="2"/>
  <c r="T453" i="2"/>
  <c r="R453" i="2"/>
  <c r="P453" i="2"/>
  <c r="BI451" i="2"/>
  <c r="BH451" i="2"/>
  <c r="BG451" i="2"/>
  <c r="BF451" i="2"/>
  <c r="T451" i="2"/>
  <c r="R451" i="2"/>
  <c r="P451" i="2"/>
  <c r="BI449" i="2"/>
  <c r="BH449" i="2"/>
  <c r="BG449" i="2"/>
  <c r="BF449" i="2"/>
  <c r="T449" i="2"/>
  <c r="R449" i="2"/>
  <c r="P449" i="2"/>
  <c r="BI442" i="2"/>
  <c r="BH442" i="2"/>
  <c r="BG442" i="2"/>
  <c r="BF442" i="2"/>
  <c r="T442" i="2"/>
  <c r="R442" i="2"/>
  <c r="P442" i="2"/>
  <c r="BI438" i="2"/>
  <c r="BH438" i="2"/>
  <c r="BG438" i="2"/>
  <c r="BF438" i="2"/>
  <c r="T438" i="2"/>
  <c r="R438" i="2"/>
  <c r="P438" i="2"/>
  <c r="BI432" i="2"/>
  <c r="BH432" i="2"/>
  <c r="BG432" i="2"/>
  <c r="BF432" i="2"/>
  <c r="T432" i="2"/>
  <c r="R432" i="2"/>
  <c r="P432" i="2"/>
  <c r="BI427" i="2"/>
  <c r="BH427" i="2"/>
  <c r="BG427" i="2"/>
  <c r="BF427" i="2"/>
  <c r="T427" i="2"/>
  <c r="R427" i="2"/>
  <c r="P427" i="2"/>
  <c r="BI425" i="2"/>
  <c r="BH425" i="2"/>
  <c r="BG425" i="2"/>
  <c r="BF425" i="2"/>
  <c r="T425" i="2"/>
  <c r="R425" i="2"/>
  <c r="P425" i="2"/>
  <c r="BI422" i="2"/>
  <c r="BH422" i="2"/>
  <c r="BG422" i="2"/>
  <c r="BF422" i="2"/>
  <c r="T422" i="2"/>
  <c r="R422" i="2"/>
  <c r="P422" i="2"/>
  <c r="BI418" i="2"/>
  <c r="BH418" i="2"/>
  <c r="BG418" i="2"/>
  <c r="BF418" i="2"/>
  <c r="T418" i="2"/>
  <c r="R418" i="2"/>
  <c r="P418" i="2"/>
  <c r="BI414" i="2"/>
  <c r="BH414" i="2"/>
  <c r="BG414" i="2"/>
  <c r="BF414" i="2"/>
  <c r="T414" i="2"/>
  <c r="R414" i="2"/>
  <c r="P414" i="2"/>
  <c r="BI410" i="2"/>
  <c r="BH410" i="2"/>
  <c r="BG410" i="2"/>
  <c r="BF410" i="2"/>
  <c r="T410" i="2"/>
  <c r="R410" i="2"/>
  <c r="P410" i="2"/>
  <c r="BI405" i="2"/>
  <c r="BH405" i="2"/>
  <c r="BG405" i="2"/>
  <c r="BF405" i="2"/>
  <c r="T405" i="2"/>
  <c r="R405" i="2"/>
  <c r="P405" i="2"/>
  <c r="BI401" i="2"/>
  <c r="BH401" i="2"/>
  <c r="BG401" i="2"/>
  <c r="BF401" i="2"/>
  <c r="T401" i="2"/>
  <c r="R401" i="2"/>
  <c r="P401" i="2"/>
  <c r="BI396" i="2"/>
  <c r="BH396" i="2"/>
  <c r="BG396" i="2"/>
  <c r="BF396" i="2"/>
  <c r="T396" i="2"/>
  <c r="R396" i="2"/>
  <c r="P396" i="2"/>
  <c r="BI384" i="2"/>
  <c r="BH384" i="2"/>
  <c r="BG384" i="2"/>
  <c r="BF384" i="2"/>
  <c r="T384" i="2"/>
  <c r="R384" i="2"/>
  <c r="P384" i="2"/>
  <c r="BI379" i="2"/>
  <c r="BH379" i="2"/>
  <c r="BG379" i="2"/>
  <c r="BF379" i="2"/>
  <c r="T379" i="2"/>
  <c r="R379" i="2"/>
  <c r="P379" i="2"/>
  <c r="BI374" i="2"/>
  <c r="BH374" i="2"/>
  <c r="BG374" i="2"/>
  <c r="BF374" i="2"/>
  <c r="T374" i="2"/>
  <c r="R374" i="2"/>
  <c r="P374" i="2"/>
  <c r="BI369" i="2"/>
  <c r="BH369" i="2"/>
  <c r="BG369" i="2"/>
  <c r="BF369" i="2"/>
  <c r="T369" i="2"/>
  <c r="R369" i="2"/>
  <c r="P369" i="2"/>
  <c r="BI364" i="2"/>
  <c r="BH364" i="2"/>
  <c r="BG364" i="2"/>
  <c r="BF364" i="2"/>
  <c r="T364" i="2"/>
  <c r="R364" i="2"/>
  <c r="P364" i="2"/>
  <c r="BI352" i="2"/>
  <c r="BH352" i="2"/>
  <c r="BG352" i="2"/>
  <c r="BF352" i="2"/>
  <c r="T352" i="2"/>
  <c r="R352" i="2"/>
  <c r="P352" i="2"/>
  <c r="BI342" i="2"/>
  <c r="BH342" i="2"/>
  <c r="BG342" i="2"/>
  <c r="BF342" i="2"/>
  <c r="T342" i="2"/>
  <c r="R342" i="2"/>
  <c r="P342" i="2"/>
  <c r="BI337" i="2"/>
  <c r="BH337" i="2"/>
  <c r="BG337" i="2"/>
  <c r="BF337" i="2"/>
  <c r="T337" i="2"/>
  <c r="R337" i="2"/>
  <c r="P337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R327" i="2"/>
  <c r="P327" i="2"/>
  <c r="BI317" i="2"/>
  <c r="BH317" i="2"/>
  <c r="BG317" i="2"/>
  <c r="BF317" i="2"/>
  <c r="T317" i="2"/>
  <c r="R317" i="2"/>
  <c r="P317" i="2"/>
  <c r="BI314" i="2"/>
  <c r="BH314" i="2"/>
  <c r="BG314" i="2"/>
  <c r="BF314" i="2"/>
  <c r="T314" i="2"/>
  <c r="R314" i="2"/>
  <c r="P314" i="2"/>
  <c r="BI310" i="2"/>
  <c r="BH310" i="2"/>
  <c r="BG310" i="2"/>
  <c r="BF310" i="2"/>
  <c r="T310" i="2"/>
  <c r="R310" i="2"/>
  <c r="P310" i="2"/>
  <c r="BI306" i="2"/>
  <c r="BH306" i="2"/>
  <c r="BG306" i="2"/>
  <c r="BF306" i="2"/>
  <c r="T306" i="2"/>
  <c r="R306" i="2"/>
  <c r="P306" i="2"/>
  <c r="BI303" i="2"/>
  <c r="BH303" i="2"/>
  <c r="BG303" i="2"/>
  <c r="BF303" i="2"/>
  <c r="T303" i="2"/>
  <c r="R303" i="2"/>
  <c r="P303" i="2"/>
  <c r="BI298" i="2"/>
  <c r="BH298" i="2"/>
  <c r="BG298" i="2"/>
  <c r="BF298" i="2"/>
  <c r="T298" i="2"/>
  <c r="R298" i="2"/>
  <c r="P298" i="2"/>
  <c r="BI294" i="2"/>
  <c r="BH294" i="2"/>
  <c r="BG294" i="2"/>
  <c r="BF294" i="2"/>
  <c r="T294" i="2"/>
  <c r="R294" i="2"/>
  <c r="P294" i="2"/>
  <c r="BI290" i="2"/>
  <c r="BH290" i="2"/>
  <c r="BG290" i="2"/>
  <c r="BF290" i="2"/>
  <c r="T290" i="2"/>
  <c r="R290" i="2"/>
  <c r="P290" i="2"/>
  <c r="BI283" i="2"/>
  <c r="BH283" i="2"/>
  <c r="BG283" i="2"/>
  <c r="BF283" i="2"/>
  <c r="T283" i="2"/>
  <c r="T276" i="2" s="1"/>
  <c r="R283" i="2"/>
  <c r="P283" i="2"/>
  <c r="BI277" i="2"/>
  <c r="BH277" i="2"/>
  <c r="BG277" i="2"/>
  <c r="BF277" i="2"/>
  <c r="T277" i="2"/>
  <c r="R277" i="2"/>
  <c r="R276" i="2" s="1"/>
  <c r="P277" i="2"/>
  <c r="P276" i="2" s="1"/>
  <c r="BI272" i="2"/>
  <c r="BH272" i="2"/>
  <c r="BG272" i="2"/>
  <c r="BF272" i="2"/>
  <c r="T272" i="2"/>
  <c r="R272" i="2"/>
  <c r="P272" i="2"/>
  <c r="BI269" i="2"/>
  <c r="BH269" i="2"/>
  <c r="BG269" i="2"/>
  <c r="BF269" i="2"/>
  <c r="T269" i="2"/>
  <c r="R269" i="2"/>
  <c r="P269" i="2"/>
  <c r="BI264" i="2"/>
  <c r="BH264" i="2"/>
  <c r="BG264" i="2"/>
  <c r="BF264" i="2"/>
  <c r="T264" i="2"/>
  <c r="R264" i="2"/>
  <c r="P264" i="2"/>
  <c r="BI259" i="2"/>
  <c r="BH259" i="2"/>
  <c r="BG259" i="2"/>
  <c r="BF259" i="2"/>
  <c r="T259" i="2"/>
  <c r="R259" i="2"/>
  <c r="P259" i="2"/>
  <c r="BI256" i="2"/>
  <c r="BH256" i="2"/>
  <c r="BG256" i="2"/>
  <c r="BF256" i="2"/>
  <c r="T256" i="2"/>
  <c r="R256" i="2"/>
  <c r="P256" i="2"/>
  <c r="BI253" i="2"/>
  <c r="BH253" i="2"/>
  <c r="BG253" i="2"/>
  <c r="BF253" i="2"/>
  <c r="T253" i="2"/>
  <c r="R253" i="2"/>
  <c r="P253" i="2"/>
  <c r="BI250" i="2"/>
  <c r="BH250" i="2"/>
  <c r="BG250" i="2"/>
  <c r="BF250" i="2"/>
  <c r="T250" i="2"/>
  <c r="R250" i="2"/>
  <c r="P250" i="2"/>
  <c r="BI246" i="2"/>
  <c r="BH246" i="2"/>
  <c r="BG246" i="2"/>
  <c r="BF246" i="2"/>
  <c r="T246" i="2"/>
  <c r="R246" i="2"/>
  <c r="P246" i="2"/>
  <c r="BI241" i="2"/>
  <c r="BH241" i="2"/>
  <c r="BG241" i="2"/>
  <c r="BF241" i="2"/>
  <c r="T241" i="2"/>
  <c r="R241" i="2"/>
  <c r="P241" i="2"/>
  <c r="BI238" i="2"/>
  <c r="BH238" i="2"/>
  <c r="BG238" i="2"/>
  <c r="BF238" i="2"/>
  <c r="T238" i="2"/>
  <c r="R238" i="2"/>
  <c r="P238" i="2"/>
  <c r="BI234" i="2"/>
  <c r="BH234" i="2"/>
  <c r="BG234" i="2"/>
  <c r="BF234" i="2"/>
  <c r="T234" i="2"/>
  <c r="R234" i="2"/>
  <c r="P234" i="2"/>
  <c r="BI230" i="2"/>
  <c r="BH230" i="2"/>
  <c r="BG230" i="2"/>
  <c r="BF230" i="2"/>
  <c r="T230" i="2"/>
  <c r="R230" i="2"/>
  <c r="P230" i="2"/>
  <c r="BI225" i="2"/>
  <c r="BH225" i="2"/>
  <c r="BG225" i="2"/>
  <c r="BF225" i="2"/>
  <c r="T225" i="2"/>
  <c r="R225" i="2"/>
  <c r="P225" i="2"/>
  <c r="BI222" i="2"/>
  <c r="BH222" i="2"/>
  <c r="BG222" i="2"/>
  <c r="BF222" i="2"/>
  <c r="T222" i="2"/>
  <c r="R222" i="2"/>
  <c r="P222" i="2"/>
  <c r="BI218" i="2"/>
  <c r="BH218" i="2"/>
  <c r="BG218" i="2"/>
  <c r="BF218" i="2"/>
  <c r="T218" i="2"/>
  <c r="R218" i="2"/>
  <c r="P218" i="2"/>
  <c r="BI213" i="2"/>
  <c r="BH213" i="2"/>
  <c r="BG213" i="2"/>
  <c r="BF213" i="2"/>
  <c r="T213" i="2"/>
  <c r="R213" i="2"/>
  <c r="P213" i="2"/>
  <c r="BI209" i="2"/>
  <c r="BH209" i="2"/>
  <c r="BG209" i="2"/>
  <c r="BF209" i="2"/>
  <c r="T209" i="2"/>
  <c r="R209" i="2"/>
  <c r="P209" i="2"/>
  <c r="BI205" i="2"/>
  <c r="BH205" i="2"/>
  <c r="BG205" i="2"/>
  <c r="BF205" i="2"/>
  <c r="T205" i="2"/>
  <c r="R205" i="2"/>
  <c r="P205" i="2"/>
  <c r="BI197" i="2"/>
  <c r="BH197" i="2"/>
  <c r="BG197" i="2"/>
  <c r="BF197" i="2"/>
  <c r="T197" i="2"/>
  <c r="R197" i="2"/>
  <c r="P197" i="2"/>
  <c r="BI192" i="2"/>
  <c r="BH192" i="2"/>
  <c r="BG192" i="2"/>
  <c r="BF192" i="2"/>
  <c r="T192" i="2"/>
  <c r="R192" i="2"/>
  <c r="P192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78" i="2"/>
  <c r="BH178" i="2"/>
  <c r="BG178" i="2"/>
  <c r="BF178" i="2"/>
  <c r="T178" i="2"/>
  <c r="R178" i="2"/>
  <c r="P178" i="2"/>
  <c r="BI173" i="2"/>
  <c r="BH173" i="2"/>
  <c r="BG173" i="2"/>
  <c r="BF173" i="2"/>
  <c r="T173" i="2"/>
  <c r="R173" i="2"/>
  <c r="P173" i="2"/>
  <c r="BI168" i="2"/>
  <c r="BH168" i="2"/>
  <c r="BG168" i="2"/>
  <c r="BF168" i="2"/>
  <c r="F34" i="2" s="1"/>
  <c r="T168" i="2"/>
  <c r="R168" i="2"/>
  <c r="P168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0" i="2"/>
  <c r="BH150" i="2"/>
  <c r="BG150" i="2"/>
  <c r="BF150" i="2"/>
  <c r="T150" i="2"/>
  <c r="R150" i="2"/>
  <c r="P150" i="2"/>
  <c r="BI145" i="2"/>
  <c r="BH145" i="2"/>
  <c r="BG145" i="2"/>
  <c r="BF145" i="2"/>
  <c r="T145" i="2"/>
  <c r="R145" i="2"/>
  <c r="P145" i="2"/>
  <c r="BI140" i="2"/>
  <c r="F37" i="2" s="1"/>
  <c r="BH140" i="2"/>
  <c r="BG140" i="2"/>
  <c r="BF140" i="2"/>
  <c r="T140" i="2"/>
  <c r="R140" i="2"/>
  <c r="P140" i="2"/>
  <c r="BI135" i="2"/>
  <c r="BH135" i="2"/>
  <c r="F36" i="2" s="1"/>
  <c r="BG135" i="2"/>
  <c r="BF135" i="2"/>
  <c r="T135" i="2"/>
  <c r="R135" i="2"/>
  <c r="P135" i="2"/>
  <c r="BI130" i="2"/>
  <c r="BH130" i="2"/>
  <c r="BG130" i="2"/>
  <c r="F35" i="2" s="1"/>
  <c r="BF130" i="2"/>
  <c r="T130" i="2"/>
  <c r="R130" i="2"/>
  <c r="P130" i="2"/>
  <c r="J123" i="2"/>
  <c r="F121" i="2"/>
  <c r="E119" i="2"/>
  <c r="J91" i="2"/>
  <c r="F89" i="2"/>
  <c r="E87" i="2"/>
  <c r="J24" i="2"/>
  <c r="E24" i="2"/>
  <c r="J124" i="2" s="1"/>
  <c r="J23" i="2"/>
  <c r="J18" i="2"/>
  <c r="E18" i="2"/>
  <c r="F124" i="2" s="1"/>
  <c r="J17" i="2"/>
  <c r="J15" i="2"/>
  <c r="E15" i="2"/>
  <c r="F123" i="2" s="1"/>
  <c r="J14" i="2"/>
  <c r="J12" i="2"/>
  <c r="J121" i="2"/>
  <c r="E7" i="2"/>
  <c r="E117" i="2" s="1"/>
  <c r="L90" i="1"/>
  <c r="AM90" i="1"/>
  <c r="AM89" i="1"/>
  <c r="L89" i="1"/>
  <c r="AM87" i="1"/>
  <c r="L87" i="1"/>
  <c r="L85" i="1"/>
  <c r="L84" i="1"/>
  <c r="J576" i="2"/>
  <c r="J558" i="2"/>
  <c r="BK550" i="2"/>
  <c r="BK525" i="2"/>
  <c r="BK508" i="2"/>
  <c r="J500" i="2"/>
  <c r="BK487" i="2"/>
  <c r="J475" i="2"/>
  <c r="J455" i="2"/>
  <c r="BK449" i="2"/>
  <c r="J438" i="2"/>
  <c r="J427" i="2"/>
  <c r="BK418" i="2"/>
  <c r="J401" i="2"/>
  <c r="J374" i="2"/>
  <c r="J342" i="2"/>
  <c r="J327" i="2"/>
  <c r="J314" i="2"/>
  <c r="J303" i="2"/>
  <c r="J290" i="2"/>
  <c r="BK272" i="2"/>
  <c r="J264" i="2"/>
  <c r="J253" i="2"/>
  <c r="J241" i="2"/>
  <c r="J230" i="2"/>
  <c r="J218" i="2"/>
  <c r="J205" i="2"/>
  <c r="BK187" i="2"/>
  <c r="BK173" i="2"/>
  <c r="BK158" i="2"/>
  <c r="BK140" i="2"/>
  <c r="BK581" i="2"/>
  <c r="BK567" i="2"/>
  <c r="J561" i="2"/>
  <c r="BK540" i="2"/>
  <c r="BK514" i="2"/>
  <c r="BK500" i="2"/>
  <c r="J492" i="2"/>
  <c r="J472" i="2"/>
  <c r="BK455" i="2"/>
  <c r="J451" i="2"/>
  <c r="BK432" i="2"/>
  <c r="BK422" i="2"/>
  <c r="J410" i="2"/>
  <c r="J396" i="2"/>
  <c r="BK374" i="2"/>
  <c r="J364" i="2"/>
  <c r="J337" i="2"/>
  <c r="BK317" i="2"/>
  <c r="BK306" i="2"/>
  <c r="J294" i="2"/>
  <c r="BK269" i="2"/>
  <c r="BK256" i="2"/>
  <c r="BK241" i="2"/>
  <c r="J234" i="2"/>
  <c r="BK222" i="2"/>
  <c r="J209" i="2"/>
  <c r="BK192" i="2"/>
  <c r="J178" i="2"/>
  <c r="J163" i="2"/>
  <c r="BK145" i="2"/>
  <c r="J135" i="2"/>
  <c r="BK168" i="3"/>
  <c r="BK130" i="3"/>
  <c r="BK134" i="3"/>
  <c r="J168" i="3"/>
  <c r="BK163" i="3"/>
  <c r="BK203" i="4"/>
  <c r="BK174" i="4"/>
  <c r="J147" i="4"/>
  <c r="BK121" i="4"/>
  <c r="J178" i="4"/>
  <c r="BK161" i="4"/>
  <c r="J191" i="4"/>
  <c r="BK172" i="4"/>
  <c r="BK151" i="4"/>
  <c r="BK157" i="4"/>
  <c r="J135" i="4"/>
  <c r="J184" i="4"/>
  <c r="J141" i="4"/>
  <c r="J121" i="4"/>
  <c r="J125" i="4"/>
  <c r="BK182" i="4"/>
  <c r="BK155" i="4"/>
  <c r="BK130" i="5"/>
  <c r="BK121" i="5"/>
  <c r="J128" i="5"/>
  <c r="BK576" i="2"/>
  <c r="BK564" i="2"/>
  <c r="J555" i="2"/>
  <c r="BK530" i="2"/>
  <c r="J519" i="2"/>
  <c r="BK505" i="2"/>
  <c r="BK492" i="2"/>
  <c r="BK475" i="2"/>
  <c r="BK462" i="2"/>
  <c r="BK451" i="2"/>
  <c r="BK442" i="2"/>
  <c r="J432" i="2"/>
  <c r="J422" i="2"/>
  <c r="J414" i="2"/>
  <c r="J405" i="2"/>
  <c r="J384" i="2"/>
  <c r="BK352" i="2"/>
  <c r="BK332" i="2"/>
  <c r="J317" i="2"/>
  <c r="J306" i="2"/>
  <c r="BK294" i="2"/>
  <c r="BK277" i="2"/>
  <c r="BK264" i="2"/>
  <c r="BK253" i="2"/>
  <c r="J246" i="2"/>
  <c r="BK234" i="2"/>
  <c r="J222" i="2"/>
  <c r="BK209" i="2"/>
  <c r="J192" i="2"/>
  <c r="BK178" i="2"/>
  <c r="J168" i="2"/>
  <c r="J150" i="2"/>
  <c r="J140" i="2"/>
  <c r="AS94" i="1"/>
  <c r="J138" i="3"/>
  <c r="BK138" i="3"/>
  <c r="BK205" i="4"/>
  <c r="BK176" i="4"/>
  <c r="J151" i="4"/>
  <c r="J123" i="4"/>
  <c r="BK180" i="4"/>
  <c r="BK133" i="4"/>
  <c r="BK188" i="4"/>
  <c r="J165" i="4"/>
  <c r="J143" i="4"/>
  <c r="BK147" i="4"/>
  <c r="BK207" i="4"/>
  <c r="BK159" i="4"/>
  <c r="BK125" i="4"/>
  <c r="BK209" i="4"/>
  <c r="J188" i="4"/>
  <c r="BK119" i="5"/>
  <c r="BK124" i="5"/>
  <c r="J119" i="5"/>
  <c r="J130" i="5"/>
  <c r="BK152" i="3"/>
  <c r="BK166" i="3"/>
  <c r="BK124" i="3"/>
  <c r="J152" i="3"/>
  <c r="BK142" i="3"/>
  <c r="BK201" i="4"/>
  <c r="J172" i="4"/>
  <c r="BK131" i="4"/>
  <c r="BK195" i="4"/>
  <c r="BK168" i="4"/>
  <c r="J137" i="4"/>
  <c r="BK193" i="4"/>
  <c r="BK135" i="4"/>
  <c r="BK143" i="4"/>
  <c r="J203" i="4"/>
  <c r="J174" i="4"/>
  <c r="BK139" i="4"/>
  <c r="J201" i="4"/>
  <c r="J163" i="4"/>
  <c r="J132" i="5"/>
  <c r="BK136" i="5"/>
  <c r="BK132" i="5"/>
  <c r="BK571" i="2"/>
  <c r="J567" i="2"/>
  <c r="BK558" i="2"/>
  <c r="J550" i="2"/>
  <c r="J525" i="2"/>
  <c r="J508" i="2"/>
  <c r="BK497" i="2"/>
  <c r="J487" i="2"/>
  <c r="BK472" i="2"/>
  <c r="J462" i="2"/>
  <c r="J442" i="2"/>
  <c r="BK427" i="2"/>
  <c r="J418" i="2"/>
  <c r="BK401" i="2"/>
  <c r="BK379" i="2"/>
  <c r="BK364" i="2"/>
  <c r="BK337" i="2"/>
  <c r="BK314" i="2"/>
  <c r="BK303" i="2"/>
  <c r="J283" i="2"/>
  <c r="J269" i="2"/>
  <c r="J256" i="2"/>
  <c r="BK246" i="2"/>
  <c r="BK230" i="2"/>
  <c r="BK218" i="2"/>
  <c r="BK205" i="2"/>
  <c r="J187" i="2"/>
  <c r="BK168" i="2"/>
  <c r="BK150" i="2"/>
  <c r="BK135" i="2"/>
  <c r="J571" i="2"/>
  <c r="J564" i="2"/>
  <c r="BK555" i="2"/>
  <c r="J553" i="2"/>
  <c r="J530" i="2"/>
  <c r="J514" i="2"/>
  <c r="J497" i="2"/>
  <c r="J483" i="2"/>
  <c r="J466" i="2"/>
  <c r="J453" i="2"/>
  <c r="BK438" i="2"/>
  <c r="J425" i="2"/>
  <c r="BK414" i="2"/>
  <c r="BK405" i="2"/>
  <c r="BK384" i="2"/>
  <c r="BK369" i="2"/>
  <c r="J352" i="2"/>
  <c r="J332" i="2"/>
  <c r="BK310" i="2"/>
  <c r="BK298" i="2"/>
  <c r="BK290" i="2"/>
  <c r="J272" i="2"/>
  <c r="J259" i="2"/>
  <c r="J250" i="2"/>
  <c r="J238" i="2"/>
  <c r="J225" i="2"/>
  <c r="BK213" i="2"/>
  <c r="BK197" i="2"/>
  <c r="J183" i="2"/>
  <c r="BK163" i="2"/>
  <c r="J145" i="2"/>
  <c r="J130" i="2"/>
  <c r="BK147" i="3"/>
  <c r="J147" i="3"/>
  <c r="BK157" i="3"/>
  <c r="J157" i="3"/>
  <c r="J166" i="3"/>
  <c r="BK199" i="4"/>
  <c r="J168" i="4"/>
  <c r="J139" i="4"/>
  <c r="J197" i="4"/>
  <c r="J176" i="4"/>
  <c r="BK149" i="4"/>
  <c r="J209" i="4"/>
  <c r="BK178" i="4"/>
  <c r="J159" i="4"/>
  <c r="J131" i="4"/>
  <c r="BK129" i="4"/>
  <c r="BK186" i="4"/>
  <c r="BK145" i="4"/>
  <c r="J207" i="4"/>
  <c r="J186" i="4"/>
  <c r="BK126" i="5"/>
  <c r="J124" i="5"/>
  <c r="J581" i="2"/>
  <c r="BK561" i="2"/>
  <c r="BK553" i="2"/>
  <c r="J540" i="2"/>
  <c r="BK519" i="2"/>
  <c r="J505" i="2"/>
  <c r="BK483" i="2"/>
  <c r="BK466" i="2"/>
  <c r="BK453" i="2"/>
  <c r="J449" i="2"/>
  <c r="BK425" i="2"/>
  <c r="BK410" i="2"/>
  <c r="BK396" i="2"/>
  <c r="J379" i="2"/>
  <c r="J369" i="2"/>
  <c r="BK342" i="2"/>
  <c r="BK327" i="2"/>
  <c r="J310" i="2"/>
  <c r="J298" i="2"/>
  <c r="BK283" i="2"/>
  <c r="J277" i="2"/>
  <c r="BK259" i="2"/>
  <c r="BK250" i="2"/>
  <c r="BK238" i="2"/>
  <c r="BK225" i="2"/>
  <c r="J213" i="2"/>
  <c r="J197" i="2"/>
  <c r="BK183" i="2"/>
  <c r="J173" i="2"/>
  <c r="J158" i="2"/>
  <c r="BK130" i="2"/>
  <c r="BK170" i="4"/>
  <c r="BK137" i="4"/>
  <c r="BK191" i="4"/>
  <c r="BK165" i="4"/>
  <c r="J129" i="4"/>
  <c r="BK184" i="4"/>
  <c r="BK153" i="4"/>
  <c r="J149" i="4"/>
  <c r="BK127" i="4"/>
  <c r="BK163" i="4"/>
  <c r="J133" i="4"/>
  <c r="BK197" i="4"/>
  <c r="J180" i="4"/>
  <c r="J121" i="5"/>
  <c r="J134" i="5"/>
  <c r="J126" i="5"/>
  <c r="J134" i="3"/>
  <c r="J124" i="3"/>
  <c r="J130" i="3"/>
  <c r="J142" i="3"/>
  <c r="J163" i="3"/>
  <c r="J182" i="4"/>
  <c r="J155" i="4"/>
  <c r="J205" i="4"/>
  <c r="J170" i="4"/>
  <c r="J145" i="4"/>
  <c r="J199" i="4"/>
  <c r="J161" i="4"/>
  <c r="BK123" i="4"/>
  <c r="BK141" i="4"/>
  <c r="J193" i="4"/>
  <c r="J153" i="4"/>
  <c r="J127" i="4"/>
  <c r="J195" i="4"/>
  <c r="J157" i="4"/>
  <c r="J136" i="5"/>
  <c r="BK128" i="5"/>
  <c r="BK134" i="5"/>
  <c r="J34" i="2" l="1"/>
  <c r="P289" i="2"/>
  <c r="T404" i="2"/>
  <c r="P549" i="2"/>
  <c r="R575" i="2"/>
  <c r="R574" i="2" s="1"/>
  <c r="T129" i="3"/>
  <c r="T122" i="3" s="1"/>
  <c r="T121" i="3" s="1"/>
  <c r="T162" i="3"/>
  <c r="T120" i="4"/>
  <c r="P167" i="4"/>
  <c r="BK190" i="4"/>
  <c r="J190" i="4" s="1"/>
  <c r="J99" i="4" s="1"/>
  <c r="R190" i="4"/>
  <c r="BK289" i="2"/>
  <c r="J289" i="2"/>
  <c r="J101" i="2"/>
  <c r="BK404" i="2"/>
  <c r="J404" i="2" s="1"/>
  <c r="J102" i="2" s="1"/>
  <c r="R549" i="2"/>
  <c r="P129" i="3"/>
  <c r="P122" i="3" s="1"/>
  <c r="P121" i="3" s="1"/>
  <c r="AU96" i="1" s="1"/>
  <c r="P162" i="3"/>
  <c r="BK120" i="4"/>
  <c r="J120" i="4" s="1"/>
  <c r="J97" i="4" s="1"/>
  <c r="R289" i="2"/>
  <c r="R404" i="2"/>
  <c r="BK549" i="2"/>
  <c r="J549" i="2"/>
  <c r="J104" i="2"/>
  <c r="BK129" i="3"/>
  <c r="J129" i="3" s="1"/>
  <c r="J99" i="3" s="1"/>
  <c r="BK162" i="3"/>
  <c r="J162" i="3" s="1"/>
  <c r="J101" i="3" s="1"/>
  <c r="P120" i="4"/>
  <c r="P129" i="2"/>
  <c r="P258" i="2"/>
  <c r="T437" i="2"/>
  <c r="BK575" i="2"/>
  <c r="BK574" i="2" s="1"/>
  <c r="J574" i="2" s="1"/>
  <c r="J106" i="2" s="1"/>
  <c r="BK118" i="5"/>
  <c r="J118" i="5"/>
  <c r="J97" i="5" s="1"/>
  <c r="T289" i="2"/>
  <c r="P404" i="2"/>
  <c r="T549" i="2"/>
  <c r="T575" i="2"/>
  <c r="T574" i="2"/>
  <c r="R129" i="3"/>
  <c r="R122" i="3"/>
  <c r="R121" i="3" s="1"/>
  <c r="R162" i="3"/>
  <c r="R129" i="2"/>
  <c r="BK258" i="2"/>
  <c r="J258" i="2" s="1"/>
  <c r="J99" i="2" s="1"/>
  <c r="BK437" i="2"/>
  <c r="J437" i="2" s="1"/>
  <c r="J103" i="2" s="1"/>
  <c r="R120" i="4"/>
  <c r="R167" i="4"/>
  <c r="P118" i="5"/>
  <c r="P117" i="5" s="1"/>
  <c r="AU98" i="1" s="1"/>
  <c r="BK129" i="2"/>
  <c r="J129" i="2"/>
  <c r="J98" i="2" s="1"/>
  <c r="R258" i="2"/>
  <c r="P437" i="2"/>
  <c r="R118" i="5"/>
  <c r="R117" i="5" s="1"/>
  <c r="T129" i="2"/>
  <c r="T128" i="2"/>
  <c r="T127" i="2"/>
  <c r="T258" i="2"/>
  <c r="R437" i="2"/>
  <c r="P575" i="2"/>
  <c r="P574" i="2" s="1"/>
  <c r="BK167" i="4"/>
  <c r="J167" i="4"/>
  <c r="J98" i="4"/>
  <c r="T167" i="4"/>
  <c r="P190" i="4"/>
  <c r="T190" i="4"/>
  <c r="T118" i="5"/>
  <c r="T117" i="5" s="1"/>
  <c r="BK276" i="2"/>
  <c r="J276" i="2"/>
  <c r="J100" i="2"/>
  <c r="BK570" i="2"/>
  <c r="J570" i="2" s="1"/>
  <c r="J105" i="2" s="1"/>
  <c r="BK123" i="3"/>
  <c r="BK122" i="3" s="1"/>
  <c r="J122" i="3" s="1"/>
  <c r="J97" i="3" s="1"/>
  <c r="BK146" i="3"/>
  <c r="J146" i="3"/>
  <c r="J100" i="3"/>
  <c r="J92" i="5"/>
  <c r="BK119" i="4"/>
  <c r="J119" i="4"/>
  <c r="J96" i="4" s="1"/>
  <c r="BE128" i="5"/>
  <c r="E107" i="5"/>
  <c r="F113" i="5"/>
  <c r="BE121" i="5"/>
  <c r="J89" i="5"/>
  <c r="F114" i="5"/>
  <c r="BE130" i="5"/>
  <c r="BE134" i="5"/>
  <c r="BE136" i="5"/>
  <c r="J113" i="5"/>
  <c r="BE119" i="5"/>
  <c r="BE132" i="5"/>
  <c r="BE124" i="5"/>
  <c r="BE126" i="5"/>
  <c r="F92" i="4"/>
  <c r="F115" i="4"/>
  <c r="BE125" i="4"/>
  <c r="BE139" i="4"/>
  <c r="BE141" i="4"/>
  <c r="BE143" i="4"/>
  <c r="BE153" i="4"/>
  <c r="BE161" i="4"/>
  <c r="BE165" i="4"/>
  <c r="BE184" i="4"/>
  <c r="BE193" i="4"/>
  <c r="BE209" i="4"/>
  <c r="E109" i="4"/>
  <c r="BE121" i="4"/>
  <c r="J91" i="4"/>
  <c r="BE147" i="4"/>
  <c r="BE172" i="4"/>
  <c r="BE182" i="4"/>
  <c r="BE191" i="4"/>
  <c r="BE199" i="4"/>
  <c r="BE201" i="4"/>
  <c r="BE205" i="4"/>
  <c r="J113" i="4"/>
  <c r="J116" i="4"/>
  <c r="BE123" i="4"/>
  <c r="BE131" i="4"/>
  <c r="BE135" i="4"/>
  <c r="BE137" i="4"/>
  <c r="BE145" i="4"/>
  <c r="BE149" i="4"/>
  <c r="BE129" i="4"/>
  <c r="BE151" i="4"/>
  <c r="BE127" i="4"/>
  <c r="BE176" i="4"/>
  <c r="BE188" i="4"/>
  <c r="BE197" i="4"/>
  <c r="BE207" i="4"/>
  <c r="BE155" i="4"/>
  <c r="BE157" i="4"/>
  <c r="BE159" i="4"/>
  <c r="BE170" i="4"/>
  <c r="BE174" i="4"/>
  <c r="BE203" i="4"/>
  <c r="BE133" i="4"/>
  <c r="BE163" i="4"/>
  <c r="BE168" i="4"/>
  <c r="BE178" i="4"/>
  <c r="BE180" i="4"/>
  <c r="BE186" i="4"/>
  <c r="BE195" i="4"/>
  <c r="J92" i="3"/>
  <c r="F118" i="3"/>
  <c r="BE138" i="3"/>
  <c r="BE166" i="3"/>
  <c r="BE147" i="3"/>
  <c r="BE152" i="3"/>
  <c r="BE157" i="3"/>
  <c r="F91" i="3"/>
  <c r="BE168" i="3"/>
  <c r="BE134" i="3"/>
  <c r="BE163" i="3"/>
  <c r="J89" i="3"/>
  <c r="BE124" i="3"/>
  <c r="BE130" i="3"/>
  <c r="BE142" i="3"/>
  <c r="E85" i="3"/>
  <c r="BC95" i="1"/>
  <c r="AW95" i="1"/>
  <c r="E85" i="2"/>
  <c r="J89" i="2"/>
  <c r="F91" i="2"/>
  <c r="F92" i="2"/>
  <c r="J92" i="2"/>
  <c r="BE130" i="2"/>
  <c r="BE135" i="2"/>
  <c r="BE140" i="2"/>
  <c r="BE145" i="2"/>
  <c r="BE150" i="2"/>
  <c r="BE158" i="2"/>
  <c r="BE163" i="2"/>
  <c r="BE168" i="2"/>
  <c r="BE173" i="2"/>
  <c r="BE178" i="2"/>
  <c r="BE183" i="2"/>
  <c r="BE187" i="2"/>
  <c r="BE192" i="2"/>
  <c r="BE197" i="2"/>
  <c r="BE205" i="2"/>
  <c r="BE209" i="2"/>
  <c r="BE213" i="2"/>
  <c r="BE218" i="2"/>
  <c r="BE222" i="2"/>
  <c r="BE225" i="2"/>
  <c r="BE230" i="2"/>
  <c r="BE234" i="2"/>
  <c r="BE238" i="2"/>
  <c r="BE241" i="2"/>
  <c r="BE246" i="2"/>
  <c r="BE250" i="2"/>
  <c r="BE253" i="2"/>
  <c r="BE256" i="2"/>
  <c r="BE259" i="2"/>
  <c r="BE264" i="2"/>
  <c r="BE269" i="2"/>
  <c r="BE272" i="2"/>
  <c r="BE277" i="2"/>
  <c r="BE283" i="2"/>
  <c r="BE290" i="2"/>
  <c r="BE294" i="2"/>
  <c r="BE298" i="2"/>
  <c r="BE303" i="2"/>
  <c r="BE306" i="2"/>
  <c r="BE310" i="2"/>
  <c r="BE314" i="2"/>
  <c r="BE317" i="2"/>
  <c r="BE327" i="2"/>
  <c r="BE332" i="2"/>
  <c r="BE337" i="2"/>
  <c r="BE342" i="2"/>
  <c r="BE352" i="2"/>
  <c r="BE364" i="2"/>
  <c r="BE369" i="2"/>
  <c r="BE374" i="2"/>
  <c r="BE379" i="2"/>
  <c r="BE384" i="2"/>
  <c r="BE396" i="2"/>
  <c r="BE401" i="2"/>
  <c r="BE405" i="2"/>
  <c r="BE410" i="2"/>
  <c r="BE414" i="2"/>
  <c r="BE418" i="2"/>
  <c r="BE422" i="2"/>
  <c r="BE425" i="2"/>
  <c r="BE427" i="2"/>
  <c r="BE432" i="2"/>
  <c r="BE438" i="2"/>
  <c r="BE442" i="2"/>
  <c r="BE449" i="2"/>
  <c r="BE451" i="2"/>
  <c r="BE453" i="2"/>
  <c r="BE455" i="2"/>
  <c r="BE462" i="2"/>
  <c r="BE466" i="2"/>
  <c r="BE472" i="2"/>
  <c r="BE475" i="2"/>
  <c r="BE483" i="2"/>
  <c r="BE487" i="2"/>
  <c r="BE492" i="2"/>
  <c r="BE497" i="2"/>
  <c r="BE500" i="2"/>
  <c r="BE505" i="2"/>
  <c r="BE508" i="2"/>
  <c r="BE514" i="2"/>
  <c r="BE519" i="2"/>
  <c r="BE525" i="2"/>
  <c r="BE530" i="2"/>
  <c r="BE540" i="2"/>
  <c r="BE550" i="2"/>
  <c r="BE553" i="2"/>
  <c r="BE555" i="2"/>
  <c r="BE558" i="2"/>
  <c r="BE561" i="2"/>
  <c r="BE564" i="2"/>
  <c r="BE567" i="2"/>
  <c r="BE571" i="2"/>
  <c r="BE576" i="2"/>
  <c r="BE581" i="2"/>
  <c r="BA95" i="1"/>
  <c r="BB95" i="1"/>
  <c r="BD95" i="1"/>
  <c r="F34" i="3"/>
  <c r="BA96" i="1"/>
  <c r="F35" i="5"/>
  <c r="BB98" i="1" s="1"/>
  <c r="F37" i="5"/>
  <c r="BD98" i="1"/>
  <c r="F34" i="4"/>
  <c r="BA97" i="1" s="1"/>
  <c r="F36" i="3"/>
  <c r="BC96" i="1"/>
  <c r="F34" i="5"/>
  <c r="BA98" i="1" s="1"/>
  <c r="J34" i="5"/>
  <c r="AW98" i="1"/>
  <c r="J34" i="4"/>
  <c r="AW97" i="1" s="1"/>
  <c r="F36" i="4"/>
  <c r="BC97" i="1"/>
  <c r="F37" i="3"/>
  <c r="BD96" i="1" s="1"/>
  <c r="F35" i="4"/>
  <c r="BB97" i="1"/>
  <c r="J34" i="3"/>
  <c r="AW96" i="1" s="1"/>
  <c r="F37" i="4"/>
  <c r="BD97" i="1"/>
  <c r="F35" i="3"/>
  <c r="BB96" i="1" s="1"/>
  <c r="F36" i="5"/>
  <c r="BC98" i="1"/>
  <c r="J575" i="2" l="1"/>
  <c r="J107" i="2" s="1"/>
  <c r="J123" i="3"/>
  <c r="J98" i="3" s="1"/>
  <c r="T119" i="4"/>
  <c r="R119" i="4"/>
  <c r="P119" i="4"/>
  <c r="AU97" i="1"/>
  <c r="P128" i="2"/>
  <c r="P127" i="2"/>
  <c r="AU95" i="1" s="1"/>
  <c r="R128" i="2"/>
  <c r="R127" i="2"/>
  <c r="BK128" i="2"/>
  <c r="J128" i="2"/>
  <c r="J97" i="2"/>
  <c r="BK117" i="5"/>
  <c r="J117" i="5"/>
  <c r="J96" i="5" s="1"/>
  <c r="BK121" i="3"/>
  <c r="J121" i="3"/>
  <c r="J96" i="3"/>
  <c r="J33" i="3"/>
  <c r="AV96" i="1"/>
  <c r="AT96" i="1"/>
  <c r="BD94" i="1"/>
  <c r="W33" i="1" s="1"/>
  <c r="BA94" i="1"/>
  <c r="W30" i="1" s="1"/>
  <c r="F33" i="2"/>
  <c r="AZ95" i="1"/>
  <c r="F33" i="3"/>
  <c r="AZ96" i="1"/>
  <c r="F33" i="5"/>
  <c r="AZ98" i="1" s="1"/>
  <c r="BC94" i="1"/>
  <c r="W32" i="1"/>
  <c r="J33" i="2"/>
  <c r="AV95" i="1"/>
  <c r="AT95" i="1" s="1"/>
  <c r="F33" i="4"/>
  <c r="AZ97" i="1" s="1"/>
  <c r="J33" i="4"/>
  <c r="AV97" i="1"/>
  <c r="AT97" i="1"/>
  <c r="J30" i="4"/>
  <c r="AG97" i="1"/>
  <c r="J33" i="5"/>
  <c r="AV98" i="1"/>
  <c r="AT98" i="1"/>
  <c r="BB94" i="1"/>
  <c r="W31" i="1"/>
  <c r="BK127" i="2" l="1"/>
  <c r="J127" i="2"/>
  <c r="AN97" i="1"/>
  <c r="J39" i="4"/>
  <c r="AU94" i="1"/>
  <c r="AX94" i="1"/>
  <c r="J30" i="5"/>
  <c r="AG98" i="1" s="1"/>
  <c r="AW94" i="1"/>
  <c r="AK30" i="1"/>
  <c r="J30" i="2"/>
  <c r="AG95" i="1"/>
  <c r="AY94" i="1"/>
  <c r="J30" i="3"/>
  <c r="AG96" i="1"/>
  <c r="AZ94" i="1"/>
  <c r="W29" i="1" s="1"/>
  <c r="J39" i="5" l="1"/>
  <c r="J39" i="2"/>
  <c r="J96" i="2"/>
  <c r="J39" i="3"/>
  <c r="AN96" i="1"/>
  <c r="AN95" i="1"/>
  <c r="AN98" i="1"/>
  <c r="AG94" i="1"/>
  <c r="AK26" i="1" s="1"/>
  <c r="AK35" i="1" s="1"/>
  <c r="AV94" i="1"/>
  <c r="AK29" i="1"/>
  <c r="AT94" i="1" l="1"/>
  <c r="AN94" i="1" l="1"/>
</calcChain>
</file>

<file path=xl/sharedStrings.xml><?xml version="1.0" encoding="utf-8"?>
<sst xmlns="http://schemas.openxmlformats.org/spreadsheetml/2006/main" count="5939" uniqueCount="922">
  <si>
    <t>Export Komplet</t>
  </si>
  <si>
    <t/>
  </si>
  <si>
    <t>2.0</t>
  </si>
  <si>
    <t>ZAMOK</t>
  </si>
  <si>
    <t>False</t>
  </si>
  <si>
    <t>{c3469927-ed72-4c98-8d46-885809f85ff6}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</si>
  <si>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</si>
  <si>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</si>
  <si>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</si>
  <si>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</si>
  <si>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</si>
  <si>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</si>
  <si>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</si>
  <si>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</si>
  <si>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2198-1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</si>
  <si>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</si>
  <si>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</si>
  <si>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Doksy - oprava MK ul. Nerudova - 19.8.2025</t>
  </si>
  <si>
    <t>0,1</t>
  </si>
  <si>
    <t>KSO:</t>
  </si>
  <si>
    <t>CC-CZ:</t>
  </si>
  <si>
    <t>1</t>
  </si>
  <si>
    <t>Místo:</t>
  </si>
  <si>
    <t>Doksy</t>
  </si>
  <si>
    <t>Datum:</t>
  </si>
  <si>
    <t>19. 8. 2025</t>
  </si>
  <si>
    <t>10</t>
  </si>
  <si>
    <t>100</t>
  </si>
  <si>
    <t>Zadavatel:</t>
  </si>
  <si>
    <t>IČ:</t>
  </si>
  <si>
    <t xml:space="preserve"> </t>
  </si>
  <si>
    <t>DIČ:</t>
  </si>
  <si>
    <t>Uchazeč:</t>
  </si>
  <si>
    <t>Vyplň údaj</t>
  </si>
  <si>
    <t>Projektant:</t>
  </si>
  <si>
    <t>Ing. Martina Hřebřinová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</si>
  <si>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</si>
  <si>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</si>
  <si>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</si>
  <si>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</si>
  <si>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</si>
  <si>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</si>
  <si>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</si>
  <si>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</si>
  <si>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</si>
  <si>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</si>
  <si>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</si>
  <si>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</si>
  <si>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</si>
  <si>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</si>
  <si>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</si>
  <si>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</si>
  <si>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</si>
  <si>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</si>
  <si>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</si>
  <si>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</si>
  <si>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</si>
  <si>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</si>
  <si>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</si>
  <si>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</si>
  <si>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</si>
  <si>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</si>
  <si>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</si>
  <si>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</si>
  <si>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</si>
  <si>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</si>
  <si>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</si>
  <si>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</si>
  <si>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</si>
  <si>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</si>
  <si>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</si>
  <si>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</si>
  <si>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</si>
  <si>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</si>
  <si>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</si>
  <si>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</si>
  <si>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</si>
  <si>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</si>
  <si>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</si>
  <si>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</si>
  <si>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</si>
  <si>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</si>
  <si>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</si>
  <si>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</si>
  <si>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101 A-1</t>
  </si>
  <si>
    <t>Komunikace, chodník</t>
  </si>
  <si>
    <t>STA</t>
  </si>
  <si>
    <t>{94ea9a38-8d81-465e-900c-2796ca483a1a}</t>
  </si>
  <si>
    <t>2</t>
  </si>
  <si>
    <t>SO 101 B</t>
  </si>
  <si>
    <t>Komunikace - asfaltový povrch</t>
  </si>
  <si>
    <t>{b7a66e4c-50f2-4528-8eff-05b7166059d3}</t>
  </si>
  <si>
    <t>SO 401</t>
  </si>
  <si>
    <t>Veřejné osvětlení</t>
  </si>
  <si>
    <t>{3b3a8e7e-a1a3-4067-b5e7-d26f0a89ff7c}</t>
  </si>
  <si>
    <t>VRN</t>
  </si>
  <si>
    <t>Vedlejší rozpočtové náklady</t>
  </si>
  <si>
    <t>{bd51d5c2-e6ed-428f-9a19-9dff0c3d942e}</t>
  </si>
  <si>
    <t>KRYCÍ LIST SOUPISU PRACÍ</t>
  </si>
  <si>
    <t>Objekt:</t>
  </si>
  <si>
    <t>SO 101 A-1 - Komunikace, chodník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</si>
  <si>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</si>
  <si>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</si>
  <si>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</si>
  <si>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</si>
  <si>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</si>
  <si>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</si>
  <si>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</si>
  <si>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2 - Zakládání</t>
  </si>
  <si>
    <t xml:space="preserve">    3 - Svislé a kompletní konstrukce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</si>
  <si>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</si>
  <si>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</si>
  <si>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</si>
  <si>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</si>
  <si>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</si>
  <si>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PSV - Práce a dodávky PSV</t>
  </si>
  <si>
    <t xml:space="preserve">    711 - Izolace proti vodě, vlhkosti a plynům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</si>
  <si>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</si>
  <si>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</si>
  <si>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</si>
  <si>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</si>
  <si>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</si>
  <si>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</si>
  <si>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</si>
  <si>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</si>
  <si>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</si>
  <si>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</si>
  <si>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</si>
  <si>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</si>
  <si>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</si>
  <si>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</si>
  <si>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</si>
  <si>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</si>
  <si>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</si>
  <si>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</si>
  <si>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113105111</t>
  </si>
  <si>
    <t>Rozebrání dlažeb z lomového kamene kladených na sucho</t>
  </si>
  <si>
    <t>m2</t>
  </si>
  <si>
    <t>CS ÚRS 2024 02</t>
  </si>
  <si>
    <t>4</t>
  </si>
  <si>
    <t>1871762501</t>
  </si>
  <si>
    <t>PP</t>
  </si>
  <si>
    <t>Rozebrání dlažeb z lomového kamene s přemístěním hmot na skládku na vzdálenost do 3 m nebo s naložením na dopravní prostředek, kladených na sucho</t>
  </si>
  <si>
    <t>Online PSC</t>
  </si>
  <si>
    <t>https://podminky.urs.cz/item/CS_URS_2024_02/113105111</t>
  </si>
  <si>
    <t>VV</t>
  </si>
  <si>
    <t>odstranění kamenné dlažby - čedič</t>
  </si>
  <si>
    <t>37,0</t>
  </si>
  <si>
    <t>113106132</t>
  </si>
  <si>
    <t>Rozebrání dlažeb z betonových nebo kamenných dlaždic komunikací pro pěší strojně pl do 50 m2</t>
  </si>
  <si>
    <t>1717653123</t>
  </si>
  <si>
    <t>Rozebrání dlažeb komunikací pro pěší s přemístěním hmot na skládku na vzdálenost do 3 m nebo s naložením na dopravní prostředek s ložem z kameniva nebo živice a s jakoukoliv výplní spár strojně plochy jednotlivě do 50 m2 z betonových, kameninových nebo dlaždic, desek nebo tvarovek</t>
  </si>
  <si>
    <t>https://podminky.urs.cz/item/CS_URS_2024_02/113106132</t>
  </si>
  <si>
    <t>odstranění betonové dlažby</t>
  </si>
  <si>
    <t>34,0</t>
  </si>
  <si>
    <t>3</t>
  </si>
  <si>
    <t>113107163</t>
  </si>
  <si>
    <t>Odstranění podkladu z kameniva drceného tl přes 200 do 300 mm strojně pl přes 50 do 200 m2</t>
  </si>
  <si>
    <t>1874345029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</si>
  <si>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</si>
  <si>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https://podminky.urs.cz/item/CS_URS_2024_02/113107163</t>
  </si>
  <si>
    <t>odstranění asfaltového povrchu - chodník - podklad pro novou kci chodníku</t>
  </si>
  <si>
    <t>167,0</t>
  </si>
  <si>
    <t>113107164</t>
  </si>
  <si>
    <t>Odstranění podkladu z kameniva drceného tl přes 300 do 400 mm strojně pl přes 50 do 200 m2</t>
  </si>
  <si>
    <t>-2010602082</t>
  </si>
  <si>
    <t>Odstranění podkladů nebo krytů strojně plochy jednotlivě přes 50 m2 do 200 m2 s přemístěním hmot na skládku na vzdálenost do 20 m nebo s naložením na dopravní prostředek z kameniva hrubého drceného, o tl. vrstvy přes 300 do 400 mm</t>
  </si>
  <si>
    <t>https://podminky.urs.cz/item/CS_URS_2024_02/113107164</t>
  </si>
  <si>
    <t>vybourání asfaltového povrchu - podklad pro novou kci</t>
  </si>
  <si>
    <t>89,0</t>
  </si>
  <si>
    <t>5</t>
  </si>
  <si>
    <t>113107182</t>
  </si>
  <si>
    <t>Odstranění podkladu živičného tl přes 50 do 100 mm strojně pl přes 50 do 200 m2</t>
  </si>
  <si>
    <t>661058689</t>
  </si>
  <si>
    <t>Odstranění podkladů nebo krytů strojně plochy jednotlivě přes 50 m2 do 200 m2 s přemístěním hmot na skládku na vzdálenost do 20 m nebo s naložením na dopravní prostředek živičných, o tl. vrstvy přes 50 do 100 mm</t>
  </si>
  <si>
    <t>https://podminky.urs.cz/item/CS_URS_2024_02/113107182</t>
  </si>
  <si>
    <t>vybourání assfaltového povrchu - rozlámaný</t>
  </si>
  <si>
    <t>odstranění asfaltového povrchu - chodník</t>
  </si>
  <si>
    <t>Součet</t>
  </si>
  <si>
    <t>6</t>
  </si>
  <si>
    <t>113107225</t>
  </si>
  <si>
    <t>Odstranění podkladu z kameniva drceného tl přes 400 do 500 mm strojně pl přes 200 m2</t>
  </si>
  <si>
    <t>1780150536</t>
  </si>
  <si>
    <t>Odstranění podkladů nebo krytů strojně plochy jednotlivě přes 200 m2 s přemístěním hmot na skládku na vzdálenost do 20 m nebo s naložením na dopravní prostředek z kameniva hrubého drceného, o tl. vrstvy přes 400 do 500 mm</t>
  </si>
  <si>
    <t>https://podminky.urs.cz/item/CS_URS_2024_02/113107225</t>
  </si>
  <si>
    <t>asfaltový povrch místní komunikace - odstranění podkladu tl. 0,42 m</t>
  </si>
  <si>
    <t>1527,0</t>
  </si>
  <si>
    <t>8</t>
  </si>
  <si>
    <t>113107323</t>
  </si>
  <si>
    <t>Odstranění podkladu z kameniva drceného tl přes 200 do 300 mm strojně pl do 50 m2</t>
  </si>
  <si>
    <t>242117245</t>
  </si>
  <si>
    <t>Odstranění podkladů nebo krytů strojně plochy jednotlivě do 50 m2 s přemístěním hmot na skládku na vzdálenost do 3 m nebo s naložením na dopravní prostředek z kameniva hrubého drceného, o tl. vrstvy přes 200 do 300 mm</t>
  </si>
  <si>
    <t>https://podminky.urs.cz/item/CS_URS_2024_02/113107323</t>
  </si>
  <si>
    <t>odstranění betonové dlažby - podklad pod novou kci</t>
  </si>
  <si>
    <t>9</t>
  </si>
  <si>
    <t>113107324</t>
  </si>
  <si>
    <t>Odstranění podkladu z kameniva drceného tl přes 300 do 400 mm strojně pl do 50 m2</t>
  </si>
  <si>
    <t>-746831982</t>
  </si>
  <si>
    <t>Odstranění podkladů nebo krytů strojně plochy jednotlivě do 50 m2 s přemístěním hmot na skládku na vzdálenost do 3 m nebo s naložením na dopravní prostředek z kameniva hrubého drceného, o tl. vrstvy přes 300 do 400 mm</t>
  </si>
  <si>
    <t>https://podminky.urs.cz/item/CS_URS_2024_02/113107324</t>
  </si>
  <si>
    <t>odstranění kamenné dlažby - čedič - odebrání podkladu pro novou kci</t>
  </si>
  <si>
    <t>113107330</t>
  </si>
  <si>
    <t>Odstranění podkladu z betonu prostého tl do 100 mm strojně pl do 50 m2</t>
  </si>
  <si>
    <t>-1889554769</t>
  </si>
  <si>
    <t>Odstranění podkladů nebo krytů strojně plochy jednotlivě do 50 m2 s přemístěním hmot na skládku na vzdálenost do 3 m nebo s naložením na dopravní prostředek z betonu prostého, o tl. vrstvy do 100 mm</t>
  </si>
  <si>
    <t>https://podminky.urs.cz/item/CS_URS_2024_02/113107330</t>
  </si>
  <si>
    <t>odstranění betonové plochy</t>
  </si>
  <si>
    <t>4,0</t>
  </si>
  <si>
    <t>11</t>
  </si>
  <si>
    <t>113202111.1</t>
  </si>
  <si>
    <t>Vytrhání obrub krajníků obrubníků stojatých</t>
  </si>
  <si>
    <t>m</t>
  </si>
  <si>
    <t>-472023541</t>
  </si>
  <si>
    <t>Vytrhání obrub s vybouráním lože, s přemístěním hmot na skládku na vzdálenost do 3 m nebo s naložením na dopravní prostředek z krajníků nebo obrubníků stojatých</t>
  </si>
  <si>
    <t>https://podminky.urs.cz/item/CS_URS_2024_02/113202111.1</t>
  </si>
  <si>
    <t xml:space="preserve">odstranění betonové obruby </t>
  </si>
  <si>
    <t>32,0</t>
  </si>
  <si>
    <t>11320211R</t>
  </si>
  <si>
    <t>Vytrhání obrub krajníků obrubníků stojatých - kamenné obruby (nepravidelný tvar a délka)</t>
  </si>
  <si>
    <t>1204125809</t>
  </si>
  <si>
    <t>odstranění kamenné obruby - nepravidelný rvar a délka)</t>
  </si>
  <si>
    <t>185,20</t>
  </si>
  <si>
    <t>13</t>
  </si>
  <si>
    <t>113204111</t>
  </si>
  <si>
    <t>Vytrhání obrub záhonových</t>
  </si>
  <si>
    <t>-251082317</t>
  </si>
  <si>
    <t>Vytrhání obrub s vybouráním lože, s přemístěním hmot na skládku na vzdálenost do 3 m nebo s naložením na dopravní prostředek záhonových</t>
  </si>
  <si>
    <t>https://podminky.urs.cz/item/CS_URS_2024_02/113204111</t>
  </si>
  <si>
    <t>odstranění sadové obruby</t>
  </si>
  <si>
    <t>30,7</t>
  </si>
  <si>
    <t>14</t>
  </si>
  <si>
    <t>121151103</t>
  </si>
  <si>
    <t>Sejmutí ornice plochy do 100 m2 tl vrstvy do 200 mm strojně</t>
  </si>
  <si>
    <t>1452222954</t>
  </si>
  <si>
    <t>Sejmutí ornice strojně při souvislé ploše do 100 m2, tl. vrstvy do 200 mm</t>
  </si>
  <si>
    <t>https://podminky.urs.cz/item/CS_URS_2024_02/121151103</t>
  </si>
  <si>
    <t>sejmutí humózní vrstvy</t>
  </si>
  <si>
    <t>49,2</t>
  </si>
  <si>
    <t>15</t>
  </si>
  <si>
    <t>122251102</t>
  </si>
  <si>
    <t>Odkopávky a prokopávky nezapažené v hornině třídy těžitelnosti I skupiny 3 objem do 50 m3 strojně</t>
  </si>
  <si>
    <t>m3</t>
  </si>
  <si>
    <t>64558305</t>
  </si>
  <si>
    <t>Odkopávky a prokopávky nezapažené strojně v hornině třídy těžitelnosti I skupiny 3 přes 20 do 50 m3</t>
  </si>
  <si>
    <t>https://podminky.urs.cz/item/CS_URS_2024_02/122251102</t>
  </si>
  <si>
    <t>odstranění nestmeleného podvrchu (hlína, štěrk), odebrání podkladu</t>
  </si>
  <si>
    <t>151,5*0,45</t>
  </si>
  <si>
    <t>odebrání podkladu humózní vrstvy</t>
  </si>
  <si>
    <t>49,2*0,25</t>
  </si>
  <si>
    <t>98</t>
  </si>
  <si>
    <t>16270110R</t>
  </si>
  <si>
    <t xml:space="preserve">Vodorovné přemístění výkopku/sypaniny z horniny tř. 1 až 4 - na skládku dle dodavatele </t>
  </si>
  <si>
    <t>-1077869045</t>
  </si>
  <si>
    <t>Vodorovné přemístění výkopku/sypaniny z horniny tř. 1 až 4 - na skládku dle dodavatele</t>
  </si>
  <si>
    <t>odkopávky</t>
  </si>
  <si>
    <t>80,475</t>
  </si>
  <si>
    <t>99</t>
  </si>
  <si>
    <t>16270110R2</t>
  </si>
  <si>
    <t>Vodorovné přemístění ornice - na úložiště dle investora</t>
  </si>
  <si>
    <t>148711097</t>
  </si>
  <si>
    <t>ornice</t>
  </si>
  <si>
    <t>49,20*0,1</t>
  </si>
  <si>
    <t>167151111</t>
  </si>
  <si>
    <t>Nakládání výkopku z hornin třídy těžitelnosti I skupiny 1 až 3 přes 100 m3</t>
  </si>
  <si>
    <t>1187650184</t>
  </si>
  <si>
    <t>Nakládání, skládání a překládání neulehlého výkopku nebo sypaniny strojně nakládání, množství přes 100 m3, z hornin třídy těžitelnosti I, skupiny 1 až 3</t>
  </si>
  <si>
    <t>https://podminky.urs.cz/item/CS_URS_2024_02/167151111</t>
  </si>
  <si>
    <t>101</t>
  </si>
  <si>
    <t>171201231.1</t>
  </si>
  <si>
    <t>Poplatek za uložení zeminy a kamení na recyklační skládce (skládkovné) kód odpadu 17 05 04</t>
  </si>
  <si>
    <t>t</t>
  </si>
  <si>
    <t>-494073979</t>
  </si>
  <si>
    <t>Poplatek za uložení stavebního odpadu na recyklační skládce (skládkovné) zeminy a kamení zatříděného do Katalogu odpadů pod kódem 17 05 04</t>
  </si>
  <si>
    <t>https://podminky.urs.cz/item/CS_URS_2024_02/171201231.1</t>
  </si>
  <si>
    <t>80,475*1,8</t>
  </si>
  <si>
    <t>102</t>
  </si>
  <si>
    <t>171251201</t>
  </si>
  <si>
    <t>Uložení sypaniny na skládky nebo meziskládky</t>
  </si>
  <si>
    <t>87326102</t>
  </si>
  <si>
    <t>Uložení sypaniny na skládky nebo meziskládky bez hutnění s upravením uložené sypaniny do předepsaného tvaru</t>
  </si>
  <si>
    <t>https://podminky.urs.cz/item/CS_URS_2024_02/171251201</t>
  </si>
  <si>
    <t>16</t>
  </si>
  <si>
    <t>181006111</t>
  </si>
  <si>
    <t>Rozprostření zemin tl vrstvy do 0,1 m schopných zúrodnění v rovině a sklonu do 1:5</t>
  </si>
  <si>
    <t>-233830319</t>
  </si>
  <si>
    <t>Rozprostření zemin schopných zúrodnění  v rovině a ve sklonu do 1:5, tloušťka vrstvy do 0,10 m</t>
  </si>
  <si>
    <t>https://podminky.urs.cz/item/CS_URS_2024_02/181006111</t>
  </si>
  <si>
    <t>plocha k zatravnění</t>
  </si>
  <si>
    <t>178,0</t>
  </si>
  <si>
    <t>17</t>
  </si>
  <si>
    <t>M</t>
  </si>
  <si>
    <t>10364101</t>
  </si>
  <si>
    <t>zemina pro terénní úpravy -  ornice</t>
  </si>
  <si>
    <t>-1290204586</t>
  </si>
  <si>
    <t>178,0*0,1*1,67</t>
  </si>
  <si>
    <t>18</t>
  </si>
  <si>
    <t>18141113R</t>
  </si>
  <si>
    <t>Založení parkových trávníků výsevem v rovině, jemná modelace terénu, výsev travního semene, utužení povrchu válcováním, zálivka</t>
  </si>
  <si>
    <t>-619169517</t>
  </si>
  <si>
    <t>Založení trávníku na půdě předem připravené plochy do 1000 m2 výsevem včetně utažení parkového v rovině nebo na svahu do 1:5</t>
  </si>
  <si>
    <t>19</t>
  </si>
  <si>
    <t>00572470</t>
  </si>
  <si>
    <t>osivo směs travní univerzál</t>
  </si>
  <si>
    <t>kg</t>
  </si>
  <si>
    <t>2144417658</t>
  </si>
  <si>
    <t>178*0,015 'Přepočtené koeficientem množství</t>
  </si>
  <si>
    <t>20</t>
  </si>
  <si>
    <t>181951111</t>
  </si>
  <si>
    <t>Úprava pláně v hornině třídy těžitelnosti I skupiny 1 až 3 bez zhutnění strojně</t>
  </si>
  <si>
    <t>-1664948339</t>
  </si>
  <si>
    <t>Úprava pláně vyrovnáním výškových rozdílů strojně v hornině třídy těžitelnosti I, skupiny 1 až 3 bez zhutnění</t>
  </si>
  <si>
    <t>https://podminky.urs.cz/item/CS_URS_2024_02/181951111</t>
  </si>
  <si>
    <t>181951112</t>
  </si>
  <si>
    <t>Úprava pláně v hornině třídy těžitelnosti I, skupiny 1 až 3 se zhutněním strojně</t>
  </si>
  <si>
    <t>-30733844</t>
  </si>
  <si>
    <t>Úprava pláně vyrovnáním výškových rozdílů strojně v hornině třídy těžitelnosti I, skupiny 1 až 3 se zhutněním</t>
  </si>
  <si>
    <t>https://podminky.urs.cz/item/CS_URS_2024_02/181951112</t>
  </si>
  <si>
    <t>1453+217,3+10,9+8,6+16,7+17,5+14,6+231+5+9,4+51,75+9,3+0,9+17,2+3,625</t>
  </si>
  <si>
    <t>22</t>
  </si>
  <si>
    <t>183151114</t>
  </si>
  <si>
    <t>Hloubení jam pro výsadbu dřevin strojně v rovině nebo ve svahu do 1:5 obj jamky přes 0,5 do 0,7 m3</t>
  </si>
  <si>
    <t>kus</t>
  </si>
  <si>
    <t>-1511912340</t>
  </si>
  <si>
    <t>Hloubení jam pro výsadbu dřevin strojně v rovině nebo ve svahu do 1:5, objem přes 0,50 do 0,70 m3</t>
  </si>
  <si>
    <t>https://podminky.urs.cz/item/CS_URS_2024_02/183151114</t>
  </si>
  <si>
    <t>23</t>
  </si>
  <si>
    <t>184102115.2</t>
  </si>
  <si>
    <t>Výsadba dřeviny s balem D do 0,6 m do jamky se zalitím v rovině a svahu do 1:5</t>
  </si>
  <si>
    <t>-1644696797</t>
  </si>
  <si>
    <t>Výsadba dřeviny s balem do předem vyhloubené jamky se zalitím  v rovině nebo na svahu do 1:5, při průměru balu přes 500 do 600 mm</t>
  </si>
  <si>
    <t>https://podminky.urs.cz/item/CS_URS_2024_02/184102115.2</t>
  </si>
  <si>
    <t>24</t>
  </si>
  <si>
    <t>026503</t>
  </si>
  <si>
    <t xml:space="preserve">Javor mléč /Acer platanoides/ "Globosum" </t>
  </si>
  <si>
    <t>128</t>
  </si>
  <si>
    <t>747707122</t>
  </si>
  <si>
    <t xml:space="preserve">Javor mléč /Acer platanoides/ "Globosum"
</t>
  </si>
  <si>
    <t>Zakládání</t>
  </si>
  <si>
    <t>25</t>
  </si>
  <si>
    <t>211561111</t>
  </si>
  <si>
    <t>Výplň odvodňovacích žeber nebo trativodů kamenivem hrubým drceným frakce 4 až 16 mm - ŠD 8/16</t>
  </si>
  <si>
    <t>1101567485</t>
  </si>
  <si>
    <t>Výplň kamenivem do rýh odvodňovacích žeber nebo trativodů  bez zhutnění, s úpravou povrchu výplně kamenivem hrubým drceným frakce 4 až 16 mm</t>
  </si>
  <si>
    <t>https://podminky.urs.cz/item/CS_URS_2024_02/211561111</t>
  </si>
  <si>
    <t>drenážní žebro v chodníku</t>
  </si>
  <si>
    <t>(56+23,5+177+46+57,5+34+3)*0,02</t>
  </si>
  <si>
    <t>26</t>
  </si>
  <si>
    <t>211971121</t>
  </si>
  <si>
    <t>Zřízení opláštění žeber nebo trativodů geotextilií v rýze nebo zářezu sklonu přes 1:2 š do 2,5 m</t>
  </si>
  <si>
    <t>1044913040</t>
  </si>
  <si>
    <t>Zřízení opláštění výplně z geotextilie odvodňovacích žeber nebo trativodů v rýze nebo zářezu se stěnami svislými nebo šikmými o sklonu přes 1:2 při rozvinuté šířce opláštění do 2,5 m</t>
  </si>
  <si>
    <t>https://podminky.urs.cz/item/CS_URS_2024_02/211971121</t>
  </si>
  <si>
    <t>(56+23,5+177+46+57,5+34+3)*0,5</t>
  </si>
  <si>
    <t>27</t>
  </si>
  <si>
    <t>69311080</t>
  </si>
  <si>
    <t>geotextilie netkaná separační, ochranná, filtrační, drenážní PES 200g/m2</t>
  </si>
  <si>
    <t>-372875934</t>
  </si>
  <si>
    <t>198,5*1,1845 'Přepočtené koeficientem množství</t>
  </si>
  <si>
    <t>28</t>
  </si>
  <si>
    <t>21275210R.1</t>
  </si>
  <si>
    <t xml:space="preserve">Trativod z drenážních trubek  DN 100 pro liniové stavby - kompletní provedení vč. výkopu rýhy, lože a obsypu </t>
  </si>
  <si>
    <t>159092814</t>
  </si>
  <si>
    <t>Trativod z drenážních trubek  DN 100 pro liniové stavby - kompletní provedení vč. výkopu rýhy, lože a obsypu</t>
  </si>
  <si>
    <t>plastová trativodka DN 100</t>
  </si>
  <si>
    <t>245,0</t>
  </si>
  <si>
    <t>Svislé a kompletní konstrukce</t>
  </si>
  <si>
    <t>29</t>
  </si>
  <si>
    <t>327213223</t>
  </si>
  <si>
    <t>Zdění zdiva opěrných zdí z pravidelných kamenů na maltu obj kamene přes 0,02 m3 š spáry přes 10 do 20 mm</t>
  </si>
  <si>
    <t>-1471389072</t>
  </si>
  <si>
    <t>Zdění zdiva nadzákladového opěrných zdí a valů z lomového kamene štípaného nebo ručně vybíraného na maltu z pravidelných kamenů (na vazbu) objemu 1 kusu kamene přes 0,02 m3, šířka spáry přes 10 do 20 mm</t>
  </si>
  <si>
    <t>https://podminky.urs.cz/item/CS_URS_2024_02/327213223</t>
  </si>
  <si>
    <t>oprava čela mostku</t>
  </si>
  <si>
    <t>nadezdění pískovcovými štuky a výsprava</t>
  </si>
  <si>
    <t>(8,9*0,3*0,6)+1,0</t>
  </si>
  <si>
    <t>30</t>
  </si>
  <si>
    <t>58381087.1</t>
  </si>
  <si>
    <t>pískovcové bloky (štuky)</t>
  </si>
  <si>
    <t>781831332</t>
  </si>
  <si>
    <t>haklík hrubý pískovec</t>
  </si>
  <si>
    <t>2,602*1,1 'Přepočtené koeficientem množství</t>
  </si>
  <si>
    <t>Komunikace pozemní</t>
  </si>
  <si>
    <t>31</t>
  </si>
  <si>
    <t>56472211R</t>
  </si>
  <si>
    <t>Podklad z vibrované drti tl 50 mm - 0/4</t>
  </si>
  <si>
    <t>1469965048</t>
  </si>
  <si>
    <t>Podklad nebo kryt z vibrované drti 0/4 s rozprostřením, vlhčením a zhutněním, po zhutnění tl. 50 mm</t>
  </si>
  <si>
    <t>https://podminky.urs.cz/item/CS_URS_2024_02/56472211R</t>
  </si>
  <si>
    <t>5,0</t>
  </si>
  <si>
    <t>32</t>
  </si>
  <si>
    <t>564851111</t>
  </si>
  <si>
    <t>Podklad ze štěrkodrtě ŠD plochy přes 100 m2 tl 150 mm - 0/63</t>
  </si>
  <si>
    <t>-1435330141</t>
  </si>
  <si>
    <t>Podklad ze štěrkodrti ŠD s rozprostřením a zhutněním plochy přes 100 m2, po zhutnění tl. 150 mm</t>
  </si>
  <si>
    <t>https://podminky.urs.cz/item/CS_URS_2024_02/564851111</t>
  </si>
  <si>
    <t>236,8+279,8+5,0+93,0</t>
  </si>
  <si>
    <t>33</t>
  </si>
  <si>
    <t>564871111</t>
  </si>
  <si>
    <t>Podklad ze štěrkodrtě ŠD plochy přes 100 m2 tl 250 mm - 0/63</t>
  </si>
  <si>
    <t>-426812631</t>
  </si>
  <si>
    <t>Podklad ze štěrkodrti ŠD s rozprostřením a zhutněním plochy přes 100 m2, po zhutnění tl. 250 mm</t>
  </si>
  <si>
    <t>https://podminky.urs.cz/item/CS_URS_2024_02/564871111</t>
  </si>
  <si>
    <t>podklad asfaltový beton</t>
  </si>
  <si>
    <t>1453,0</t>
  </si>
  <si>
    <t>35</t>
  </si>
  <si>
    <t>567122110.1</t>
  </si>
  <si>
    <t>Podklad ze směsi stmelené cementem SC C 8/10 (KSC I) tl 100 mm</t>
  </si>
  <si>
    <t>1113322680</t>
  </si>
  <si>
    <t>Podklad ze směsi stmelené cementem SC bez dilatačních spár, s rozprostřením a zhutněním SC C 8/10 (KSC I), po zhutnění tl. 100 mm</t>
  </si>
  <si>
    <t>217,3+10,9+8,6</t>
  </si>
  <si>
    <t>36</t>
  </si>
  <si>
    <t>567122112</t>
  </si>
  <si>
    <t>Podklad ze směsi stmelené cementem SC C 8/10 (KSC I) tl 130 mm</t>
  </si>
  <si>
    <t>800172104</t>
  </si>
  <si>
    <t>Podklad ze směsi stmelené cementem SC bez dilatačních spár, s rozprostřením a zhutněním SC C 8/10 (KSC I), po zhutnění tl. 130 mm</t>
  </si>
  <si>
    <t>https://podminky.urs.cz/item/CS_URS_2024_02/567122112</t>
  </si>
  <si>
    <t>37</t>
  </si>
  <si>
    <t>567122114</t>
  </si>
  <si>
    <t>Podklad ze směsi stmelené cementem SC C 8/10 (KSC I) tl 150 mm</t>
  </si>
  <si>
    <t>-510869999</t>
  </si>
  <si>
    <t>Podklad ze směsi stmelené cementem SC bez dilatačních spár, s rozprostřením a zhutněním SC C 8/10 (KSC I), po zhutnění tl. 150 mm</t>
  </si>
  <si>
    <t>https://podminky.urs.cz/item/CS_URS_2024_02/567122114</t>
  </si>
  <si>
    <t>16,7+17,5+14,6+231,0</t>
  </si>
  <si>
    <t>38</t>
  </si>
  <si>
    <t>569831111</t>
  </si>
  <si>
    <t>Zpevnění krajnic štěrkodrtí tl 100 mm 0/32, vibrovaný</t>
  </si>
  <si>
    <t>-1163421499</t>
  </si>
  <si>
    <t>Zpevnění krajnic nebo komunikací pro pěší s rozprostřením a zhutněním, po zhutnění štěrkodrtí tl. 100 mm</t>
  </si>
  <si>
    <t>https://podminky.urs.cz/item/CS_URS_2024_02/569831111</t>
  </si>
  <si>
    <t>42</t>
  </si>
  <si>
    <t>596211122</t>
  </si>
  <si>
    <t>Kladení zámkové dlažby komunikací pro pěší ručně tl 60 mm skupiny B pl přes 100 do 300 m2</t>
  </si>
  <si>
    <t>-1874428138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</si>
  <si>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přes 100 do 300 m2</t>
  </si>
  <si>
    <t>https://podminky.urs.cz/item/CS_URS_2024_02/596211122</t>
  </si>
  <si>
    <t>antracit - reliéfní 100/200</t>
  </si>
  <si>
    <t xml:space="preserve"> 8,6</t>
  </si>
  <si>
    <t>šedá - bez zkosené hrany 200/200</t>
  </si>
  <si>
    <t>10,9</t>
  </si>
  <si>
    <t xml:space="preserve">šedá - zkosené hrany 100/200 </t>
  </si>
  <si>
    <t>217,3</t>
  </si>
  <si>
    <t>43</t>
  </si>
  <si>
    <t>59245006</t>
  </si>
  <si>
    <t>dlažba pro nevidomé betonová 200x100mm tl 60mm barevná - antracit</t>
  </si>
  <si>
    <t>-803689412</t>
  </si>
  <si>
    <t>dlažba pro nevidomé betonová 200x100mm tl 60mm barevná</t>
  </si>
  <si>
    <t>antracit - reliéfní</t>
  </si>
  <si>
    <t>8,6*1,03 'Přepočtené koeficientem množství</t>
  </si>
  <si>
    <t>44</t>
  </si>
  <si>
    <t>59245021</t>
  </si>
  <si>
    <t>dlažba skladebná betonová 200x200mm tl 60mm přírodní - bez zkosené hrany</t>
  </si>
  <si>
    <t>-2030285221</t>
  </si>
  <si>
    <t>dlažba skladebná betonová 200x200mm tl 60mm přírodní</t>
  </si>
  <si>
    <t>šedá - bez zkosené hrany</t>
  </si>
  <si>
    <t>10,9*1,03 'Přepočtené koeficientem množství</t>
  </si>
  <si>
    <t>45</t>
  </si>
  <si>
    <t>59245018</t>
  </si>
  <si>
    <t>dlažba tvar obdélník betonová 200x100x60mm - šedá - zkosené hrany</t>
  </si>
  <si>
    <t>-1870219418</t>
  </si>
  <si>
    <t>dlažba tvar obdélník betonová 200x100x60mm přírodní</t>
  </si>
  <si>
    <t>217,3*1,03 'Přepočtené koeficientem množství</t>
  </si>
  <si>
    <t>46</t>
  </si>
  <si>
    <t>596211125</t>
  </si>
  <si>
    <t>Příplatek za kombinaci více než dvou barev u kladení betonových dlažeb pro pěší ručně tl 60 mm skupiny B</t>
  </si>
  <si>
    <t>-708280514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</si>
  <si>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B, pro plochy Příplatek k cenám za dlažbu z prvků více než dvou barev</t>
  </si>
  <si>
    <t>https://podminky.urs.cz/item/CS_URS_2024_02/596211125</t>
  </si>
  <si>
    <t>47</t>
  </si>
  <si>
    <t>596211222</t>
  </si>
  <si>
    <t>Kladení zámkové dlažby komunikací pro pěší ručně tl 80 mm skupiny B pl přes 100 do 300 m2</t>
  </si>
  <si>
    <t>1601925062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</si>
  <si>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80 mm skupiny B, pro plochy přes 100 do 300 m2</t>
  </si>
  <si>
    <t>https://podminky.urs.cz/item/CS_URS_2024_02/596211222</t>
  </si>
  <si>
    <t>šedá - zkosené hrany 100/200</t>
  </si>
  <si>
    <t>16,7</t>
  </si>
  <si>
    <t>17,5</t>
  </si>
  <si>
    <t>14,6</t>
  </si>
  <si>
    <t>antracit 100/200</t>
  </si>
  <si>
    <t>231,0</t>
  </si>
  <si>
    <t>48</t>
  </si>
  <si>
    <t>59245020</t>
  </si>
  <si>
    <t>dlažba skladebná betonová 200x100mm tl 80mm přírodní</t>
  </si>
  <si>
    <t>-1758016121</t>
  </si>
  <si>
    <t>šedá - zkosené hrany</t>
  </si>
  <si>
    <t>16,7*1,03 'Přepočtené koeficientem množství</t>
  </si>
  <si>
    <t>49</t>
  </si>
  <si>
    <t>59245030</t>
  </si>
  <si>
    <t>dlažba skladebná betonová 200x200mm tl 80mm přírodní - bez zkosené hrany</t>
  </si>
  <si>
    <t>-1959782175</t>
  </si>
  <si>
    <t>dlažba skladebná betonová 200x200mm tl 80mm přírodní</t>
  </si>
  <si>
    <t>17,5*1,03 'Přepočtené koeficientem množství</t>
  </si>
  <si>
    <t>50</t>
  </si>
  <si>
    <t>59245226</t>
  </si>
  <si>
    <t>dlažba pro nevidomé betonová 200x100mm tl 80mm barevná - antracit</t>
  </si>
  <si>
    <t>-120580734</t>
  </si>
  <si>
    <t>dlažba pro nevidomé betonová 200x100mm tl 80mm barevná</t>
  </si>
  <si>
    <t>14,6*1,03 'Přepočtené koeficientem množství</t>
  </si>
  <si>
    <t>51</t>
  </si>
  <si>
    <t>59245005</t>
  </si>
  <si>
    <t>dlažba skladebná betonová 200x100mm tl 80mm barevná - antracit</t>
  </si>
  <si>
    <t>1733453327</t>
  </si>
  <si>
    <t>dlažba skladebná betonová 200x100mm tl 80mm barevná</t>
  </si>
  <si>
    <t xml:space="preserve">antracit </t>
  </si>
  <si>
    <t>231*1,03 'Přepočtené koeficientem množství</t>
  </si>
  <si>
    <t>52</t>
  </si>
  <si>
    <t>596211224</t>
  </si>
  <si>
    <t>Příplatek za kombinaci dvou barev u kladení betonových dlažeb komunikací pro pěší ručně tl 80 mm skupiny B</t>
  </si>
  <si>
    <t>317493991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</si>
  <si>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80 mm skupiny B, pro plochy Příplatek k cenám za dlažbu z prvků dvou barev</t>
  </si>
  <si>
    <t>https://podminky.urs.cz/item/CS_URS_2024_02/596211224</t>
  </si>
  <si>
    <t>53</t>
  </si>
  <si>
    <t>596212312</t>
  </si>
  <si>
    <t>Kladení zámkové dlažby pozemních komunikací ručně tl do 100 mm skupiny A pl do 300 m2 - do betonu tl. 01 m C 20/ XF3</t>
  </si>
  <si>
    <t>150530800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</si>
  <si>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100 mm skupiny A, pro plochy do 300 m2</t>
  </si>
  <si>
    <t>https://podminky.urs.cz/item/CS_URS_2024_02/596212312</t>
  </si>
  <si>
    <t>vodící betonový proužek 200/500/100 dl. 47,0 m</t>
  </si>
  <si>
    <t>47,0*0,2</t>
  </si>
  <si>
    <t>54</t>
  </si>
  <si>
    <t>5924522R.1</t>
  </si>
  <si>
    <t>vodící betonový proužek 200/500/100 mm</t>
  </si>
  <si>
    <t>-1508321846</t>
  </si>
  <si>
    <t>9,4*1,02 'Přepočtené koeficientem množství</t>
  </si>
  <si>
    <t>Trubní vedení</t>
  </si>
  <si>
    <t>55</t>
  </si>
  <si>
    <t>87131312R</t>
  </si>
  <si>
    <t>Dodávka a montáž napojení uliční vpusti PVC DN 160 - kompletní provedení (výkop, zásyp, uložní, obsyp)</t>
  </si>
  <si>
    <t>1468625065</t>
  </si>
  <si>
    <t>Dodávka a montáž napojení uliční vpusti - kompletní provedení (výkop, zásyp, PVC DN 150)</t>
  </si>
  <si>
    <t>napojení uličních vpustí</t>
  </si>
  <si>
    <t>4,0 "nové uliční vpusti</t>
  </si>
  <si>
    <t>56</t>
  </si>
  <si>
    <t>89023181R</t>
  </si>
  <si>
    <t xml:space="preserve">Bourání uliční vpusti - zrušení vpusti </t>
  </si>
  <si>
    <t>kpl</t>
  </si>
  <si>
    <t>2078910815</t>
  </si>
  <si>
    <t>zrušení vpusti</t>
  </si>
  <si>
    <t>57</t>
  </si>
  <si>
    <t>89120001R</t>
  </si>
  <si>
    <t>Výšková úprava kanalizačních šachet</t>
  </si>
  <si>
    <t>-1122467554</t>
  </si>
  <si>
    <t>výšková úprava šachet</t>
  </si>
  <si>
    <t>58</t>
  </si>
  <si>
    <t>89120002R</t>
  </si>
  <si>
    <t>Výšková úprava uliční vpusti</t>
  </si>
  <si>
    <t>-1607764664</t>
  </si>
  <si>
    <t>výšková úprava uliční vpusti</t>
  </si>
  <si>
    <t>7</t>
  </si>
  <si>
    <t>60</t>
  </si>
  <si>
    <t>89120003R</t>
  </si>
  <si>
    <t>Výšková úprava vodovodní šoupě</t>
  </si>
  <si>
    <t>-489503607</t>
  </si>
  <si>
    <t>59</t>
  </si>
  <si>
    <t>89120004R</t>
  </si>
  <si>
    <t>Výšková úprava hydrantu</t>
  </si>
  <si>
    <t>1360722354</t>
  </si>
  <si>
    <t>61</t>
  </si>
  <si>
    <t>89594111R</t>
  </si>
  <si>
    <t>Dodávka a montáž uliční vpusti - kompletní provedení, vč. včetně výkopu jámy, odvozu výkopku na skládku zhotovitele, poplatku za uložení, zhutnění obsypu vpusti</t>
  </si>
  <si>
    <t>-1244326503</t>
  </si>
  <si>
    <t>https://podminky.urs.cz/item/CS_URS_2024_02/89594111R</t>
  </si>
  <si>
    <t xml:space="preserve">nová uliční vpusť </t>
  </si>
  <si>
    <t>62</t>
  </si>
  <si>
    <t>89923112R</t>
  </si>
  <si>
    <t>Výšková úprava plynárenského zařízení (šoupě)</t>
  </si>
  <si>
    <t>1433219070</t>
  </si>
  <si>
    <t>PSC</t>
  </si>
  <si>
    <t xml:space="preserve">Poznámka k souboru cen:_x000D_
1. V cenách jsou započteny i náklady na: a) odbourání dosavadního krytu, podkladu, nadezdívky nebo prstence s odklizením vybouraných hmot do 3 m, b) zarovnání plochy nadezdívky cementovou maltou, c) podbetonování nebo podezdění rámu, d) odstranění a znovuosazení rámu, poklopu, mříže, krycího hrnce nebo hydrantu, e) úpravu a doplnění krytu popř. podkladu vozovky v místě provedené výškové úpravy. 2. V cenách nejsou započteny náklady na příp. nutné dodání nové mříže, rámu, poklopu nebo krycího hrnce. Jejich dodání se oceňuje ve specifikaci, ztratné se nestanoví. </t>
  </si>
  <si>
    <t>výšková úprava plynárenského zařízení - šoupě</t>
  </si>
  <si>
    <t>Ostatní konstrukce a práce, bourání</t>
  </si>
  <si>
    <t>63</t>
  </si>
  <si>
    <t>91411000R.1</t>
  </si>
  <si>
    <t>Přemístění svislého dopravního značení - kompletní provedení</t>
  </si>
  <si>
    <t>-689924074</t>
  </si>
  <si>
    <t xml:space="preserve">Přemístění svislého dopravního značení </t>
  </si>
  <si>
    <t>1 "P6</t>
  </si>
  <si>
    <t>64</t>
  </si>
  <si>
    <t>914111111</t>
  </si>
  <si>
    <t>Montáž svislé dopravní značky do velikosti 1 m2 objímkami na sloupek nebo konzolu</t>
  </si>
  <si>
    <t>882896258</t>
  </si>
  <si>
    <t>Montáž svislé dopravní značky základní  velikosti do 1 m2 objímkami na sloupky nebo konzoly</t>
  </si>
  <si>
    <t>https://podminky.urs.cz/item/CS_URS_2024_02/914111111</t>
  </si>
  <si>
    <t xml:space="preserve">Poznámka k souboru cen:_x000D_
1. V cenách jsou započteny i náklady na montáž značek včetně upevňovacího materiálu na předem připravenou nosnou konstrukci (sloupek, konzolu, sloup). 2. V cenách nejsou započteny náklady na: a) dodání značek, tyto se oceňují ve specifikaci, b) na montáž a dodávku ocelových nosných konstrukcí – sloupků, konzol, tyto se oceňují cenami souboru cen 914 51 Montáž sloupku a 914 53 Montáž konzol a nástavců, c) nátěry, tyto se oceňují jako práce PSV příslušnými cenami katalogu 800-783 Nátěry, d) naložení a odklizení výkopku, tyto se oceňují cenami části A 01 katalogu 800-1 Zemní práce. 3. Ceny nelze použít pro osazení a montáž svislých dopravních značek: a) světelných, tyto se oceňují cenami katalogu 800-741 Elektroinstalace - silnoproud, b) upevněných na lanech nebo speciálních konstrukcích nesoucích více značek, tyto se oceňují individuálně. </t>
  </si>
  <si>
    <t>2 "P2 + E2b</t>
  </si>
  <si>
    <t>65</t>
  </si>
  <si>
    <t>40445615</t>
  </si>
  <si>
    <t>značky upravující přednost P6 700mm</t>
  </si>
  <si>
    <t>-524722427</t>
  </si>
  <si>
    <t>66</t>
  </si>
  <si>
    <t>40445612</t>
  </si>
  <si>
    <t>značky upravující přednost P2, P3, P8 750mm - P2</t>
  </si>
  <si>
    <t>767793804</t>
  </si>
  <si>
    <t>značky upravující přednost P2, P3, P8 750mm</t>
  </si>
  <si>
    <t>67</t>
  </si>
  <si>
    <t>40445647</t>
  </si>
  <si>
    <t>dodatkové tabulky E1, E2a,b , E6, E9, E10 E12c, E17 500x500mm - E2b</t>
  </si>
  <si>
    <t>-312453926</t>
  </si>
  <si>
    <t>dodatkové tabulky E1, E2a,b , E6, E9, E10 E12c, E17 500x500mm</t>
  </si>
  <si>
    <t>68</t>
  </si>
  <si>
    <t>914511111</t>
  </si>
  <si>
    <t>Montáž sloupku dopravních značek délky do 3,5 m s betonovým základem</t>
  </si>
  <si>
    <t>1651798699</t>
  </si>
  <si>
    <t>Montáž sloupku dopravních značek  délky do 3,5 m do betonového základu</t>
  </si>
  <si>
    <t>https://podminky.urs.cz/item/CS_URS_2024_02/914511111</t>
  </si>
  <si>
    <t xml:space="preserve">Poznámka k souboru cen:_x000D_
1. V cenách jsou započteny i náklady na: a) vykopání jamek s odhozem výkopku na vzdálenost do 3 m, b) osazení sloupku včetně montáže a dodávky plastového víčka, 2. V cenách -1111 jsou započteny i náklady na betonový základ. 3. V cenách -1112 jsou započteny i náklady na hliníkovou patku s betonovým základem. 4. V cenách nejsou započteny náklady na: a) dodání sloupku, tyto se oceňují ve specifikaci b) naložení a odklizení výkopku, tyto se oceňují cenami části A01 katalogu 800-1 Zemní práce. </t>
  </si>
  <si>
    <t>1 "P2 + E2b</t>
  </si>
  <si>
    <t>69</t>
  </si>
  <si>
    <t>40445225</t>
  </si>
  <si>
    <t>sloupek Zn pro dopravní značku D 60mm v 3,5m</t>
  </si>
  <si>
    <t>-1928821291</t>
  </si>
  <si>
    <t>nové svislé dopravní značení</t>
  </si>
  <si>
    <t>70</t>
  </si>
  <si>
    <t>916131213</t>
  </si>
  <si>
    <t>Osazení silničního obrubníku betonového stojatého s boční opěrou do lože z betonu prostého C25/30 XF3 tl. 0,1m</t>
  </si>
  <si>
    <t>1951776753</t>
  </si>
  <si>
    <t>Osazení silničního obrubníku betonového  C35/45 XF4 se zřízením lože, s vyplněním a zatřením spár cementovou maltou stojatého s boční opěrou z betonu prostého, do lože z betonu prostého C 20/25 XF3</t>
  </si>
  <si>
    <t>https://podminky.urs.cz/item/CS_URS_2024_02/916131213</t>
  </si>
  <si>
    <t xml:space="preserve">Poznámka k souboru cen:_x000D_
1. V cenách silničních obrubníků ležatých i stojatých jsou započteny: a) pro osazení do lože z kameniva těženého i náklady na dodání hmot pro lože tl. 80 až 100 mm, b) pro osazení do lože z betonu prostého i náklady na dodání hmot pro lože tl. 80 až 100 mm; v cenách -1113 a -1213 též náklady na zřízení bočních opěr. 2. Část lože z betonu prostého přesahující tl. 100 mm se oceňuje cenou 916 99-1121 Lože pod obrubníky, krajníky nebo obruby z dlažebních kostek. 3. V cenách nejsou započteny náklady na dodání obrubníků, tyto se oceňují ve specifikaci. </t>
  </si>
  <si>
    <t>silniční betonový obrubník</t>
  </si>
  <si>
    <t>345,0</t>
  </si>
  <si>
    <t>71</t>
  </si>
  <si>
    <t>59217031</t>
  </si>
  <si>
    <t>obrubník silniční betonový 1000x150x250mm</t>
  </si>
  <si>
    <t>-1563043973</t>
  </si>
  <si>
    <t>345*1,02 'Přepočtené koeficientem množství</t>
  </si>
  <si>
    <t>72</t>
  </si>
  <si>
    <t>916133112</t>
  </si>
  <si>
    <t>Osazení silničního obrubníku betonového ke kruhovým objezdům do lože z betonu prostého s boční opěrou - do betonu C20/25 XF3</t>
  </si>
  <si>
    <t>-1754112395</t>
  </si>
  <si>
    <t>Osazení silničního obrubníku ke kruhovým objezdům se zřízením lože tl. do 150 mm, s vyplněním a zatřením spár cementovou maltou betonového, do lože z betonu prostého s boční opěrou C20/25 XC3</t>
  </si>
  <si>
    <t>https://podminky.urs.cz/item/CS_URS_2024_02/916133112</t>
  </si>
  <si>
    <t>KO obrubník přímý</t>
  </si>
  <si>
    <t>31,0</t>
  </si>
  <si>
    <t>KO oblouk R1</t>
  </si>
  <si>
    <t>3,0</t>
  </si>
  <si>
    <t>73</t>
  </si>
  <si>
    <t>59217057</t>
  </si>
  <si>
    <t>obrubník betonový pro kruhový objezd přímý 200x600x300mm</t>
  </si>
  <si>
    <t>-952902798</t>
  </si>
  <si>
    <t>31,0 "přímý</t>
  </si>
  <si>
    <t>31*1,05 'Přepočtené koeficientem množství</t>
  </si>
  <si>
    <t>74</t>
  </si>
  <si>
    <t>5921705R</t>
  </si>
  <si>
    <t>obrubník betonový pro kruhový objezd R1 200x262x300mm</t>
  </si>
  <si>
    <t>-1039378103</t>
  </si>
  <si>
    <t>obrubník betonový pro kruhový objezd vnější R1 200x262x300mm</t>
  </si>
  <si>
    <t>3*1,05 'Přepočtené koeficientem množství</t>
  </si>
  <si>
    <t>75</t>
  </si>
  <si>
    <t>916231213</t>
  </si>
  <si>
    <t>Osazení chodníkového obrubníku betonového stojatého s boční opěrou do lože z betonu prostého C25/30 XF2 tl. 0,1m</t>
  </si>
  <si>
    <t>-1200962445</t>
  </si>
  <si>
    <t>Osazení chodníkového obrubníku betonového se zřízením lože, s vyplněním a zatřením spár cementovou maltou stojatého s boční opěrou z betonu prostého, do lože z betonu prostého C20/25 XC3</t>
  </si>
  <si>
    <t>https://podminky.urs.cz/item/CS_URS_2024_02/916231213</t>
  </si>
  <si>
    <t xml:space="preserve">chodníková obruba </t>
  </si>
  <si>
    <t>172,0</t>
  </si>
  <si>
    <t>76</t>
  </si>
  <si>
    <t>59217017</t>
  </si>
  <si>
    <t xml:space="preserve">obrubník betonový chodníkový 1000x100x250mm </t>
  </si>
  <si>
    <t>-1334845099</t>
  </si>
  <si>
    <t>obrubník betonový chodníkový 1000x100x250mm</t>
  </si>
  <si>
    <t>172*1,02 'Přepočtené koeficientem množství</t>
  </si>
  <si>
    <t>77</t>
  </si>
  <si>
    <t>916331112</t>
  </si>
  <si>
    <t>Osazení zahradního obrubníku betonového do lože z betonu s boční opěrou  C25/30 XF2 tl. 0,1m</t>
  </si>
  <si>
    <t>1907507654</t>
  </si>
  <si>
    <t xml:space="preserve">Osazení zahradního obrubníku betonového do lože z betonu s boční opěrou C20/25 XF3
</t>
  </si>
  <si>
    <t>https://podminky.urs.cz/item/CS_URS_2024_02/916331112</t>
  </si>
  <si>
    <t>sadová obruba betonová do beton. lože</t>
  </si>
  <si>
    <t>72,50</t>
  </si>
  <si>
    <t>78</t>
  </si>
  <si>
    <t>59217001</t>
  </si>
  <si>
    <t>obrubník betonový zahradní 1000x50x250mm</t>
  </si>
  <si>
    <t>1674920</t>
  </si>
  <si>
    <t>72,5*1,05 'Přepočtené koeficientem množství</t>
  </si>
  <si>
    <t>82</t>
  </si>
  <si>
    <t>938111111</t>
  </si>
  <si>
    <t>Čištění zdiva opěr, pilířů, křídel od mechu a jiné vegetace</t>
  </si>
  <si>
    <t>1050141359</t>
  </si>
  <si>
    <t>Čištění zdiva opěr, pilířů, křídel  od mechu a jiné vegetace</t>
  </si>
  <si>
    <t>https://podminky.urs.cz/item/CS_URS_2024_02/938111111</t>
  </si>
  <si>
    <t xml:space="preserve">Poznámka k souboru cen:_x000D_
1. Cena je určena pro čištění jakéhokoliv zdiva. 2. Počet měrných jednotek se měří v m2 čištěné plochy zdiva. </t>
  </si>
  <si>
    <t>(8,9*1,5)+(8,9*1,1)</t>
  </si>
  <si>
    <t>83</t>
  </si>
  <si>
    <t>966006132</t>
  </si>
  <si>
    <t>Odstranění značek dopravních nebo orientačních se sloupky s betonovými patkami</t>
  </si>
  <si>
    <t>557986824</t>
  </si>
  <si>
    <t>Odstranění dopravních nebo orientačních značek se sloupkem s uložením hmot na vzdálenost do 20 m nebo s naložením na dopravní prostředek, se zásypem jam a jeho zhutněním s betonovou patkou</t>
  </si>
  <si>
    <t>https://podminky.urs.cz/item/CS_URS_2024_02/966006132</t>
  </si>
  <si>
    <t xml:space="preserve">odstranění svislého dopravního značení </t>
  </si>
  <si>
    <t>1 "P2</t>
  </si>
  <si>
    <t>84</t>
  </si>
  <si>
    <t>966008311</t>
  </si>
  <si>
    <t>Bourání čela trubního propustku z betonu železového</t>
  </si>
  <si>
    <t>-603657627</t>
  </si>
  <si>
    <t>Bourání trubního propustku s odklizením a uložením vybouraného materiálu na skládku na vzdálenost do 3 m nebo s naložením na dopravní prostředek čela z betonu železového</t>
  </si>
  <si>
    <t>https://podminky.urs.cz/item/CS_URS_2024_02/966008311</t>
  </si>
  <si>
    <t>odstrranění (bourání) - bet. čela mostku</t>
  </si>
  <si>
    <t>(2,6*0,3*0,6)</t>
  </si>
  <si>
    <t>85</t>
  </si>
  <si>
    <t>985142111</t>
  </si>
  <si>
    <t>Vysekání spojovací hmoty ze spár zdiva hl do 40 mm dl do 6 m/m2</t>
  </si>
  <si>
    <t>-1299090889</t>
  </si>
  <si>
    <t>Vysekání spojovací hmoty ze spár zdiva včetně vyčištění hloubky spáry do 40 mm délky spáry na 1 m2 upravované plochy do 6 m</t>
  </si>
  <si>
    <t>https://podminky.urs.cz/item/CS_URS_2024_02/985142111</t>
  </si>
  <si>
    <t>86</t>
  </si>
  <si>
    <t>985231111</t>
  </si>
  <si>
    <t>Spárování zdiva aktivovanou maltou spára hl do 40 mm dl do 6 m/m2</t>
  </si>
  <si>
    <t>-318875206</t>
  </si>
  <si>
    <t>Spárování zdiva hloubky do 40 mm aktivovanou maltou délky spáry na 1 m2 upravované plochy do 6 m</t>
  </si>
  <si>
    <t>https://podminky.urs.cz/item/CS_URS_2024_02/985231111</t>
  </si>
  <si>
    <t>P</t>
  </si>
  <si>
    <t>Poznámka k položce:_x000D_
Spárování hrubě strženou maltou</t>
  </si>
  <si>
    <t>8,9*0,6*2+3,5</t>
  </si>
  <si>
    <t xml:space="preserve">očištění a oprava </t>
  </si>
  <si>
    <t>87</t>
  </si>
  <si>
    <t>985233111</t>
  </si>
  <si>
    <t>Úprava spár po spárování zdiva uhlazením spára dl do 6 m/m2</t>
  </si>
  <si>
    <t>380466271</t>
  </si>
  <si>
    <t>Úprava spár po spárování zdiva kamenného nebo cihelného délky spáry na 1 m2 upravované plochy do 6 m uhlazením</t>
  </si>
  <si>
    <t>https://podminky.urs.cz/item/CS_URS_2024_02/985233111</t>
  </si>
  <si>
    <t>997</t>
  </si>
  <si>
    <t>Přesun sutě</t>
  </si>
  <si>
    <t>89</t>
  </si>
  <si>
    <t>997221551.1</t>
  </si>
  <si>
    <t>Vodorovná doprava suti - skládka dle dodavatele stavby</t>
  </si>
  <si>
    <t>-1609287756</t>
  </si>
  <si>
    <t xml:space="preserve">Vodorovná doprava suti  bez naložení, ale se složením a s hrubým urovnáním </t>
  </si>
  <si>
    <t>https://podminky.urs.cz/item/CS_URS_2024_02/997221551.1</t>
  </si>
  <si>
    <t>88</t>
  </si>
  <si>
    <t>997221611</t>
  </si>
  <si>
    <t>Nakládání suti na dopravní prostředky pro vodorovnou dopravu</t>
  </si>
  <si>
    <t>-1492881978</t>
  </si>
  <si>
    <t>Nakládání na dopravní prostředky pro vodorovnou dopravu suti</t>
  </si>
  <si>
    <t>90</t>
  </si>
  <si>
    <t>997013631</t>
  </si>
  <si>
    <t>Poplatek za uložení na skládce (skládkovné) stavebního odpadu směsného kód odpadu 17 09 04</t>
  </si>
  <si>
    <t>-1674832254</t>
  </si>
  <si>
    <t>Poplatek za uložení stavebního odpadu na skládce (skládkovné) směsného stavebního a demoličního zatříděného do Katalogu odpadů pod kódem 17 09 04</t>
  </si>
  <si>
    <t>https://podminky.urs.cz/item/CS_URS_2024_02/997013631</t>
  </si>
  <si>
    <t>92</t>
  </si>
  <si>
    <t>997013861</t>
  </si>
  <si>
    <t>Poplatek za uložení stavebního odpadu na recyklační skládce (skládkovné) z prostého betonu kód odpadu 17 01 01</t>
  </si>
  <si>
    <t>865175459</t>
  </si>
  <si>
    <t>Poplatek za uložení stavebního odpadu na recyklační skládce (skládkovné) z prostého betonu zatříděného do Katalogu odpadů pod kódem 17 01 01</t>
  </si>
  <si>
    <t>https://podminky.urs.cz/item/CS_URS_2024_02/997013861</t>
  </si>
  <si>
    <t>91</t>
  </si>
  <si>
    <t>997013862</t>
  </si>
  <si>
    <t>Poplatek za uložení stavebního odpadu na recyklační skládce (skládkovné) z armovaného betonu kód odpadu 17 01 01</t>
  </si>
  <si>
    <t>211279600</t>
  </si>
  <si>
    <t>Poplatek za uložení stavebního odpadu na recyklační skládce (skládkovné) z armovaného betonu zatříděného do Katalogu odpadů pod kódem 17 01 01</t>
  </si>
  <si>
    <t>https://podminky.urs.cz/item/CS_URS_2024_02/997013862</t>
  </si>
  <si>
    <t>93</t>
  </si>
  <si>
    <t>997221873</t>
  </si>
  <si>
    <t>-1883157347</t>
  </si>
  <si>
    <t>https://podminky.urs.cz/item/CS_URS_2024_02/997221873</t>
  </si>
  <si>
    <t>94</t>
  </si>
  <si>
    <t>997221875</t>
  </si>
  <si>
    <t>Poplatek za uložení stavebního odpadu na recyklační skládce (skládkovné) asfaltového bez obsahu dehtu zatříděného do Katalogu odpadů pod kódem 17 03 02</t>
  </si>
  <si>
    <t>149307078</t>
  </si>
  <si>
    <t>https://podminky.urs.cz/item/CS_URS_2024_02/997221875</t>
  </si>
  <si>
    <t>998</t>
  </si>
  <si>
    <t>Přesun hmot</t>
  </si>
  <si>
    <t>95</t>
  </si>
  <si>
    <t>998223011</t>
  </si>
  <si>
    <t>Přesun hmot pro pozemní komunikace s krytem dlážděným</t>
  </si>
  <si>
    <t>184295985</t>
  </si>
  <si>
    <t>Přesun hmot pro pozemní komunikace s krytem dlážděným  dopravní vzdálenost do 200 m jakékoliv délky objektu</t>
  </si>
  <si>
    <t>https://podminky.urs.cz/item/CS_URS_2024_02/998223011</t>
  </si>
  <si>
    <t>PSV</t>
  </si>
  <si>
    <t>Práce a dodávky PSV</t>
  </si>
  <si>
    <t>711</t>
  </si>
  <si>
    <t>Izolace proti vodě, vlhkosti a plynům</t>
  </si>
  <si>
    <t>96</t>
  </si>
  <si>
    <t>711161215</t>
  </si>
  <si>
    <t xml:space="preserve">Izolace proti zemní vlhkosti nopovou fólií svislá, nopek v 20,0 mm </t>
  </si>
  <si>
    <t>175392333</t>
  </si>
  <si>
    <t>Izolace proti zemní vlhkosti a beztlakové vodě nopovými fóliemi na ploše svislé S vrstva ochranná, odvětrávací a drenážní výška nopku 20,0 mm, tl. fólie do 1,0 mm</t>
  </si>
  <si>
    <t>https://podminky.urs.cz/item/CS_URS_2024_02/711161215</t>
  </si>
  <si>
    <t>nopová fólie š. 1,0 m</t>
  </si>
  <si>
    <t>59,0</t>
  </si>
  <si>
    <t>97</t>
  </si>
  <si>
    <t>998711101</t>
  </si>
  <si>
    <t>Přesun hmot tonážní pro izolace proti vodě, vlhkosti a plynům v objektech v do 6 m</t>
  </si>
  <si>
    <t>1252549743</t>
  </si>
  <si>
    <t>Přesun hmot pro izolace proti vodě, vlhkosti a plynům  stanovený z hmotnosti přesunovaného materiálu vodorovná dopravní vzdálenost do 50 m v objektech výšky do 6 m</t>
  </si>
  <si>
    <t>https://podminky.urs.cz/item/CS_URS_2024_02/998711101</t>
  </si>
  <si>
    <t>SO 101 B - Komunikace - asfaltový povrch</t>
  </si>
  <si>
    <t>113154548</t>
  </si>
  <si>
    <t>Frézování živičného krytu tl 100 mm pruh š přes 1 m pl přes 500 do 2000 m2</t>
  </si>
  <si>
    <t>270052194</t>
  </si>
  <si>
    <t>Frézování živičného podkladu nebo krytu s naložením hmot na dopravní prostředek plochy přes 500 do 2 000 m2 pruhu šířky přes 1 m, tloušťky vrstvy 100 mm</t>
  </si>
  <si>
    <t>https://podminky.urs.cz/item/CS_URS_2024_02/113154548</t>
  </si>
  <si>
    <t>vybourání asfaltu v místní komunikaci</t>
  </si>
  <si>
    <t>565155111</t>
  </si>
  <si>
    <t>Asfaltový beton vrstva podkladní ACP 16+ (obalované kamenivo OKS) tl 70 mm š do 3 m</t>
  </si>
  <si>
    <t>344947844</t>
  </si>
  <si>
    <t>Asfaltový beton vrstva podkladní ACP 16 (obalované kamenivo střednězrnné - OKS) s rozprostřením a zhutněním v pruhu šířky přes 1,5 do 3 m, po zhutnění tl. 70 mm</t>
  </si>
  <si>
    <t>https://podminky.urs.cz/item/CS_URS_2024_02/565155111</t>
  </si>
  <si>
    <t>573191111</t>
  </si>
  <si>
    <t>Postřik infiltrační kationaktivní emulzí v množství 1 kg/m2 - PI-E</t>
  </si>
  <si>
    <t>1622433563</t>
  </si>
  <si>
    <t>Postřik infiltrační kationaktivní emulzí v množství 1,00 kg/m2</t>
  </si>
  <si>
    <t>https://podminky.urs.cz/item/CS_URS_2024_02/573191111</t>
  </si>
  <si>
    <t>573231106</t>
  </si>
  <si>
    <t>Postřik živičný spojovací ze silniční emulze v množství 0,30 kg/m2 - PS-E</t>
  </si>
  <si>
    <t>-1390815155</t>
  </si>
  <si>
    <t>Postřik spojovací PS bez posypu kamenivem ze silniční emulze, v množství 0,30 kg/m2</t>
  </si>
  <si>
    <t>https://podminky.urs.cz/item/CS_URS_2024_02/573231106</t>
  </si>
  <si>
    <t>577134111.1</t>
  </si>
  <si>
    <t>Asfaltový beton vrstva obrusná ACO 11+ (ABS) tř. I tl 40 mm š do 3 m z nemodifikovaného asfaltu</t>
  </si>
  <si>
    <t>-925490745</t>
  </si>
  <si>
    <t>Asfaltový beton vrstva obrusná ACO 11+ (ABS) s rozprostřením a se zhutněním z nemodifikovaného asfaltu v pruhu šířky do 3 m tř. I, po zhutnění tl. 40 mm</t>
  </si>
  <si>
    <t>https://podminky.urs.cz/item/CS_URS_2024_02/577134111.1</t>
  </si>
  <si>
    <t>1453,</t>
  </si>
  <si>
    <t>919112212</t>
  </si>
  <si>
    <t>Řezání spár pro vytvoření komůrky š 10 mm hl 20 mm pro těsnící zálivku v živičném krytu</t>
  </si>
  <si>
    <t>828815557</t>
  </si>
  <si>
    <t>Řezání dilatačních spár v živičném krytu  vytvoření komůrky pro těsnící zálivku šířky 10 mm, hloubky 20 mm</t>
  </si>
  <si>
    <t>https://podminky.urs.cz/item/CS_URS_2024_02/919112212</t>
  </si>
  <si>
    <t>AB zálivka</t>
  </si>
  <si>
    <t>919121212</t>
  </si>
  <si>
    <t>Těsnění spár zálivkou za studena pro komůrky š 10 mm hl 20 mm bez těsnicího profilu</t>
  </si>
  <si>
    <t>125029488</t>
  </si>
  <si>
    <t>Utěsnění dilatačních spár zálivkou za studena  v cementobetonovém nebo živičném krytu včetně adhezního nátěru bez těsnicího profilu pod zálivkou, pro komůrky šířky 10 mm, hloubky 20 mm</t>
  </si>
  <si>
    <t>https://podminky.urs.cz/item/CS_URS_2024_02/919121212</t>
  </si>
  <si>
    <t>919735112</t>
  </si>
  <si>
    <t>Řezání stávajícího živičného krytu hl přes 50 do 100 mm</t>
  </si>
  <si>
    <t>-509088679</t>
  </si>
  <si>
    <t>Řezání stávajícího živičného krytu nebo podkladu hloubky přes 50 do 100 mm</t>
  </si>
  <si>
    <t>https://podminky.urs.cz/item/CS_URS_2024_02/919735112</t>
  </si>
  <si>
    <t>řezání AB krytu</t>
  </si>
  <si>
    <t>-814496236</t>
  </si>
  <si>
    <t>135208265</t>
  </si>
  <si>
    <t>1508560983</t>
  </si>
  <si>
    <t>SO 401 - Veřejné osvětlení</t>
  </si>
  <si>
    <t>D1 - ELEKTROINSTALACE</t>
  </si>
  <si>
    <t>D2 - ZEMNÍ PRÁCE</t>
  </si>
  <si>
    <t>D3 - PŘIDRUŽENÉ NÁKLADY</t>
  </si>
  <si>
    <t>D1</t>
  </si>
  <si>
    <t>ELEKTROINSTALACE</t>
  </si>
  <si>
    <t>trubka oheb.el.inst.(pod) typ 23- 16mm</t>
  </si>
  <si>
    <t>chránička kabelová zemní DN63</t>
  </si>
  <si>
    <t>ukonč.vod.v rozv.vč.zap.a konc.do 2.5mm2</t>
  </si>
  <si>
    <t>ks</t>
  </si>
  <si>
    <t>ukonč.vod.v rozv.vc.zap.a konc.do 16mm2</t>
  </si>
  <si>
    <t>svítidlo uliční LED/34,9W/3150Lm/AMBER 1800K/IP66 s funkcí CLO, DIMM, dle Výpočtu osvětlení, ozn.SA</t>
  </si>
  <si>
    <t>stožár bezpaticový ocelový žár.pozink. 6,0 m, STB -133/76mm</t>
  </si>
  <si>
    <t>výložník lomený ocel.pozink 1,0m, SK-1/76/60 -1000mm</t>
  </si>
  <si>
    <t>stožárová svorkovnice  SV 6.16.4</t>
  </si>
  <si>
    <t>stožárová svorkovnice  SV 9.16.4</t>
  </si>
  <si>
    <t>Pojistka trubičkova 5x20, 2A</t>
  </si>
  <si>
    <t>uzemn. v zemi FeZn 10 mm vč.svorek</t>
  </si>
  <si>
    <t>uzemn. v zemi FeZn/PVC 10 mm vč.svorek;propoj.aj.</t>
  </si>
  <si>
    <t>položení výstražné folie PVC s=330mm</t>
  </si>
  <si>
    <t>vodič CY 6 mm2  z/z</t>
  </si>
  <si>
    <t>kabel CYKY 3-Jx1.5 mm2 750V (TR)</t>
  </si>
  <si>
    <t>kabel CYKY 4-Jx16 mm2 750V (VU)</t>
  </si>
  <si>
    <t>kabel AYKY 4-Jx16 mm2 750V (VU)</t>
  </si>
  <si>
    <t>34</t>
  </si>
  <si>
    <t>spojka kabelová AL 4x16 mm2</t>
  </si>
  <si>
    <t>betonová směs C25/30</t>
  </si>
  <si>
    <t>stožárové pouzdro SP-250/1000</t>
  </si>
  <si>
    <t>40</t>
  </si>
  <si>
    <t>beton deska D=60cm</t>
  </si>
  <si>
    <t>písek pro kabelové lože</t>
  </si>
  <si>
    <t>demontáž osvětlovacího bodu do 6m výšky</t>
  </si>
  <si>
    <t>D2</t>
  </si>
  <si>
    <t>ZEMNÍ PRÁCE</t>
  </si>
  <si>
    <t>vytyč.trati kab.vedeni v zastavěném prostoru</t>
  </si>
  <si>
    <t>km</t>
  </si>
  <si>
    <t>kabel.rýha 30cm/šíř., do70cm/hl. zem.tr.4</t>
  </si>
  <si>
    <t>ruč.zához.kab.rýhy 30cm šiř., do70cm hl.zem.tr.4</t>
  </si>
  <si>
    <t>kabel.rýha 50cm/šíř., 110cm/hl. zem.tr.4</t>
  </si>
  <si>
    <t>ruč.zához.kab.rýhy 50cm/šiř., 110Cm/hl.zem.tr.4</t>
  </si>
  <si>
    <t>výkop jámy ručně, zem.tr.3-4</t>
  </si>
  <si>
    <t>zához jámy, zem.tr.3-4</t>
  </si>
  <si>
    <t>hutnění zeminy strojem, tl.20cm</t>
  </si>
  <si>
    <t>lože z kop.písku</t>
  </si>
  <si>
    <t>beton.základ do bednění</t>
  </si>
  <si>
    <t>odvoz zeminy vč.naložení,úpravy povrchů</t>
  </si>
  <si>
    <t>D3</t>
  </si>
  <si>
    <t>PŘIDRUŽENÉ NÁKLADY</t>
  </si>
  <si>
    <t>Doprava a přesun</t>
  </si>
  <si>
    <t>Podružný materiál</t>
  </si>
  <si>
    <t>Pomocné zednické práce (rýhy, zához rýh,..)</t>
  </si>
  <si>
    <t>Práce plošiny, jeřábu apod.</t>
  </si>
  <si>
    <t>hod</t>
  </si>
  <si>
    <t>39</t>
  </si>
  <si>
    <t>Dopravní značení a zajištění dopravy na komunikaci</t>
  </si>
  <si>
    <t>Zařízení staveniště</t>
  </si>
  <si>
    <t>80</t>
  </si>
  <si>
    <t>41</t>
  </si>
  <si>
    <t>Vytyčení zemních sítí</t>
  </si>
  <si>
    <t>Likvidace odpadu (obaly, demontovaný materiál,…)</t>
  </si>
  <si>
    <t>Dokumentace skutečného provedení</t>
  </si>
  <si>
    <t>Revizní zpráva</t>
  </si>
  <si>
    <t>VRN - Vedlejší rozpočtové náklady</t>
  </si>
  <si>
    <t>011103000</t>
  </si>
  <si>
    <t>Pomocné práce zajišť nebo zříz ochranu inženýrských sítí - příprava území stavby - vytyčení</t>
  </si>
  <si>
    <t>012303000</t>
  </si>
  <si>
    <t>Geodetické zaměření skutečného provedení</t>
  </si>
  <si>
    <t>Náklady na vyhotovení geodetického zaměření skutečného provedení díla včetně jejich předání objednateli v požadované formě a požadovaném počtu.  Geodetické zaměření skutečného provedení díla bude provedeno a ověřeno oprávněným zeměměřičským inženýrem a bude předáno objednateli 3x v tištěné a 1x v elektronické formě na CD (včetně inženýrských sítí).  V zaměření budou vyznačeny hranice stavby, označeny druhy povrchů (materiál, povrch, barva), snížené obruby, vpusti, poklopy, propustky, lampy, svislé dopravní značení, opěrné zdi,…. Budou spočítány výměry (obruby + dlažby) vč. přiřazení k příslušným položkám a do příslušných SO dle rozpočtu.</t>
  </si>
  <si>
    <t>Poznámka k položce:_x000D_
Poznámka k položce:</t>
  </si>
  <si>
    <t>012403000</t>
  </si>
  <si>
    <t>Geometrický plán</t>
  </si>
  <si>
    <t>Náklady na vyhotovení geometrického plánu včetně jejich předání objednateli v požadované formě a požadovaném počtu.   - Geometrický plán oddělující stavbu chodníku a souvisejících konstrukčních prvků (opěrné a zárubní zdí, lávky, silniční obruby,…) včetně změn druhu pozemku a způsobu využití kultury (chodník - ostatní plocha / ostatní komunikace), s vyznačením věcných břemen na cizích pozemcích týkajících se např. autobusových zálivů, kabelů a lamp VO a částí chodníků nad vodotečí, tak jak je požadováno ke kolaudaci stavby a pro vklad do Katastru nemovitostí. 9x v tištěné a 1x v elektronické formě na CD.</t>
  </si>
  <si>
    <t>013254000</t>
  </si>
  <si>
    <t>Dokumentace skutečného provedení stavby</t>
  </si>
  <si>
    <t>Dokumentace skutečného provedení stavby ve smyslu § 125 odst. 6 stavebního zákona, dle kap. 18 Směrnice pro dokumentaci staveb pozemních komunikací (SDS PK) (7/2022) v rozsahu dle Technických kvalitativních podmínek pro dokumentaci staveb pozemních komunikací (TKP-D) (7/2022). Součástí je předání dokumentace v tištěné podobě (3 paré) a předání 1 x v digitální podobě (rozsah a uspořádání odpovídající podobě tištěné) v uzavřeném (PDF) a otevřeném formátu (DWG, XLS, DOC, apod.).  zahrnuje veškeré náklady spojené s objednatelem požadovanými pracemi</t>
  </si>
  <si>
    <t>030001000</t>
  </si>
  <si>
    <t>Položka zahrnuje veškeré náklady spojené s vybudováním, provozem a odstraněním zařízení staveniště -terénní úpravy pro zařízení staveniště -oplocení -WC -zázemí stavby</t>
  </si>
  <si>
    <t>031203000</t>
  </si>
  <si>
    <t>Příprava území stavby, vč. vytyčení stavby</t>
  </si>
  <si>
    <t>034303000</t>
  </si>
  <si>
    <t>DIO - pomocné práce zříz nebo zajišť regulaci a ochranu dopravy</t>
  </si>
  <si>
    <t>"Položka zahrnuje dopravně inženýrská opatření v průběhu celé stavby (dle schváleného plánu ZOV, DIO a vyjádření DI PČR), zahrnuje pronájem dopravního značení - tzn. osazení, přesuny a odvoz provizorního dopravního značení. Zahrnuje dočasné dopravní značení, semafory vč. časomíry odpočtu, dopravní zařízení (např citybloky, provizorní betonová a ocelová svodidla, světelné výstražné zařízení atd.), oplocení a všechny související práce po dobu trvání stavby. Zahrnuje přesun betonových svodidel a úpravu DZ ve všech etapách výstavby, vč. bet.svodidel, oddělujících pásek, provizorních lávek do 7m či zábradlí na provizorní komunikaci. Součástí položky je i údržba a péče o dopravně inženýrská opatření v průběhu celé stavby. Součástí položky je vyřízení DIR včetně jeho projednání.   Pro celou stavbu."  zahrnuje objednatelem povolené náklady na požadovaná zařízení zhotovitele</t>
  </si>
  <si>
    <t>034503000</t>
  </si>
  <si>
    <t>Informační tabule (plast A3) na sloupku a mobilním podstavci</t>
  </si>
  <si>
    <t>Plastová (A3) na sloupku a mobilním podstavci  "položka zahrnuje:   - dodání a osazení informačních tabulí v předepsaném provedení a množství s obsahem předepsaným zadavatelem   - veškeré nosné a upevňovací konstrukce   - základové konstrukce včetně nutných zemních prací   - demontáž a odvoz po skončení platnosti   - případně nutné opravy poškozených čátí během platnosti"</t>
  </si>
  <si>
    <t>045203000</t>
  </si>
  <si>
    <t>Kompletační činnost</t>
  </si>
  <si>
    <t>Zahrnuje veškeré náklady spojené s tvorbou posudků, kontrol, revizních zpráv a dalších úkonů požadovaných dotčenými orgány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</si>
</sst>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  <fill>
      <patternFill patternType="solid">
        <fgColor rgb="FFA7DC68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2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7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2" fillId="4" borderId="0" xfId="0" applyFont="1" applyFill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4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4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>
      <alignment vertical="center"/>
    </xf>
    <xf numFmtId="4" fontId="29" fillId="0" borderId="20" xfId="0" applyNumberFormat="1" applyFont="1" applyBorder="1" applyAlignment="1">
      <alignment vertical="center"/>
    </xf>
    <xf numFmtId="166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2" xfId="0" applyNumberFormat="1" applyFont="1" applyBorder="1"/>
    <xf numFmtId="166" fontId="32" fillId="0" borderId="13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left" vertical="center" wrapText="1"/>
    </xf>
    <xf numFmtId="0" fontId="22" fillId="0" borderId="22" xfId="0" applyFont="1" applyBorder="1" applyAlignment="1">
      <alignment horizontal="left" vertical="center" wrapText="1"/>
    </xf>
    <xf numFmtId="0" fontId="22" fillId="0" borderId="22" xfId="0" applyFont="1" applyBorder="1" applyAlignment="1">
      <alignment horizontal="center" vertical="center" wrapText="1"/>
    </xf>
    <xf numFmtId="167" fontId="22" fillId="0" borderId="22" xfId="0" applyNumberFormat="1" applyFont="1" applyBorder="1" applyAlignment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5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1" applyFont="1" applyAlignment="1" applyProtection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2" fillId="5" borderId="22" xfId="0" applyFont="1" applyFill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49" fontId="38" fillId="0" borderId="22" xfId="0" applyNumberFormat="1" applyFont="1" applyBorder="1" applyAlignment="1">
      <alignment horizontal="left" vertical="center" wrapText="1"/>
    </xf>
    <xf numFmtId="0" fontId="38" fillId="0" borderId="22" xfId="0" applyFont="1" applyBorder="1" applyAlignment="1">
      <alignment horizontal="left" vertical="center" wrapText="1"/>
    </xf>
    <xf numFmtId="0" fontId="38" fillId="0" borderId="22" xfId="0" applyFont="1" applyBorder="1" applyAlignment="1">
      <alignment horizontal="center" vertical="center" wrapText="1"/>
    </xf>
    <xf numFmtId="167" fontId="38" fillId="0" borderId="22" xfId="0" applyNumberFormat="1" applyFont="1" applyBorder="1" applyAlignment="1">
      <alignment vertical="center"/>
    </xf>
    <xf numFmtId="4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40" fillId="0" borderId="0" xfId="0" applyFont="1" applyAlignment="1">
      <alignment vertical="center" wrapText="1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4" borderId="6" xfId="0" applyFont="1" applyFill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/>
    </xf>
    <xf numFmtId="0" fontId="22" fillId="4" borderId="7" xfId="0" applyFont="1" applyFill="1" applyBorder="1" applyAlignment="1">
      <alignment horizontal="right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2/122251102" TargetMode="External"/><Relationship Id="rId18" Type="http://schemas.openxmlformats.org/officeDocument/2006/relationships/hyperlink" Target="https://podminky.urs.cz/item/CS_URS_2024_02/181951111" TargetMode="External"/><Relationship Id="rId26" Type="http://schemas.openxmlformats.org/officeDocument/2006/relationships/hyperlink" Target="https://podminky.urs.cz/item/CS_URS_2024_02/564851111" TargetMode="External"/><Relationship Id="rId39" Type="http://schemas.openxmlformats.org/officeDocument/2006/relationships/hyperlink" Target="https://podminky.urs.cz/item/CS_URS_2024_02/916131213" TargetMode="External"/><Relationship Id="rId21" Type="http://schemas.openxmlformats.org/officeDocument/2006/relationships/hyperlink" Target="https://podminky.urs.cz/item/CS_URS_2024_02/184102115.2" TargetMode="External"/><Relationship Id="rId34" Type="http://schemas.openxmlformats.org/officeDocument/2006/relationships/hyperlink" Target="https://podminky.urs.cz/item/CS_URS_2024_02/596211224" TargetMode="External"/><Relationship Id="rId42" Type="http://schemas.openxmlformats.org/officeDocument/2006/relationships/hyperlink" Target="https://podminky.urs.cz/item/CS_URS_2024_02/916331112" TargetMode="External"/><Relationship Id="rId47" Type="http://schemas.openxmlformats.org/officeDocument/2006/relationships/hyperlink" Target="https://podminky.urs.cz/item/CS_URS_2024_02/985231111" TargetMode="External"/><Relationship Id="rId50" Type="http://schemas.openxmlformats.org/officeDocument/2006/relationships/hyperlink" Target="https://podminky.urs.cz/item/CS_URS_2024_02/997013631" TargetMode="External"/><Relationship Id="rId55" Type="http://schemas.openxmlformats.org/officeDocument/2006/relationships/hyperlink" Target="https://podminky.urs.cz/item/CS_URS_2024_02/998223011" TargetMode="External"/><Relationship Id="rId7" Type="http://schemas.openxmlformats.org/officeDocument/2006/relationships/hyperlink" Target="https://podminky.urs.cz/item/CS_URS_2024_02/113107323" TargetMode="External"/><Relationship Id="rId2" Type="http://schemas.openxmlformats.org/officeDocument/2006/relationships/hyperlink" Target="https://podminky.urs.cz/item/CS_URS_2024_02/113106132" TargetMode="External"/><Relationship Id="rId16" Type="http://schemas.openxmlformats.org/officeDocument/2006/relationships/hyperlink" Target="https://podminky.urs.cz/item/CS_URS_2024_02/171251201" TargetMode="External"/><Relationship Id="rId29" Type="http://schemas.openxmlformats.org/officeDocument/2006/relationships/hyperlink" Target="https://podminky.urs.cz/item/CS_URS_2024_02/567122114" TargetMode="External"/><Relationship Id="rId11" Type="http://schemas.openxmlformats.org/officeDocument/2006/relationships/hyperlink" Target="https://podminky.urs.cz/item/CS_URS_2024_02/113204111" TargetMode="External"/><Relationship Id="rId24" Type="http://schemas.openxmlformats.org/officeDocument/2006/relationships/hyperlink" Target="https://podminky.urs.cz/item/CS_URS_2024_02/327213223" TargetMode="External"/><Relationship Id="rId32" Type="http://schemas.openxmlformats.org/officeDocument/2006/relationships/hyperlink" Target="https://podminky.urs.cz/item/CS_URS_2024_02/596211125" TargetMode="External"/><Relationship Id="rId37" Type="http://schemas.openxmlformats.org/officeDocument/2006/relationships/hyperlink" Target="https://podminky.urs.cz/item/CS_URS_2024_02/914111111" TargetMode="External"/><Relationship Id="rId40" Type="http://schemas.openxmlformats.org/officeDocument/2006/relationships/hyperlink" Target="https://podminky.urs.cz/item/CS_URS_2024_02/916133112" TargetMode="External"/><Relationship Id="rId45" Type="http://schemas.openxmlformats.org/officeDocument/2006/relationships/hyperlink" Target="https://podminky.urs.cz/item/CS_URS_2024_02/966008311" TargetMode="External"/><Relationship Id="rId53" Type="http://schemas.openxmlformats.org/officeDocument/2006/relationships/hyperlink" Target="https://podminky.urs.cz/item/CS_URS_2024_02/997221873" TargetMode="External"/><Relationship Id="rId58" Type="http://schemas.openxmlformats.org/officeDocument/2006/relationships/drawing" Target="../drawings/drawing2.xml"/><Relationship Id="rId5" Type="http://schemas.openxmlformats.org/officeDocument/2006/relationships/hyperlink" Target="https://podminky.urs.cz/item/CS_URS_2024_02/113107182" TargetMode="External"/><Relationship Id="rId19" Type="http://schemas.openxmlformats.org/officeDocument/2006/relationships/hyperlink" Target="https://podminky.urs.cz/item/CS_URS_2024_02/181951112" TargetMode="External"/><Relationship Id="rId4" Type="http://schemas.openxmlformats.org/officeDocument/2006/relationships/hyperlink" Target="https://podminky.urs.cz/item/CS_URS_2024_02/113107164" TargetMode="External"/><Relationship Id="rId9" Type="http://schemas.openxmlformats.org/officeDocument/2006/relationships/hyperlink" Target="https://podminky.urs.cz/item/CS_URS_2024_02/113107330" TargetMode="External"/><Relationship Id="rId14" Type="http://schemas.openxmlformats.org/officeDocument/2006/relationships/hyperlink" Target="https://podminky.urs.cz/item/CS_URS_2024_02/167151111" TargetMode="External"/><Relationship Id="rId22" Type="http://schemas.openxmlformats.org/officeDocument/2006/relationships/hyperlink" Target="https://podminky.urs.cz/item/CS_URS_2024_02/211561111" TargetMode="External"/><Relationship Id="rId27" Type="http://schemas.openxmlformats.org/officeDocument/2006/relationships/hyperlink" Target="https://podminky.urs.cz/item/CS_URS_2024_02/564871111" TargetMode="External"/><Relationship Id="rId30" Type="http://schemas.openxmlformats.org/officeDocument/2006/relationships/hyperlink" Target="https://podminky.urs.cz/item/CS_URS_2024_02/569831111" TargetMode="External"/><Relationship Id="rId35" Type="http://schemas.openxmlformats.org/officeDocument/2006/relationships/hyperlink" Target="https://podminky.urs.cz/item/CS_URS_2024_02/596212312" TargetMode="External"/><Relationship Id="rId43" Type="http://schemas.openxmlformats.org/officeDocument/2006/relationships/hyperlink" Target="https://podminky.urs.cz/item/CS_URS_2024_02/938111111" TargetMode="External"/><Relationship Id="rId48" Type="http://schemas.openxmlformats.org/officeDocument/2006/relationships/hyperlink" Target="https://podminky.urs.cz/item/CS_URS_2024_02/985233111" TargetMode="External"/><Relationship Id="rId56" Type="http://schemas.openxmlformats.org/officeDocument/2006/relationships/hyperlink" Target="https://podminky.urs.cz/item/CS_URS_2024_02/711161215" TargetMode="External"/><Relationship Id="rId8" Type="http://schemas.openxmlformats.org/officeDocument/2006/relationships/hyperlink" Target="https://podminky.urs.cz/item/CS_URS_2024_02/113107324" TargetMode="External"/><Relationship Id="rId51" Type="http://schemas.openxmlformats.org/officeDocument/2006/relationships/hyperlink" Target="https://podminky.urs.cz/item/CS_URS_2024_02/997013861" TargetMode="External"/><Relationship Id="rId3" Type="http://schemas.openxmlformats.org/officeDocument/2006/relationships/hyperlink" Target="https://podminky.urs.cz/item/CS_URS_2024_02/113107163" TargetMode="External"/><Relationship Id="rId12" Type="http://schemas.openxmlformats.org/officeDocument/2006/relationships/hyperlink" Target="https://podminky.urs.cz/item/CS_URS_2024_02/121151103" TargetMode="External"/><Relationship Id="rId17" Type="http://schemas.openxmlformats.org/officeDocument/2006/relationships/hyperlink" Target="https://podminky.urs.cz/item/CS_URS_2024_02/181006111" TargetMode="External"/><Relationship Id="rId25" Type="http://schemas.openxmlformats.org/officeDocument/2006/relationships/hyperlink" Target="https://podminky.urs.cz/item/CS_URS_2024_02/56472211R" TargetMode="External"/><Relationship Id="rId33" Type="http://schemas.openxmlformats.org/officeDocument/2006/relationships/hyperlink" Target="https://podminky.urs.cz/item/CS_URS_2024_02/596211222" TargetMode="External"/><Relationship Id="rId38" Type="http://schemas.openxmlformats.org/officeDocument/2006/relationships/hyperlink" Target="https://podminky.urs.cz/item/CS_URS_2024_02/914511111" TargetMode="External"/><Relationship Id="rId46" Type="http://schemas.openxmlformats.org/officeDocument/2006/relationships/hyperlink" Target="https://podminky.urs.cz/item/CS_URS_2024_02/985142111" TargetMode="External"/><Relationship Id="rId20" Type="http://schemas.openxmlformats.org/officeDocument/2006/relationships/hyperlink" Target="https://podminky.urs.cz/item/CS_URS_2024_02/183151114" TargetMode="External"/><Relationship Id="rId41" Type="http://schemas.openxmlformats.org/officeDocument/2006/relationships/hyperlink" Target="https://podminky.urs.cz/item/CS_URS_2024_02/916231213" TargetMode="External"/><Relationship Id="rId54" Type="http://schemas.openxmlformats.org/officeDocument/2006/relationships/hyperlink" Target="https://podminky.urs.cz/item/CS_URS_2024_02/997221875" TargetMode="External"/><Relationship Id="rId1" Type="http://schemas.openxmlformats.org/officeDocument/2006/relationships/hyperlink" Target="https://podminky.urs.cz/item/CS_URS_2024_02/113105111" TargetMode="External"/><Relationship Id="rId6" Type="http://schemas.openxmlformats.org/officeDocument/2006/relationships/hyperlink" Target="https://podminky.urs.cz/item/CS_URS_2024_02/113107225" TargetMode="External"/><Relationship Id="rId15" Type="http://schemas.openxmlformats.org/officeDocument/2006/relationships/hyperlink" Target="https://podminky.urs.cz/item/CS_URS_2024_02/171201231.1" TargetMode="External"/><Relationship Id="rId23" Type="http://schemas.openxmlformats.org/officeDocument/2006/relationships/hyperlink" Target="https://podminky.urs.cz/item/CS_URS_2024_02/211971121" TargetMode="External"/><Relationship Id="rId28" Type="http://schemas.openxmlformats.org/officeDocument/2006/relationships/hyperlink" Target="https://podminky.urs.cz/item/CS_URS_2024_02/567122112" TargetMode="External"/><Relationship Id="rId36" Type="http://schemas.openxmlformats.org/officeDocument/2006/relationships/hyperlink" Target="https://podminky.urs.cz/item/CS_URS_2024_02/89594111R" TargetMode="External"/><Relationship Id="rId49" Type="http://schemas.openxmlformats.org/officeDocument/2006/relationships/hyperlink" Target="https://podminky.urs.cz/item/CS_URS_2024_02/997221551.1" TargetMode="External"/><Relationship Id="rId57" Type="http://schemas.openxmlformats.org/officeDocument/2006/relationships/hyperlink" Target="https://podminky.urs.cz/item/CS_URS_2024_02/998711101" TargetMode="External"/><Relationship Id="rId10" Type="http://schemas.openxmlformats.org/officeDocument/2006/relationships/hyperlink" Target="https://podminky.urs.cz/item/CS_URS_2024_02/113202111.1" TargetMode="External"/><Relationship Id="rId31" Type="http://schemas.openxmlformats.org/officeDocument/2006/relationships/hyperlink" Target="https://podminky.urs.cz/item/CS_URS_2024_02/596211122" TargetMode="External"/><Relationship Id="rId44" Type="http://schemas.openxmlformats.org/officeDocument/2006/relationships/hyperlink" Target="https://podminky.urs.cz/item/CS_URS_2024_02/966006132" TargetMode="External"/><Relationship Id="rId52" Type="http://schemas.openxmlformats.org/officeDocument/2006/relationships/hyperlink" Target="https://podminky.urs.cz/item/CS_URS_2024_02/99701386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2/919735112" TargetMode="External"/><Relationship Id="rId3" Type="http://schemas.openxmlformats.org/officeDocument/2006/relationships/hyperlink" Target="https://podminky.urs.cz/item/CS_URS_2024_02/573191111" TargetMode="External"/><Relationship Id="rId7" Type="http://schemas.openxmlformats.org/officeDocument/2006/relationships/hyperlink" Target="https://podminky.urs.cz/item/CS_URS_2024_02/919121212" TargetMode="External"/><Relationship Id="rId2" Type="http://schemas.openxmlformats.org/officeDocument/2006/relationships/hyperlink" Target="https://podminky.urs.cz/item/CS_URS_2024_02/565155111" TargetMode="External"/><Relationship Id="rId1" Type="http://schemas.openxmlformats.org/officeDocument/2006/relationships/hyperlink" Target="https://podminky.urs.cz/item/CS_URS_2024_02/113154548" TargetMode="External"/><Relationship Id="rId6" Type="http://schemas.openxmlformats.org/officeDocument/2006/relationships/hyperlink" Target="https://podminky.urs.cz/item/CS_URS_2024_02/919112212" TargetMode="External"/><Relationship Id="rId11" Type="http://schemas.openxmlformats.org/officeDocument/2006/relationships/drawing" Target="../drawings/drawing3.xml"/><Relationship Id="rId5" Type="http://schemas.openxmlformats.org/officeDocument/2006/relationships/hyperlink" Target="https://podminky.urs.cz/item/CS_URS_2024_02/577134111.1" TargetMode="External"/><Relationship Id="rId10" Type="http://schemas.openxmlformats.org/officeDocument/2006/relationships/hyperlink" Target="https://podminky.urs.cz/item/CS_URS_2024_02/997221875" TargetMode="External"/><Relationship Id="rId4" Type="http://schemas.openxmlformats.org/officeDocument/2006/relationships/hyperlink" Target="https://podminky.urs.cz/item/CS_URS_2024_02/573231106" TargetMode="External"/><Relationship Id="rId9" Type="http://schemas.openxmlformats.org/officeDocument/2006/relationships/hyperlink" Target="https://podminky.urs.cz/item/CS_URS_2024_02/997221551.1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abSelected="1" zoomScale="138" workbookViewId="0">
      <selection activeCell="A96" sqref="A96"/>
    </sheetView>
  </sheetViews>
  <sheetFormatPr baseColWidth="10" defaultRowHeight="16"/>
  <cols>
    <col min="1" max="1" width="8.25" customWidth="1"/>
    <col min="2" max="2" width="1.75" customWidth="1"/>
    <col min="3" max="3" width="4.25" customWidth="1"/>
    <col min="4" max="33" width="2.75" customWidth="1"/>
    <col min="34" max="34" width="3.25" customWidth="1"/>
    <col min="35" max="35" width="31.75" customWidth="1"/>
    <col min="36" max="37" width="2.5" customWidth="1"/>
    <col min="38" max="38" width="8.25" customWidth="1"/>
    <col min="39" max="39" width="3.25" customWidth="1"/>
    <col min="40" max="40" width="13.25" customWidth="1"/>
    <col min="41" max="41" width="7.5" customWidth="1"/>
    <col min="42" max="42" width="4.25" customWidth="1"/>
    <col min="43" max="43" width="15.75" hidden="1" customWidth="1"/>
    <col min="44" max="44" width="13.75" customWidth="1"/>
    <col min="45" max="47" width="25.75" hidden="1" customWidth="1"/>
    <col min="48" max="49" width="21.75" hidden="1" customWidth="1"/>
    <col min="50" max="51" width="25" hidden="1" customWidth="1"/>
    <col min="52" max="52" width="21.75" hidden="1" customWidth="1"/>
    <col min="53" max="53" width="19.25" hidden="1" customWidth="1"/>
    <col min="54" max="54" width="25" hidden="1" customWidth="1"/>
    <col min="55" max="55" width="21.75" hidden="1" customWidth="1"/>
    <col min="56" max="56" width="19.25" hidden="1" customWidth="1"/>
    <col min="57" max="57" width="66.5" customWidth="1"/>
    <col min="71" max="91" width="9.25" hidden="1"/>
  </cols>
  <sheetData>
    <row r="1" spans="1:74" ht="1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pans="1:74" ht="37" customHeight="1">
      <c r="AR2" s="208"/>
      <c r="AS2" s="208"/>
      <c r="AT2" s="208"/>
      <c r="AU2" s="208"/>
      <c r="AV2" s="208"/>
      <c r="AW2" s="208"/>
      <c r="AX2" s="208"/>
      <c r="AY2" s="208"/>
      <c r="AZ2" s="208"/>
      <c r="BA2" s="208"/>
      <c r="BB2" s="208"/>
      <c r="BC2" s="208"/>
      <c r="BD2" s="208"/>
      <c r="BE2" s="208"/>
      <c r="BS2" s="16" t="s">
        <v>6</v>
      </c>
      <c r="BT2" s="16" t="s">
        <v>7</v>
      </c>
    </row>
    <row r="3" spans="1:74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pans="1:74" ht="25" customHeight="1">
      <c r="B4" s="19"/>
      <c r="D4" s="20" t="s">
        <v>9</v>
      </c>
      <c r="AR4" s="19"/>
      <c r="AS4" s="21" t="s">
        <v>10</v>
      </c>
      <c r="BE4" s="22" t="s">
        <v>11</v>
      </c>
      <c r="BS4" s="16" t="s">
        <v>12</v>
      </c>
    </row>
    <row r="5" spans="1:74" ht="12" customHeight="1">
      <c r="B5" s="19"/>
      <c r="D5" s="23" t="s">
        <v>13</v>
      </c>
      <c r="K5" s="207" t="s">
        <v>14</v>
      </c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R5" s="19"/>
      <c r="BE5" s="204" t="s">
        <v>15</v>
      </c>
      <c r="BS5" s="16" t="s">
        <v>6</v>
      </c>
    </row>
    <row r="6" spans="1:74" ht="37" customHeight="1">
      <c r="B6" s="19"/>
      <c r="D6" s="25" t="s">
        <v>16</v>
      </c>
      <c r="K6" s="209" t="s">
        <v>17</v>
      </c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8"/>
      <c r="AA6" s="208"/>
      <c r="AB6" s="208"/>
      <c r="AC6" s="208"/>
      <c r="AD6" s="208"/>
      <c r="AE6" s="208"/>
      <c r="AF6" s="208"/>
      <c r="AG6" s="208"/>
      <c r="AH6" s="208"/>
      <c r="AI6" s="208"/>
      <c r="AJ6" s="208"/>
      <c r="AK6" s="208"/>
      <c r="AL6" s="208"/>
      <c r="AM6" s="208"/>
      <c r="AN6" s="208"/>
      <c r="AO6" s="208"/>
      <c r="AR6" s="19"/>
      <c r="BE6" s="205"/>
      <c r="BS6" s="16" t="s">
        <v>18</v>
      </c>
    </row>
    <row r="7" spans="1:74" ht="12" customHeight="1">
      <c r="B7" s="19"/>
      <c r="D7" s="26" t="s">
        <v>19</v>
      </c>
      <c r="K7" s="24" t="s">
        <v>1</v>
      </c>
      <c r="AK7" s="26" t="s">
        <v>20</v>
      </c>
      <c r="AN7" s="24" t="s">
        <v>1</v>
      </c>
      <c r="AR7" s="19"/>
      <c r="BE7" s="205"/>
      <c r="BS7" s="16" t="s">
        <v>21</v>
      </c>
    </row>
    <row r="8" spans="1:74" ht="12" customHeight="1">
      <c r="B8" s="19"/>
      <c r="D8" s="26" t="s">
        <v>22</v>
      </c>
      <c r="K8" s="24" t="s">
        <v>23</v>
      </c>
      <c r="AK8" s="26" t="s">
        <v>24</v>
      </c>
      <c r="AN8" s="27" t="s">
        <v>25</v>
      </c>
      <c r="AR8" s="19"/>
      <c r="BE8" s="205"/>
      <c r="BS8" s="16" t="s">
        <v>26</v>
      </c>
    </row>
    <row r="9" spans="1:74" ht="14.5" customHeight="1">
      <c r="B9" s="19"/>
      <c r="AR9" s="19"/>
      <c r="BE9" s="205"/>
      <c r="BS9" s="16" t="s">
        <v>27</v>
      </c>
    </row>
    <row r="10" spans="1:74" ht="12" customHeight="1">
      <c r="B10" s="19"/>
      <c r="D10" s="26" t="s">
        <v>28</v>
      </c>
      <c r="AK10" s="26" t="s">
        <v>29</v>
      </c>
      <c r="AN10" s="24" t="s">
        <v>1</v>
      </c>
      <c r="AR10" s="19"/>
      <c r="BE10" s="205"/>
      <c r="BS10" s="16" t="s">
        <v>18</v>
      </c>
    </row>
    <row r="11" spans="1:74" ht="18.5" customHeight="1">
      <c r="B11" s="19"/>
      <c r="E11" s="24" t="s">
        <v>30</v>
      </c>
      <c r="AK11" s="26" t="s">
        <v>31</v>
      </c>
      <c r="AN11" s="24" t="s">
        <v>1</v>
      </c>
      <c r="AR11" s="19"/>
      <c r="BE11" s="205"/>
      <c r="BS11" s="16" t="s">
        <v>18</v>
      </c>
    </row>
    <row r="12" spans="1:74" ht="7" customHeight="1">
      <c r="B12" s="19"/>
      <c r="AR12" s="19"/>
      <c r="BE12" s="205"/>
      <c r="BS12" s="16" t="s">
        <v>18</v>
      </c>
    </row>
    <row r="13" spans="1:74" ht="12" customHeight="1">
      <c r="B13" s="19"/>
      <c r="D13" s="26" t="s">
        <v>32</v>
      </c>
      <c r="AK13" s="26" t="s">
        <v>29</v>
      </c>
      <c r="AN13" s="28" t="s">
        <v>33</v>
      </c>
      <c r="AR13" s="19"/>
      <c r="BE13" s="205"/>
      <c r="BS13" s="16" t="s">
        <v>18</v>
      </c>
    </row>
    <row r="14" spans="1:74" ht="13">
      <c r="B14" s="19"/>
      <c r="E14" s="210" t="s">
        <v>33</v>
      </c>
      <c r="F14" s="211"/>
      <c r="G14" s="211"/>
      <c r="H14" s="211"/>
      <c r="I14" s="211"/>
      <c r="J14" s="211"/>
      <c r="K14" s="211"/>
      <c r="L14" s="211"/>
      <c r="M14" s="211"/>
      <c r="N14" s="211"/>
      <c r="O14" s="211"/>
      <c r="P14" s="211"/>
      <c r="Q14" s="211"/>
      <c r="R14" s="211"/>
      <c r="S14" s="211"/>
      <c r="T14" s="211"/>
      <c r="U14" s="211"/>
      <c r="V14" s="211"/>
      <c r="W14" s="211"/>
      <c r="X14" s="211"/>
      <c r="Y14" s="211"/>
      <c r="Z14" s="211"/>
      <c r="AA14" s="211"/>
      <c r="AB14" s="211"/>
      <c r="AC14" s="211"/>
      <c r="AD14" s="211"/>
      <c r="AE14" s="211"/>
      <c r="AF14" s="211"/>
      <c r="AG14" s="211"/>
      <c r="AH14" s="211"/>
      <c r="AI14" s="211"/>
      <c r="AJ14" s="211"/>
      <c r="AK14" s="26" t="s">
        <v>31</v>
      </c>
      <c r="AN14" s="28" t="s">
        <v>33</v>
      </c>
      <c r="AR14" s="19"/>
      <c r="BE14" s="205"/>
      <c r="BS14" s="16" t="s">
        <v>18</v>
      </c>
    </row>
    <row r="15" spans="1:74" ht="7" customHeight="1">
      <c r="B15" s="19"/>
      <c r="AR15" s="19"/>
      <c r="BE15" s="205"/>
      <c r="BS15" s="16" t="s">
        <v>4</v>
      </c>
    </row>
    <row r="16" spans="1:74" ht="12" customHeight="1">
      <c r="B16" s="19"/>
      <c r="D16" s="26" t="s">
        <v>34</v>
      </c>
      <c r="AK16" s="26" t="s">
        <v>29</v>
      </c>
      <c r="AN16" s="24" t="s">
        <v>1</v>
      </c>
      <c r="AR16" s="19"/>
      <c r="BE16" s="205"/>
      <c r="BS16" s="16" t="s">
        <v>4</v>
      </c>
    </row>
    <row r="17" spans="2:71" ht="18.5" customHeight="1">
      <c r="B17" s="19"/>
      <c r="E17" s="24" t="s">
        <v>35</v>
      </c>
      <c r="AK17" s="26" t="s">
        <v>31</v>
      </c>
      <c r="AN17" s="24" t="s">
        <v>1</v>
      </c>
      <c r="AR17" s="19"/>
      <c r="BE17" s="205"/>
      <c r="BS17" s="16" t="s">
        <v>36</v>
      </c>
    </row>
    <row r="18" spans="2:71" ht="7" customHeight="1">
      <c r="B18" s="19"/>
      <c r="AR18" s="19"/>
      <c r="BE18" s="205"/>
      <c r="BS18" s="16" t="s">
        <v>6</v>
      </c>
    </row>
    <row r="19" spans="2:71" ht="12" customHeight="1">
      <c r="B19" s="19"/>
      <c r="D19" s="26" t="s">
        <v>37</v>
      </c>
      <c r="AK19" s="26" t="s">
        <v>29</v>
      </c>
      <c r="AN19" s="24" t="s">
        <v>1</v>
      </c>
      <c r="AR19" s="19"/>
      <c r="BE19" s="205"/>
      <c r="BS19" s="16" t="s">
        <v>6</v>
      </c>
    </row>
    <row r="20" spans="2:71" ht="18.5" customHeight="1">
      <c r="B20" s="19"/>
      <c r="E20" s="24" t="s">
        <v>30</v>
      </c>
      <c r="AK20" s="26" t="s">
        <v>31</v>
      </c>
      <c r="AN20" s="24" t="s">
        <v>1</v>
      </c>
      <c r="AR20" s="19"/>
      <c r="BE20" s="205"/>
      <c r="BS20" s="16" t="s">
        <v>36</v>
      </c>
    </row>
    <row r="21" spans="2:71" ht="7" customHeight="1">
      <c r="B21" s="19"/>
      <c r="AR21" s="19"/>
      <c r="BE21" s="205"/>
    </row>
    <row r="22" spans="2:71" ht="12" customHeight="1">
      <c r="B22" s="19"/>
      <c r="D22" s="26" t="s">
        <v>38</v>
      </c>
      <c r="AR22" s="19"/>
      <c r="BE22" s="205"/>
    </row>
    <row r="23" spans="2:71" ht="16.5" customHeight="1">
      <c r="B23" s="19"/>
      <c r="E23" s="212" t="s">
        <v>1</v>
      </c>
      <c r="F23" s="212"/>
      <c r="G23" s="212"/>
      <c r="H23" s="212"/>
      <c r="I23" s="212"/>
      <c r="J23" s="212"/>
      <c r="K23" s="212"/>
      <c r="L23" s="212"/>
      <c r="M23" s="212"/>
      <c r="N23" s="212"/>
      <c r="O23" s="212"/>
      <c r="P23" s="212"/>
      <c r="Q23" s="212"/>
      <c r="R23" s="212"/>
      <c r="S23" s="212"/>
      <c r="T23" s="212"/>
      <c r="U23" s="212"/>
      <c r="V23" s="212"/>
      <c r="W23" s="212"/>
      <c r="X23" s="212"/>
      <c r="Y23" s="212"/>
      <c r="Z23" s="212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R23" s="19"/>
      <c r="BE23" s="205"/>
    </row>
    <row r="24" spans="2:71" ht="7" customHeight="1">
      <c r="B24" s="19"/>
      <c r="AR24" s="19"/>
      <c r="BE24" s="205"/>
    </row>
    <row r="25" spans="2:71" ht="7" customHeight="1">
      <c r="B25" s="19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R25" s="19"/>
      <c r="BE25" s="205"/>
    </row>
    <row r="26" spans="2:71" s="1" customFormat="1" ht="26" customHeight="1">
      <c r="B26" s="31"/>
      <c r="D26" s="32" t="s">
        <v>39</v>
      </c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  <c r="S26" s="33"/>
      <c r="T26" s="33"/>
      <c r="U26" s="33"/>
      <c r="V26" s="33"/>
      <c r="W26" s="33"/>
      <c r="X26" s="33"/>
      <c r="Y26" s="33"/>
      <c r="Z26" s="33"/>
      <c r="AA26" s="33"/>
      <c r="AB26" s="33"/>
      <c r="AC26" s="33"/>
      <c r="AD26" s="33"/>
      <c r="AE26" s="33"/>
      <c r="AF26" s="33"/>
      <c r="AG26" s="33"/>
      <c r="AH26" s="33"/>
      <c r="AI26" s="33"/>
      <c r="AJ26" s="33"/>
      <c r="AK26" s="213">
        <f>ROUND(AG94,2)</f>
        <v>0</v>
      </c>
      <c r="AL26" s="214"/>
      <c r="AM26" s="214"/>
      <c r="AN26" s="214"/>
      <c r="AO26" s="214"/>
      <c r="AR26" s="31"/>
      <c r="BE26" s="205"/>
    </row>
    <row r="27" spans="2:71" s="1" customFormat="1" ht="7" customHeight="1">
      <c r="B27" s="31"/>
      <c r="AR27" s="31"/>
      <c r="BE27" s="205"/>
    </row>
    <row r="28" spans="2:71" s="1" customFormat="1" ht="13">
      <c r="B28" s="31"/>
      <c r="L28" s="215" t="s">
        <v>40</v>
      </c>
      <c r="M28" s="215"/>
      <c r="N28" s="215"/>
      <c r="O28" s="215"/>
      <c r="P28" s="215"/>
      <c r="W28" s="215" t="s">
        <v>41</v>
      </c>
      <c r="X28" s="215"/>
      <c r="Y28" s="215"/>
      <c r="Z28" s="215"/>
      <c r="AA28" s="215"/>
      <c r="AB28" s="215"/>
      <c r="AC28" s="215"/>
      <c r="AD28" s="215"/>
      <c r="AE28" s="215"/>
      <c r="AK28" s="215" t="s">
        <v>42</v>
      </c>
      <c r="AL28" s="215"/>
      <c r="AM28" s="215"/>
      <c r="AN28" s="215"/>
      <c r="AO28" s="215"/>
      <c r="AR28" s="31"/>
      <c r="BE28" s="205"/>
    </row>
    <row r="29" spans="2:71" s="2" customFormat="1" ht="14.5" customHeight="1">
      <c r="B29" s="35"/>
      <c r="D29" s="26" t="s">
        <v>43</v>
      </c>
      <c r="F29" s="26" t="s">
        <v>44</v>
      </c>
      <c r="L29" s="218">
        <v>0.21</v>
      </c>
      <c r="M29" s="217"/>
      <c r="N29" s="217"/>
      <c r="O29" s="217"/>
      <c r="P29" s="217"/>
      <c r="W29" s="216">
        <f>ROUND(AZ94, 2)</f>
        <v>0</v>
      </c>
      <c r="X29" s="217"/>
      <c r="Y29" s="217"/>
      <c r="Z29" s="217"/>
      <c r="AA29" s="217"/>
      <c r="AB29" s="217"/>
      <c r="AC29" s="217"/>
      <c r="AD29" s="217"/>
      <c r="AE29" s="217"/>
      <c r="AK29" s="216">
        <f>ROUND(AV94, 2)</f>
        <v>0</v>
      </c>
      <c r="AL29" s="217"/>
      <c r="AM29" s="217"/>
      <c r="AN29" s="217"/>
      <c r="AO29" s="217"/>
      <c r="AR29" s="35"/>
      <c r="BE29" s="206"/>
    </row>
    <row r="30" spans="2:71" s="2" customFormat="1" ht="14.5" customHeight="1">
      <c r="B30" s="35"/>
      <c r="F30" s="26" t="s">
        <v>45</v>
      </c>
      <c r="L30" s="218">
        <v>0.12</v>
      </c>
      <c r="M30" s="217"/>
      <c r="N30" s="217"/>
      <c r="O30" s="217"/>
      <c r="P30" s="217"/>
      <c r="W30" s="216">
        <f>ROUND(BA94, 2)</f>
        <v>0</v>
      </c>
      <c r="X30" s="217"/>
      <c r="Y30" s="217"/>
      <c r="Z30" s="217"/>
      <c r="AA30" s="217"/>
      <c r="AB30" s="217"/>
      <c r="AC30" s="217"/>
      <c r="AD30" s="217"/>
      <c r="AE30" s="217"/>
      <c r="AK30" s="216">
        <f>ROUND(AW94, 2)</f>
        <v>0</v>
      </c>
      <c r="AL30" s="217"/>
      <c r="AM30" s="217"/>
      <c r="AN30" s="217"/>
      <c r="AO30" s="217"/>
      <c r="AR30" s="35"/>
      <c r="BE30" s="206"/>
    </row>
    <row r="31" spans="2:71" s="2" customFormat="1" ht="14.5" hidden="1" customHeight="1">
      <c r="B31" s="35"/>
      <c r="F31" s="26" t="s">
        <v>46</v>
      </c>
      <c r="L31" s="218">
        <v>0.21</v>
      </c>
      <c r="M31" s="217"/>
      <c r="N31" s="217"/>
      <c r="O31" s="217"/>
      <c r="P31" s="217"/>
      <c r="W31" s="216">
        <f>ROUND(BB94, 2)</f>
        <v>0</v>
      </c>
      <c r="X31" s="217"/>
      <c r="Y31" s="217"/>
      <c r="Z31" s="217"/>
      <c r="AA31" s="217"/>
      <c r="AB31" s="217"/>
      <c r="AC31" s="217"/>
      <c r="AD31" s="217"/>
      <c r="AE31" s="217"/>
      <c r="AK31" s="216">
        <v>0</v>
      </c>
      <c r="AL31" s="217"/>
      <c r="AM31" s="217"/>
      <c r="AN31" s="217"/>
      <c r="AO31" s="217"/>
      <c r="AR31" s="35"/>
      <c r="BE31" s="206"/>
    </row>
    <row r="32" spans="2:71" s="2" customFormat="1" ht="14.5" hidden="1" customHeight="1">
      <c r="B32" s="35"/>
      <c r="F32" s="26" t="s">
        <v>47</v>
      </c>
      <c r="L32" s="218">
        <v>0.12</v>
      </c>
      <c r="M32" s="217"/>
      <c r="N32" s="217"/>
      <c r="O32" s="217"/>
      <c r="P32" s="217"/>
      <c r="W32" s="216">
        <f>ROUND(BC94, 2)</f>
        <v>0</v>
      </c>
      <c r="X32" s="217"/>
      <c r="Y32" s="217"/>
      <c r="Z32" s="217"/>
      <c r="AA32" s="217"/>
      <c r="AB32" s="217"/>
      <c r="AC32" s="217"/>
      <c r="AD32" s="217"/>
      <c r="AE32" s="217"/>
      <c r="AK32" s="216">
        <v>0</v>
      </c>
      <c r="AL32" s="217"/>
      <c r="AM32" s="217"/>
      <c r="AN32" s="217"/>
      <c r="AO32" s="217"/>
      <c r="AR32" s="35"/>
      <c r="BE32" s="206"/>
    </row>
    <row r="33" spans="2:57" s="2" customFormat="1" ht="14.5" hidden="1" customHeight="1">
      <c r="B33" s="35"/>
      <c r="F33" s="26" t="s">
        <v>48</v>
      </c>
      <c r="L33" s="218">
        <v>0</v>
      </c>
      <c r="M33" s="217"/>
      <c r="N33" s="217"/>
      <c r="O33" s="217"/>
      <c r="P33" s="217"/>
      <c r="W33" s="216">
        <f>ROUND(BD94, 2)</f>
        <v>0</v>
      </c>
      <c r="X33" s="217"/>
      <c r="Y33" s="217"/>
      <c r="Z33" s="217"/>
      <c r="AA33" s="217"/>
      <c r="AB33" s="217"/>
      <c r="AC33" s="217"/>
      <c r="AD33" s="217"/>
      <c r="AE33" s="217"/>
      <c r="AK33" s="216">
        <v>0</v>
      </c>
      <c r="AL33" s="217"/>
      <c r="AM33" s="217"/>
      <c r="AN33" s="217"/>
      <c r="AO33" s="217"/>
      <c r="AR33" s="35"/>
      <c r="BE33" s="206"/>
    </row>
    <row r="34" spans="2:57" s="1" customFormat="1" ht="7" customHeight="1">
      <c r="B34" s="31"/>
      <c r="AR34" s="31"/>
      <c r="BE34" s="205"/>
    </row>
    <row r="35" spans="2:57" s="1" customFormat="1" ht="26" customHeight="1">
      <c r="B35" s="31"/>
      <c r="C35" s="36"/>
      <c r="D35" s="37" t="s">
        <v>49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 t="s">
        <v>50</v>
      </c>
      <c r="U35" s="38"/>
      <c r="V35" s="38"/>
      <c r="W35" s="38"/>
      <c r="X35" s="222" t="s">
        <v>51</v>
      </c>
      <c r="Y35" s="220"/>
      <c r="Z35" s="220"/>
      <c r="AA35" s="220"/>
      <c r="AB35" s="220"/>
      <c r="AC35" s="38"/>
      <c r="AD35" s="38"/>
      <c r="AE35" s="38"/>
      <c r="AF35" s="38"/>
      <c r="AG35" s="38"/>
      <c r="AH35" s="38"/>
      <c r="AI35" s="38"/>
      <c r="AJ35" s="38"/>
      <c r="AK35" s="219">
        <f>SUM(AK26:AK33)</f>
        <v>0</v>
      </c>
      <c r="AL35" s="220"/>
      <c r="AM35" s="220"/>
      <c r="AN35" s="220"/>
      <c r="AO35" s="221"/>
      <c r="AP35" s="36"/>
      <c r="AQ35" s="36"/>
      <c r="AR35" s="31"/>
    </row>
    <row r="36" spans="2:57" s="1" customFormat="1" ht="7" customHeight="1">
      <c r="B36" s="31"/>
      <c r="AR36" s="31"/>
    </row>
    <row r="37" spans="2:57" s="1" customFormat="1" ht="14.5" customHeight="1">
      <c r="B37" s="31"/>
      <c r="AR37" s="31"/>
    </row>
    <row r="38" spans="2:57" ht="14.5" customHeight="1">
      <c r="B38" s="19"/>
      <c r="AR38" s="19"/>
    </row>
    <row r="39" spans="2:57" ht="14.5" customHeight="1">
      <c r="B39" s="19"/>
      <c r="AR39" s="19"/>
    </row>
    <row r="40" spans="2:57" ht="14.5" customHeight="1">
      <c r="B40" s="19"/>
      <c r="AR40" s="19"/>
    </row>
    <row r="41" spans="2:57" ht="14.5" customHeight="1">
      <c r="B41" s="19"/>
      <c r="AR41" s="19"/>
    </row>
    <row r="42" spans="2:57" ht="14.5" customHeight="1">
      <c r="B42" s="19"/>
      <c r="AR42" s="19"/>
    </row>
    <row r="43" spans="2:57" ht="14.5" customHeight="1">
      <c r="B43" s="19"/>
      <c r="AR43" s="19"/>
    </row>
    <row r="44" spans="2:57" ht="14.5" customHeight="1">
      <c r="B44" s="19"/>
      <c r="AR44" s="19"/>
    </row>
    <row r="45" spans="2:57" ht="14.5" customHeight="1">
      <c r="B45" s="19"/>
      <c r="AR45" s="19"/>
    </row>
    <row r="46" spans="2:57" ht="14.5" customHeight="1">
      <c r="B46" s="19"/>
      <c r="AR46" s="19"/>
    </row>
    <row r="47" spans="2:57" ht="14.5" customHeight="1">
      <c r="B47" s="19"/>
      <c r="AR47" s="19"/>
    </row>
    <row r="48" spans="2:57" ht="14.5" customHeight="1">
      <c r="B48" s="19"/>
      <c r="AR48" s="19"/>
    </row>
    <row r="49" spans="2:44" s="1" customFormat="1" ht="14.5" customHeight="1">
      <c r="B49" s="31"/>
      <c r="D49" s="40" t="s">
        <v>52</v>
      </c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0" t="s">
        <v>53</v>
      </c>
      <c r="AI49" s="41"/>
      <c r="AJ49" s="41"/>
      <c r="AK49" s="41"/>
      <c r="AL49" s="41"/>
      <c r="AM49" s="41"/>
      <c r="AN49" s="41"/>
      <c r="AO49" s="41"/>
      <c r="AR49" s="31"/>
    </row>
    <row r="50" spans="2:44" ht="11">
      <c r="B50" s="19"/>
      <c r="AR50" s="19"/>
    </row>
    <row r="51" spans="2:44" ht="11">
      <c r="B51" s="19"/>
      <c r="AR51" s="19"/>
    </row>
    <row r="52" spans="2:44" ht="11">
      <c r="B52" s="19"/>
      <c r="AR52" s="19"/>
    </row>
    <row r="53" spans="2:44" ht="11">
      <c r="B53" s="19"/>
      <c r="AR53" s="19"/>
    </row>
    <row r="54" spans="2:44" ht="11">
      <c r="B54" s="19"/>
      <c r="AR54" s="19"/>
    </row>
    <row r="55" spans="2:44" ht="11">
      <c r="B55" s="19"/>
      <c r="AR55" s="19"/>
    </row>
    <row r="56" spans="2:44" ht="11">
      <c r="B56" s="19"/>
      <c r="AR56" s="19"/>
    </row>
    <row r="57" spans="2:44" ht="11">
      <c r="B57" s="19"/>
      <c r="AR57" s="19"/>
    </row>
    <row r="58" spans="2:44" ht="11">
      <c r="B58" s="19"/>
      <c r="AR58" s="19"/>
    </row>
    <row r="59" spans="2:44" ht="11">
      <c r="B59" s="19"/>
      <c r="AR59" s="19"/>
    </row>
    <row r="60" spans="2:44" s="1" customFormat="1" ht="13">
      <c r="B60" s="31"/>
      <c r="D60" s="42" t="s">
        <v>54</v>
      </c>
      <c r="E60" s="33"/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42" t="s">
        <v>55</v>
      </c>
      <c r="W60" s="33"/>
      <c r="X60" s="33"/>
      <c r="Y60" s="33"/>
      <c r="Z60" s="33"/>
      <c r="AA60" s="33"/>
      <c r="AB60" s="33"/>
      <c r="AC60" s="33"/>
      <c r="AD60" s="33"/>
      <c r="AE60" s="33"/>
      <c r="AF60" s="33"/>
      <c r="AG60" s="33"/>
      <c r="AH60" s="42" t="s">
        <v>54</v>
      </c>
      <c r="AI60" s="33"/>
      <c r="AJ60" s="33"/>
      <c r="AK60" s="33"/>
      <c r="AL60" s="33"/>
      <c r="AM60" s="42" t="s">
        <v>55</v>
      </c>
      <c r="AN60" s="33"/>
      <c r="AO60" s="33"/>
      <c r="AR60" s="31"/>
    </row>
    <row r="61" spans="2:44" ht="11">
      <c r="B61" s="19"/>
      <c r="AR61" s="19"/>
    </row>
    <row r="62" spans="2:44" ht="11">
      <c r="B62" s="19"/>
      <c r="AR62" s="19"/>
    </row>
    <row r="63" spans="2:44" ht="11">
      <c r="B63" s="19"/>
      <c r="AR63" s="19"/>
    </row>
    <row r="64" spans="2:44" s="1" customFormat="1" ht="13">
      <c r="B64" s="31"/>
      <c r="D64" s="40" t="s">
        <v>56</v>
      </c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0" t="s">
        <v>57</v>
      </c>
      <c r="AI64" s="41"/>
      <c r="AJ64" s="41"/>
      <c r="AK64" s="41"/>
      <c r="AL64" s="41"/>
      <c r="AM64" s="41"/>
      <c r="AN64" s="41"/>
      <c r="AO64" s="41"/>
      <c r="AR64" s="31"/>
    </row>
    <row r="65" spans="2:44" ht="11">
      <c r="B65" s="19"/>
      <c r="AR65" s="19"/>
    </row>
    <row r="66" spans="2:44" ht="11">
      <c r="B66" s="19"/>
      <c r="AR66" s="19"/>
    </row>
    <row r="67" spans="2:44" ht="11">
      <c r="B67" s="19"/>
      <c r="AR67" s="19"/>
    </row>
    <row r="68" spans="2:44" ht="11">
      <c r="B68" s="19"/>
      <c r="AR68" s="19"/>
    </row>
    <row r="69" spans="2:44" ht="11">
      <c r="B69" s="19"/>
      <c r="AR69" s="19"/>
    </row>
    <row r="70" spans="2:44" ht="11">
      <c r="B70" s="19"/>
      <c r="AR70" s="19"/>
    </row>
    <row r="71" spans="2:44" ht="11">
      <c r="B71" s="19"/>
      <c r="AR71" s="19"/>
    </row>
    <row r="72" spans="2:44" ht="11">
      <c r="B72" s="19"/>
      <c r="AR72" s="19"/>
    </row>
    <row r="73" spans="2:44" ht="11">
      <c r="B73" s="19"/>
      <c r="AR73" s="19"/>
    </row>
    <row r="74" spans="2:44" ht="11">
      <c r="B74" s="19"/>
      <c r="AR74" s="19"/>
    </row>
    <row r="75" spans="2:44" s="1" customFormat="1" ht="13">
      <c r="B75" s="31"/>
      <c r="D75" s="42" t="s">
        <v>54</v>
      </c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42" t="s">
        <v>55</v>
      </c>
      <c r="W75" s="33"/>
      <c r="X75" s="33"/>
      <c r="Y75" s="33"/>
      <c r="Z75" s="33"/>
      <c r="AA75" s="33"/>
      <c r="AB75" s="33"/>
      <c r="AC75" s="33"/>
      <c r="AD75" s="33"/>
      <c r="AE75" s="33"/>
      <c r="AF75" s="33"/>
      <c r="AG75" s="33"/>
      <c r="AH75" s="42" t="s">
        <v>54</v>
      </c>
      <c r="AI75" s="33"/>
      <c r="AJ75" s="33"/>
      <c r="AK75" s="33"/>
      <c r="AL75" s="33"/>
      <c r="AM75" s="42" t="s">
        <v>55</v>
      </c>
      <c r="AN75" s="33"/>
      <c r="AO75" s="33"/>
      <c r="AR75" s="31"/>
    </row>
    <row r="76" spans="2:44" s="1" customFormat="1" ht="11">
      <c r="B76" s="31"/>
      <c r="AR76" s="31"/>
    </row>
    <row r="77" spans="2:44" s="1" customFormat="1" ht="7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31"/>
    </row>
    <row r="81" spans="1:91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46"/>
      <c r="M81" s="46"/>
      <c r="N81" s="46"/>
      <c r="O81" s="46"/>
      <c r="P81" s="46"/>
      <c r="Q81" s="46"/>
      <c r="R81" s="46"/>
      <c r="S81" s="46"/>
      <c r="T81" s="46"/>
      <c r="U81" s="46"/>
      <c r="V81" s="46"/>
      <c r="W81" s="46"/>
      <c r="X81" s="46"/>
      <c r="Y81" s="46"/>
      <c r="Z81" s="46"/>
      <c r="AA81" s="46"/>
      <c r="AB81" s="46"/>
      <c r="AC81" s="46"/>
      <c r="AD81" s="46"/>
      <c r="AE81" s="46"/>
      <c r="AF81" s="46"/>
      <c r="AG81" s="46"/>
      <c r="AH81" s="46"/>
      <c r="AI81" s="46"/>
      <c r="AJ81" s="46"/>
      <c r="AK81" s="46"/>
      <c r="AL81" s="46"/>
      <c r="AM81" s="46"/>
      <c r="AN81" s="46"/>
      <c r="AO81" s="46"/>
      <c r="AP81" s="46"/>
      <c r="AQ81" s="46"/>
      <c r="AR81" s="31"/>
    </row>
    <row r="82" spans="1:91" s="1" customFormat="1" ht="25" customHeight="1">
      <c r="B82" s="31"/>
      <c r="C82" s="20" t="s">
        <v>58</v>
      </c>
      <c r="AR82" s="31"/>
    </row>
    <row r="83" spans="1:91" s="1" customFormat="1" ht="7" customHeight="1">
      <c r="B83" s="31"/>
      <c r="AR83" s="31"/>
    </row>
    <row r="84" spans="1:91" s="3" customFormat="1" ht="12" customHeight="1">
      <c r="B84" s="47"/>
      <c r="C84" s="26" t="s">
        <v>13</v>
      </c>
      <c r="L84" s="3" t="str">
        <f>K5</f>
        <v>2198-1</v>
      </c>
      <c r="AR84" s="47"/>
    </row>
    <row r="85" spans="1:91" s="4" customFormat="1" ht="37" customHeight="1">
      <c r="B85" s="48"/>
      <c r="C85" s="49" t="s">
        <v>16</v>
      </c>
      <c r="L85" s="185" t="str">
        <f>K6</f>
        <v>Doksy - oprava MK ul. Nerudova - 19.8.2025</v>
      </c>
      <c r="M85" s="186"/>
      <c r="N85" s="186"/>
      <c r="O85" s="186"/>
      <c r="P85" s="186"/>
      <c r="Q85" s="186"/>
      <c r="R85" s="186"/>
      <c r="S85" s="186"/>
      <c r="T85" s="186"/>
      <c r="U85" s="186"/>
      <c r="V85" s="186"/>
      <c r="W85" s="186"/>
      <c r="X85" s="186"/>
      <c r="Y85" s="186"/>
      <c r="Z85" s="186"/>
      <c r="AA85" s="186"/>
      <c r="AB85" s="186"/>
      <c r="AC85" s="186"/>
      <c r="AD85" s="186"/>
      <c r="AE85" s="186"/>
      <c r="AF85" s="186"/>
      <c r="AG85" s="186"/>
      <c r="AH85" s="186"/>
      <c r="AI85" s="186"/>
      <c r="AJ85" s="186"/>
      <c r="AK85" s="186"/>
      <c r="AL85" s="186"/>
      <c r="AM85" s="186"/>
      <c r="AN85" s="186"/>
      <c r="AO85" s="186"/>
      <c r="AR85" s="48"/>
    </row>
    <row r="86" spans="1:91" s="1" customFormat="1" ht="7" customHeight="1">
      <c r="B86" s="31"/>
      <c r="AR86" s="31"/>
    </row>
    <row r="87" spans="1:91" s="1" customFormat="1" ht="12" customHeight="1">
      <c r="B87" s="31"/>
      <c r="C87" s="26" t="s">
        <v>22</v>
      </c>
      <c r="L87" s="50" t="str">
        <f>IF(K8="","",K8)</f>
        <v>Doksy</v>
      </c>
      <c r="AI87" s="26" t="s">
        <v>24</v>
      </c>
      <c r="AM87" s="187" t="str">
        <f>IF(AN8= "","",AN8)</f>
        <v>19. 8. 2025</v>
      </c>
      <c r="AN87" s="187"/>
      <c r="AR87" s="31"/>
    </row>
    <row r="88" spans="1:91" s="1" customFormat="1" ht="7" customHeight="1">
      <c r="B88" s="31"/>
      <c r="AR88" s="31"/>
    </row>
    <row r="89" spans="1:91" s="1" customFormat="1" ht="15.25" customHeight="1">
      <c r="B89" s="31"/>
      <c r="C89" s="26" t="s">
        <v>28</v>
      </c>
      <c r="L89" s="3" t="str">
        <f>IF(E11= "","",E11)</f>
        <v xml:space="preserve"> </v>
      </c>
      <c r="AI89" s="26" t="s">
        <v>34</v>
      </c>
      <c r="AM89" s="188" t="str">
        <f>IF(E17="","",E17)</f>
        <v>Ing. Martina Hřebřinová</v>
      </c>
      <c r="AN89" s="189"/>
      <c r="AO89" s="189"/>
      <c r="AP89" s="189"/>
      <c r="AR89" s="31"/>
      <c r="AS89" s="190" t="s">
        <v>59</v>
      </c>
      <c r="AT89" s="191"/>
      <c r="AU89" s="52"/>
      <c r="AV89" s="52"/>
      <c r="AW89" s="52"/>
      <c r="AX89" s="52"/>
      <c r="AY89" s="52"/>
      <c r="AZ89" s="52"/>
      <c r="BA89" s="52"/>
      <c r="BB89" s="52"/>
      <c r="BC89" s="52"/>
      <c r="BD89" s="53"/>
    </row>
    <row r="90" spans="1:91" s="1" customFormat="1" ht="15.25" customHeight="1">
      <c r="B90" s="31"/>
      <c r="C90" s="26" t="s">
        <v>32</v>
      </c>
      <c r="L90" s="3" t="str">
        <f>IF(E14= "Vyplň údaj","",E14)</f>
        <v/>
      </c>
      <c r="AI90" s="26" t="s">
        <v>37</v>
      </c>
      <c r="AM90" s="188" t="str">
        <f>IF(E20="","",E20)</f>
        <v xml:space="preserve"> </v>
      </c>
      <c r="AN90" s="189"/>
      <c r="AO90" s="189"/>
      <c r="AP90" s="189"/>
      <c r="AR90" s="31"/>
      <c r="AS90" s="192"/>
      <c r="AT90" s="193"/>
      <c r="BD90" s="55"/>
    </row>
    <row r="91" spans="1:91" s="1" customFormat="1" ht="10.75" customHeight="1">
      <c r="B91" s="31"/>
      <c r="AR91" s="31"/>
      <c r="AS91" s="192"/>
      <c r="AT91" s="193"/>
      <c r="BD91" s="55"/>
    </row>
    <row r="92" spans="1:91" s="1" customFormat="1" ht="29.25" customHeight="1">
      <c r="B92" s="31"/>
      <c r="C92" s="194" t="s">
        <v>60</v>
      </c>
      <c r="D92" s="195"/>
      <c r="E92" s="195"/>
      <c r="F92" s="195"/>
      <c r="G92" s="195"/>
      <c r="H92" s="56"/>
      <c r="I92" s="197" t="s">
        <v>61</v>
      </c>
      <c r="J92" s="195"/>
      <c r="K92" s="195"/>
      <c r="L92" s="195"/>
      <c r="M92" s="195"/>
      <c r="N92" s="195"/>
      <c r="O92" s="195"/>
      <c r="P92" s="195"/>
      <c r="Q92" s="195"/>
      <c r="R92" s="195"/>
      <c r="S92" s="195"/>
      <c r="T92" s="195"/>
      <c r="U92" s="195"/>
      <c r="V92" s="195"/>
      <c r="W92" s="195"/>
      <c r="X92" s="195"/>
      <c r="Y92" s="195"/>
      <c r="Z92" s="195"/>
      <c r="AA92" s="195"/>
      <c r="AB92" s="195"/>
      <c r="AC92" s="195"/>
      <c r="AD92" s="195"/>
      <c r="AE92" s="195"/>
      <c r="AF92" s="195"/>
      <c r="AG92" s="196" t="s">
        <v>62</v>
      </c>
      <c r="AH92" s="195"/>
      <c r="AI92" s="195"/>
      <c r="AJ92" s="195"/>
      <c r="AK92" s="195"/>
      <c r="AL92" s="195"/>
      <c r="AM92" s="195"/>
      <c r="AN92" s="197" t="s">
        <v>63</v>
      </c>
      <c r="AO92" s="195"/>
      <c r="AP92" s="198"/>
      <c r="AQ92" s="57" t="s">
        <v>64</v>
      </c>
      <c r="AR92" s="31"/>
      <c r="AS92" s="58" t="s">
        <v>65</v>
      </c>
      <c r="AT92" s="59" t="s">
        <v>66</v>
      </c>
      <c r="AU92" s="59" t="s">
        <v>67</v>
      </c>
      <c r="AV92" s="59" t="s">
        <v>68</v>
      </c>
      <c r="AW92" s="59" t="s">
        <v>69</v>
      </c>
      <c r="AX92" s="59" t="s">
        <v>70</v>
      </c>
      <c r="AY92" s="59" t="s">
        <v>71</v>
      </c>
      <c r="AZ92" s="59" t="s">
        <v>72</v>
      </c>
      <c r="BA92" s="59" t="s">
        <v>73</v>
      </c>
      <c r="BB92" s="59" t="s">
        <v>74</v>
      </c>
      <c r="BC92" s="59" t="s">
        <v>75</v>
      </c>
      <c r="BD92" s="60" t="s">
        <v>76</v>
      </c>
    </row>
    <row r="93" spans="1:91" s="1" customFormat="1" ht="10.75" customHeight="1">
      <c r="B93" s="31"/>
      <c r="AR93" s="31"/>
      <c r="AS93" s="61"/>
      <c r="AT93" s="52"/>
      <c r="AU93" s="52"/>
      <c r="AV93" s="52"/>
      <c r="AW93" s="52"/>
      <c r="AX93" s="52"/>
      <c r="AY93" s="52"/>
      <c r="AZ93" s="52"/>
      <c r="BA93" s="52"/>
      <c r="BB93" s="52"/>
      <c r="BC93" s="52"/>
      <c r="BD93" s="53"/>
    </row>
    <row r="94" spans="1:91" s="5" customFormat="1" ht="32.5" customHeight="1">
      <c r="B94" s="62"/>
      <c r="C94" s="63" t="s">
        <v>77</v>
      </c>
      <c r="D94" s="64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4"/>
      <c r="AD94" s="64"/>
      <c r="AE94" s="64"/>
      <c r="AF94" s="64"/>
      <c r="AG94" s="202">
        <f>ROUND(SUM(AG95:AG98),2)</f>
        <v>0</v>
      </c>
      <c r="AH94" s="202"/>
      <c r="AI94" s="202"/>
      <c r="AJ94" s="202"/>
      <c r="AK94" s="202"/>
      <c r="AL94" s="202"/>
      <c r="AM94" s="202"/>
      <c r="AN94" s="203">
        <f>SUM(AG94,AT94)</f>
        <v>0</v>
      </c>
      <c r="AO94" s="203"/>
      <c r="AP94" s="203"/>
      <c r="AQ94" s="66" t="s">
        <v>1</v>
      </c>
      <c r="AR94" s="62"/>
      <c r="AS94" s="67">
        <f>ROUND(SUM(AS95:AS98),2)</f>
        <v>0</v>
      </c>
      <c r="AT94" s="68">
        <f>ROUND(SUM(AV94:AW94),2)</f>
        <v>0</v>
      </c>
      <c r="AU94" s="69">
        <f>ROUND(SUM(AU95:AU98),5)</f>
        <v>0</v>
      </c>
      <c r="AV94" s="68">
        <f>ROUND(AZ94*L29,2)</f>
        <v>0</v>
      </c>
      <c r="AW94" s="68">
        <f>ROUND(BA94*L30,2)</f>
        <v>0</v>
      </c>
      <c r="AX94" s="68">
        <f>ROUND(BB94*L29,2)</f>
        <v>0</v>
      </c>
      <c r="AY94" s="68">
        <f>ROUND(BC94*L30,2)</f>
        <v>0</v>
      </c>
      <c r="AZ94" s="68">
        <f>ROUND(SUM(AZ95:AZ98),2)</f>
        <v>0</v>
      </c>
      <c r="BA94" s="68">
        <f>ROUND(SUM(BA95:BA98),2)</f>
        <v>0</v>
      </c>
      <c r="BB94" s="68">
        <f>ROUND(SUM(BB95:BB98),2)</f>
        <v>0</v>
      </c>
      <c r="BC94" s="68">
        <f>ROUND(SUM(BC95:BC98),2)</f>
        <v>0</v>
      </c>
      <c r="BD94" s="70">
        <f>ROUND(SUM(BD95:BD98),2)</f>
        <v>0</v>
      </c>
      <c r="BS94" s="71" t="s">
        <v>78</v>
      </c>
      <c r="BT94" s="71" t="s">
        <v>79</v>
      </c>
      <c r="BU94" s="72" t="s">
        <v>80</v>
      </c>
      <c r="BV94" s="71" t="s">
        <v>81</v>
      </c>
      <c r="BW94" s="71" t="s">
        <v>5</v>
      </c>
      <c r="BX94" s="71" t="s">
        <v>82</v>
      </c>
      <c r="CL94" s="71" t="s">
        <v>1</v>
      </c>
    </row>
    <row r="95" spans="1:91" s="6" customFormat="1" ht="24.75" customHeight="1">
      <c r="A95" s="73" t="s">
        <v>83</v>
      </c>
      <c r="B95" s="74"/>
      <c r="C95" s="75"/>
      <c r="D95" s="199" t="s">
        <v>84</v>
      </c>
      <c r="E95" s="199"/>
      <c r="F95" s="199"/>
      <c r="G95" s="199"/>
      <c r="H95" s="199"/>
      <c r="I95" s="76"/>
      <c r="J95" s="199" t="s">
        <v>85</v>
      </c>
      <c r="K95" s="199"/>
      <c r="L95" s="199"/>
      <c r="M95" s="199"/>
      <c r="N95" s="199"/>
      <c r="O95" s="199"/>
      <c r="P95" s="199"/>
      <c r="Q95" s="199"/>
      <c r="R95" s="199"/>
      <c r="S95" s="199"/>
      <c r="T95" s="199"/>
      <c r="U95" s="199"/>
      <c r="V95" s="199"/>
      <c r="W95" s="199"/>
      <c r="X95" s="199"/>
      <c r="Y95" s="199"/>
      <c r="Z95" s="199"/>
      <c r="AA95" s="199"/>
      <c r="AB95" s="199"/>
      <c r="AC95" s="199"/>
      <c r="AD95" s="199"/>
      <c r="AE95" s="199"/>
      <c r="AF95" s="199"/>
      <c r="AG95" s="200">
        <f>'SO 101 A-1 - Komunikace, ...'!J30</f>
        <v>0</v>
      </c>
      <c r="AH95" s="201"/>
      <c r="AI95" s="201"/>
      <c r="AJ95" s="201"/>
      <c r="AK95" s="201"/>
      <c r="AL95" s="201"/>
      <c r="AM95" s="201"/>
      <c r="AN95" s="200">
        <f>SUM(AG95,AT95)</f>
        <v>0</v>
      </c>
      <c r="AO95" s="201"/>
      <c r="AP95" s="201"/>
      <c r="AQ95" s="77" t="s">
        <v>86</v>
      </c>
      <c r="AR95" s="74"/>
      <c r="AS95" s="78">
        <v>0</v>
      </c>
      <c r="AT95" s="79">
        <f>ROUND(SUM(AV95:AW95),2)</f>
        <v>0</v>
      </c>
      <c r="AU95" s="80">
        <f>'SO 101 A-1 - Komunikace, ...'!P127</f>
        <v>0</v>
      </c>
      <c r="AV95" s="79">
        <f>'SO 101 A-1 - Komunikace, ...'!J33</f>
        <v>0</v>
      </c>
      <c r="AW95" s="79">
        <f>'SO 101 A-1 - Komunikace, ...'!J34</f>
        <v>0</v>
      </c>
      <c r="AX95" s="79">
        <f>'SO 101 A-1 - Komunikace, ...'!J35</f>
        <v>0</v>
      </c>
      <c r="AY95" s="79">
        <f>'SO 101 A-1 - Komunikace, ...'!J36</f>
        <v>0</v>
      </c>
      <c r="AZ95" s="79">
        <f>'SO 101 A-1 - Komunikace, ...'!F33</f>
        <v>0</v>
      </c>
      <c r="BA95" s="79">
        <f>'SO 101 A-1 - Komunikace, ...'!F34</f>
        <v>0</v>
      </c>
      <c r="BB95" s="79">
        <f>'SO 101 A-1 - Komunikace, ...'!F35</f>
        <v>0</v>
      </c>
      <c r="BC95" s="79">
        <f>'SO 101 A-1 - Komunikace, ...'!F36</f>
        <v>0</v>
      </c>
      <c r="BD95" s="81">
        <f>'SO 101 A-1 - Komunikace, ...'!F37</f>
        <v>0</v>
      </c>
      <c r="BT95" s="82" t="s">
        <v>21</v>
      </c>
      <c r="BV95" s="82" t="s">
        <v>81</v>
      </c>
      <c r="BW95" s="82" t="s">
        <v>87</v>
      </c>
      <c r="BX95" s="82" t="s">
        <v>5</v>
      </c>
      <c r="CL95" s="82" t="s">
        <v>1</v>
      </c>
      <c r="CM95" s="82" t="s">
        <v>88</v>
      </c>
    </row>
    <row r="96" spans="1:91" s="6" customFormat="1" ht="24.75" customHeight="1">
      <c r="A96" s="73" t="s">
        <v>83</v>
      </c>
      <c r="B96" s="74"/>
      <c r="C96" s="75"/>
      <c r="D96" s="199" t="s">
        <v>89</v>
      </c>
      <c r="E96" s="199"/>
      <c r="F96" s="199"/>
      <c r="G96" s="199"/>
      <c r="H96" s="199"/>
      <c r="I96" s="76"/>
      <c r="J96" s="199" t="s">
        <v>90</v>
      </c>
      <c r="K96" s="199"/>
      <c r="L96" s="199"/>
      <c r="M96" s="199"/>
      <c r="N96" s="199"/>
      <c r="O96" s="199"/>
      <c r="P96" s="199"/>
      <c r="Q96" s="199"/>
      <c r="R96" s="199"/>
      <c r="S96" s="199"/>
      <c r="T96" s="199"/>
      <c r="U96" s="199"/>
      <c r="V96" s="199"/>
      <c r="W96" s="199"/>
      <c r="X96" s="199"/>
      <c r="Y96" s="199"/>
      <c r="Z96" s="199"/>
      <c r="AA96" s="199"/>
      <c r="AB96" s="199"/>
      <c r="AC96" s="199"/>
      <c r="AD96" s="199"/>
      <c r="AE96" s="199"/>
      <c r="AF96" s="199"/>
      <c r="AG96" s="200">
        <f>'SO 101 B - Komunikace - a...'!J30</f>
        <v>0</v>
      </c>
      <c r="AH96" s="201"/>
      <c r="AI96" s="201"/>
      <c r="AJ96" s="201"/>
      <c r="AK96" s="201"/>
      <c r="AL96" s="201"/>
      <c r="AM96" s="201"/>
      <c r="AN96" s="200">
        <f>SUM(AG96,AT96)</f>
        <v>0</v>
      </c>
      <c r="AO96" s="201"/>
      <c r="AP96" s="201"/>
      <c r="AQ96" s="77" t="s">
        <v>86</v>
      </c>
      <c r="AR96" s="74"/>
      <c r="AS96" s="78">
        <v>0</v>
      </c>
      <c r="AT96" s="79">
        <f>ROUND(SUM(AV96:AW96),2)</f>
        <v>0</v>
      </c>
      <c r="AU96" s="80">
        <f>'SO 101 B - Komunikace - a...'!P121</f>
        <v>0</v>
      </c>
      <c r="AV96" s="79">
        <f>'SO 101 B - Komunikace - a...'!J33</f>
        <v>0</v>
      </c>
      <c r="AW96" s="79">
        <f>'SO 101 B - Komunikace - a...'!J34</f>
        <v>0</v>
      </c>
      <c r="AX96" s="79">
        <f>'SO 101 B - Komunikace - a...'!J35</f>
        <v>0</v>
      </c>
      <c r="AY96" s="79">
        <f>'SO 101 B - Komunikace - a...'!J36</f>
        <v>0</v>
      </c>
      <c r="AZ96" s="79">
        <f>'SO 101 B - Komunikace - a...'!F33</f>
        <v>0</v>
      </c>
      <c r="BA96" s="79">
        <f>'SO 101 B - Komunikace - a...'!F34</f>
        <v>0</v>
      </c>
      <c r="BB96" s="79">
        <f>'SO 101 B - Komunikace - a...'!F35</f>
        <v>0</v>
      </c>
      <c r="BC96" s="79">
        <f>'SO 101 B - Komunikace - a...'!F36</f>
        <v>0</v>
      </c>
      <c r="BD96" s="81">
        <f>'SO 101 B - Komunikace - a...'!F37</f>
        <v>0</v>
      </c>
      <c r="BT96" s="82" t="s">
        <v>21</v>
      </c>
      <c r="BV96" s="82" t="s">
        <v>81</v>
      </c>
      <c r="BW96" s="82" t="s">
        <v>91</v>
      </c>
      <c r="BX96" s="82" t="s">
        <v>5</v>
      </c>
      <c r="CL96" s="82" t="s">
        <v>1</v>
      </c>
      <c r="CM96" s="82" t="s">
        <v>88</v>
      </c>
    </row>
    <row r="97" spans="1:91" s="6" customFormat="1" ht="16.5" customHeight="1">
      <c r="A97" s="73" t="s">
        <v>83</v>
      </c>
      <c r="B97" s="74"/>
      <c r="C97" s="75"/>
      <c r="D97" s="199" t="s">
        <v>92</v>
      </c>
      <c r="E97" s="199"/>
      <c r="F97" s="199"/>
      <c r="G97" s="199"/>
      <c r="H97" s="199"/>
      <c r="I97" s="76"/>
      <c r="J97" s="199" t="s">
        <v>93</v>
      </c>
      <c r="K97" s="199"/>
      <c r="L97" s="199"/>
      <c r="M97" s="199"/>
      <c r="N97" s="199"/>
      <c r="O97" s="199"/>
      <c r="P97" s="199"/>
      <c r="Q97" s="199"/>
      <c r="R97" s="199"/>
      <c r="S97" s="199"/>
      <c r="T97" s="199"/>
      <c r="U97" s="199"/>
      <c r="V97" s="199"/>
      <c r="W97" s="199"/>
      <c r="X97" s="199"/>
      <c r="Y97" s="199"/>
      <c r="Z97" s="199"/>
      <c r="AA97" s="199"/>
      <c r="AB97" s="199"/>
      <c r="AC97" s="199"/>
      <c r="AD97" s="199"/>
      <c r="AE97" s="199"/>
      <c r="AF97" s="199"/>
      <c r="AG97" s="200">
        <f>'SO 401 - Veřejné osvětlení'!J30</f>
        <v>0</v>
      </c>
      <c r="AH97" s="201"/>
      <c r="AI97" s="201"/>
      <c r="AJ97" s="201"/>
      <c r="AK97" s="201"/>
      <c r="AL97" s="201"/>
      <c r="AM97" s="201"/>
      <c r="AN97" s="200">
        <f>SUM(AG97,AT97)</f>
        <v>0</v>
      </c>
      <c r="AO97" s="201"/>
      <c r="AP97" s="201"/>
      <c r="AQ97" s="77" t="s">
        <v>86</v>
      </c>
      <c r="AR97" s="74"/>
      <c r="AS97" s="78">
        <v>0</v>
      </c>
      <c r="AT97" s="79">
        <f>ROUND(SUM(AV97:AW97),2)</f>
        <v>0</v>
      </c>
      <c r="AU97" s="80">
        <f>'SO 401 - Veřejné osvětlení'!P119</f>
        <v>0</v>
      </c>
      <c r="AV97" s="79">
        <f>'SO 401 - Veřejné osvětlení'!J33</f>
        <v>0</v>
      </c>
      <c r="AW97" s="79">
        <f>'SO 401 - Veřejné osvětlení'!J34</f>
        <v>0</v>
      </c>
      <c r="AX97" s="79">
        <f>'SO 401 - Veřejné osvětlení'!J35</f>
        <v>0</v>
      </c>
      <c r="AY97" s="79">
        <f>'SO 401 - Veřejné osvětlení'!J36</f>
        <v>0</v>
      </c>
      <c r="AZ97" s="79">
        <f>'SO 401 - Veřejné osvětlení'!F33</f>
        <v>0</v>
      </c>
      <c r="BA97" s="79">
        <f>'SO 401 - Veřejné osvětlení'!F34</f>
        <v>0</v>
      </c>
      <c r="BB97" s="79">
        <f>'SO 401 - Veřejné osvětlení'!F35</f>
        <v>0</v>
      </c>
      <c r="BC97" s="79">
        <f>'SO 401 - Veřejné osvětlení'!F36</f>
        <v>0</v>
      </c>
      <c r="BD97" s="81">
        <f>'SO 401 - Veřejné osvětlení'!F37</f>
        <v>0</v>
      </c>
      <c r="BT97" s="82" t="s">
        <v>21</v>
      </c>
      <c r="BV97" s="82" t="s">
        <v>81</v>
      </c>
      <c r="BW97" s="82" t="s">
        <v>94</v>
      </c>
      <c r="BX97" s="82" t="s">
        <v>5</v>
      </c>
      <c r="CL97" s="82" t="s">
        <v>1</v>
      </c>
      <c r="CM97" s="82" t="s">
        <v>88</v>
      </c>
    </row>
    <row r="98" spans="1:91" s="6" customFormat="1" ht="16.5" customHeight="1">
      <c r="A98" s="73" t="s">
        <v>83</v>
      </c>
      <c r="B98" s="74"/>
      <c r="C98" s="75"/>
      <c r="D98" s="199" t="s">
        <v>95</v>
      </c>
      <c r="E98" s="199"/>
      <c r="F98" s="199"/>
      <c r="G98" s="199"/>
      <c r="H98" s="199"/>
      <c r="I98" s="76"/>
      <c r="J98" s="199" t="s">
        <v>96</v>
      </c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  <c r="X98" s="199"/>
      <c r="Y98" s="199"/>
      <c r="Z98" s="199"/>
      <c r="AA98" s="199"/>
      <c r="AB98" s="199"/>
      <c r="AC98" s="199"/>
      <c r="AD98" s="199"/>
      <c r="AE98" s="199"/>
      <c r="AF98" s="199"/>
      <c r="AG98" s="200">
        <f>'VRN - Vedlejší rozpočtové...'!J30</f>
        <v>0</v>
      </c>
      <c r="AH98" s="201"/>
      <c r="AI98" s="201"/>
      <c r="AJ98" s="201"/>
      <c r="AK98" s="201"/>
      <c r="AL98" s="201"/>
      <c r="AM98" s="201"/>
      <c r="AN98" s="200">
        <f>SUM(AG98,AT98)</f>
        <v>0</v>
      </c>
      <c r="AO98" s="201"/>
      <c r="AP98" s="201"/>
      <c r="AQ98" s="77" t="s">
        <v>86</v>
      </c>
      <c r="AR98" s="74"/>
      <c r="AS98" s="83">
        <v>0</v>
      </c>
      <c r="AT98" s="84">
        <f>ROUND(SUM(AV98:AW98),2)</f>
        <v>0</v>
      </c>
      <c r="AU98" s="85">
        <f>'VRN - Vedlejší rozpočtové...'!P117</f>
        <v>0</v>
      </c>
      <c r="AV98" s="84">
        <f>'VRN - Vedlejší rozpočtové...'!J33</f>
        <v>0</v>
      </c>
      <c r="AW98" s="84">
        <f>'VRN - Vedlejší rozpočtové...'!J34</f>
        <v>0</v>
      </c>
      <c r="AX98" s="84">
        <f>'VRN - Vedlejší rozpočtové...'!J35</f>
        <v>0</v>
      </c>
      <c r="AY98" s="84">
        <f>'VRN - Vedlejší rozpočtové...'!J36</f>
        <v>0</v>
      </c>
      <c r="AZ98" s="84">
        <f>'VRN - Vedlejší rozpočtové...'!F33</f>
        <v>0</v>
      </c>
      <c r="BA98" s="84">
        <f>'VRN - Vedlejší rozpočtové...'!F34</f>
        <v>0</v>
      </c>
      <c r="BB98" s="84">
        <f>'VRN - Vedlejší rozpočtové...'!F35</f>
        <v>0</v>
      </c>
      <c r="BC98" s="84">
        <f>'VRN - Vedlejší rozpočtové...'!F36</f>
        <v>0</v>
      </c>
      <c r="BD98" s="86">
        <f>'VRN - Vedlejší rozpočtové...'!F37</f>
        <v>0</v>
      </c>
      <c r="BT98" s="82" t="s">
        <v>21</v>
      </c>
      <c r="BV98" s="82" t="s">
        <v>81</v>
      </c>
      <c r="BW98" s="82" t="s">
        <v>97</v>
      </c>
      <c r="BX98" s="82" t="s">
        <v>5</v>
      </c>
      <c r="CL98" s="82" t="s">
        <v>1</v>
      </c>
      <c r="CM98" s="82" t="s">
        <v>88</v>
      </c>
    </row>
    <row r="99" spans="1:91" s="1" customFormat="1" ht="30" customHeight="1">
      <c r="B99" s="31"/>
      <c r="AR99" s="31"/>
    </row>
    <row r="100" spans="1:91" s="1" customFormat="1" ht="7" customHeight="1">
      <c r="B100" s="43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4"/>
      <c r="AH100" s="44"/>
      <c r="AI100" s="44"/>
      <c r="AJ100" s="44"/>
      <c r="AK100" s="44"/>
      <c r="AL100" s="44"/>
      <c r="AM100" s="44"/>
      <c r="AN100" s="44"/>
      <c r="AO100" s="44"/>
      <c r="AP100" s="44"/>
      <c r="AQ100" s="44"/>
      <c r="AR100" s="31"/>
    </row>
  </sheetData>
  <sheetProtection algorithmName="SHA-512" hashValue="01CSa6K/XgoqE6id8fvo59LVUkpOrDMBooqLlsMIE4/w41f1TteOZg8+OHOCz5sl/QZRPa73lkIQDH82Elh4sA==" saltValue="4ajy/Acwj/XesBre3GW78ipBP8erYl6TOW7flP1f7y1x8vgFFCdtcIpPVsz/2k2DyH4TEZnq6KF3FVEkBUnA2g==" spinCount="100000" sheet="1" objects="1" scenarios="1" formatColumns="0" formatRows="0"/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98:AP98"/>
    <mergeCell ref="AG98:AM98"/>
    <mergeCell ref="D98:H98"/>
    <mergeCell ref="J98:AF98"/>
    <mergeCell ref="AG94:AM94"/>
    <mergeCell ref="AN94:AP94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L85:AO85"/>
    <mergeCell ref="AM87:AN87"/>
    <mergeCell ref="AM89:AP89"/>
    <mergeCell ref="AS89:AT91"/>
    <mergeCell ref="AM90:AP90"/>
  </mergeCells>
  <hyperlinks>
    <hyperlink ref="A95" location="'SO 101 A-1 - Komunikace, ...'!C2" display="/" xr:uid="{00000000-0004-0000-0000-000000000000}"/>
    <hyperlink ref="A96" location="'SO 101 B - Komunikace - a...'!C2" display="/" xr:uid="{00000000-0004-0000-0000-000001000000}"/>
    <hyperlink ref="A97" location="'SO 401 - Veřejné osvětlení'!C2" display="/" xr:uid="{00000000-0004-0000-0000-000002000000}"/>
    <hyperlink ref="A98" location="'VRN - Vedlejší rozpočtové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584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87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Doksy - oprava MK ul. Nerudova - 19.8.2025</v>
      </c>
      <c r="F7" s="224"/>
      <c r="G7" s="224"/>
      <c r="H7" s="224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185" t="s">
        <v>100</v>
      </c>
      <c r="F9" s="225"/>
      <c r="G9" s="225"/>
      <c r="H9" s="22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207"/>
      <c r="G18" s="207"/>
      <c r="H18" s="207"/>
      <c r="I18" s="26" t="s">
        <v>31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">
        <v>1</v>
      </c>
      <c r="L20" s="31"/>
    </row>
    <row r="21" spans="2:12" s="1" customFormat="1" ht="18" customHeight="1">
      <c r="B21" s="31"/>
      <c r="E21" s="24" t="s">
        <v>35</v>
      </c>
      <c r="I21" s="26" t="s">
        <v>31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212" t="s">
        <v>1</v>
      </c>
      <c r="F27" s="212"/>
      <c r="G27" s="212"/>
      <c r="H27" s="21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ROUND(J127,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5" customHeight="1">
      <c r="B33" s="31"/>
      <c r="D33" s="54" t="s">
        <v>43</v>
      </c>
      <c r="E33" s="26" t="s">
        <v>44</v>
      </c>
      <c r="F33" s="90">
        <f>ROUND((SUM(BE127:BE583)),  2)</f>
        <v>0</v>
      </c>
      <c r="I33" s="91">
        <v>0.21</v>
      </c>
      <c r="J33" s="90">
        <f>ROUND(((SUM(BE127:BE583))*I33),  2)</f>
        <v>0</v>
      </c>
      <c r="L33" s="31"/>
    </row>
    <row r="34" spans="2:12" s="1" customFormat="1" ht="14.5" customHeight="1">
      <c r="B34" s="31"/>
      <c r="E34" s="26" t="s">
        <v>45</v>
      </c>
      <c r="F34" s="90">
        <f>ROUND((SUM(BF127:BF583)),  2)</f>
        <v>0</v>
      </c>
      <c r="I34" s="91">
        <v>0.12</v>
      </c>
      <c r="J34" s="90">
        <f>ROUND(((SUM(BF127:BF583))*I34),  2)</f>
        <v>0</v>
      </c>
      <c r="L34" s="31"/>
    </row>
    <row r="35" spans="2:12" s="1" customFormat="1" ht="14.5" hidden="1" customHeight="1">
      <c r="B35" s="31"/>
      <c r="E35" s="26" t="s">
        <v>46</v>
      </c>
      <c r="F35" s="90">
        <f>ROUND((SUM(BG127:BG583)),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47</v>
      </c>
      <c r="F36" s="90">
        <f>ROUND((SUM(BH127:BH583)),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48</v>
      </c>
      <c r="F37" s="90">
        <f>ROUND((SUM(BI127:BI583)),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101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3" t="str">
        <f>E7</f>
        <v>Doksy - oprava MK ul. Nerudova - 19.8.2025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185" t="str">
        <f>E9</f>
        <v>SO 101 A-1 - Komunikace, chodník</v>
      </c>
      <c r="F87" s="225"/>
      <c r="G87" s="225"/>
      <c r="H87" s="22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7" customHeight="1">
      <c r="B90" s="31"/>
      <c r="L90" s="31"/>
    </row>
    <row r="91" spans="2:47" s="1" customFormat="1" ht="25.75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5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104</v>
      </c>
      <c r="J96" s="65">
        <f>J127</f>
        <v>0</v>
      </c>
      <c r="L96" s="31"/>
      <c r="AU96" s="16" t="s">
        <v>105</v>
      </c>
    </row>
    <row r="97" spans="2:12" s="8" customFormat="1" ht="25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J128</f>
        <v>0</v>
      </c>
      <c r="L97" s="103"/>
    </row>
    <row r="98" spans="2:12" s="9" customFormat="1" ht="20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J129</f>
        <v>0</v>
      </c>
      <c r="L98" s="107"/>
    </row>
    <row r="99" spans="2:12" s="9" customFormat="1" ht="20" customHeight="1">
      <c r="B99" s="107"/>
      <c r="D99" s="108" t="s">
        <v>108</v>
      </c>
      <c r="E99" s="109"/>
      <c r="F99" s="109"/>
      <c r="G99" s="109"/>
      <c r="H99" s="109"/>
      <c r="I99" s="109"/>
      <c r="J99" s="110">
        <f>J258</f>
        <v>0</v>
      </c>
      <c r="L99" s="107"/>
    </row>
    <row r="100" spans="2:12" s="9" customFormat="1" ht="20" customHeight="1">
      <c r="B100" s="107"/>
      <c r="D100" s="108" t="s">
        <v>109</v>
      </c>
      <c r="E100" s="109"/>
      <c r="F100" s="109"/>
      <c r="G100" s="109"/>
      <c r="H100" s="109"/>
      <c r="I100" s="109"/>
      <c r="J100" s="110">
        <f>J276</f>
        <v>0</v>
      </c>
      <c r="L100" s="107"/>
    </row>
    <row r="101" spans="2:12" s="9" customFormat="1" ht="20" customHeight="1">
      <c r="B101" s="107"/>
      <c r="D101" s="108" t="s">
        <v>110</v>
      </c>
      <c r="E101" s="109"/>
      <c r="F101" s="109"/>
      <c r="G101" s="109"/>
      <c r="H101" s="109"/>
      <c r="I101" s="109"/>
      <c r="J101" s="110">
        <f>J289</f>
        <v>0</v>
      </c>
      <c r="L101" s="107"/>
    </row>
    <row r="102" spans="2:12" s="9" customFormat="1" ht="20" customHeight="1">
      <c r="B102" s="107"/>
      <c r="D102" s="108" t="s">
        <v>111</v>
      </c>
      <c r="E102" s="109"/>
      <c r="F102" s="109"/>
      <c r="G102" s="109"/>
      <c r="H102" s="109"/>
      <c r="I102" s="109"/>
      <c r="J102" s="110">
        <f>J404</f>
        <v>0</v>
      </c>
      <c r="L102" s="107"/>
    </row>
    <row r="103" spans="2:12" s="9" customFormat="1" ht="20" customHeight="1">
      <c r="B103" s="107"/>
      <c r="D103" s="108" t="s">
        <v>112</v>
      </c>
      <c r="E103" s="109"/>
      <c r="F103" s="109"/>
      <c r="G103" s="109"/>
      <c r="H103" s="109"/>
      <c r="I103" s="109"/>
      <c r="J103" s="110">
        <f>J437</f>
        <v>0</v>
      </c>
      <c r="L103" s="107"/>
    </row>
    <row r="104" spans="2:12" s="9" customFormat="1" ht="20" customHeight="1">
      <c r="B104" s="107"/>
      <c r="D104" s="108" t="s">
        <v>113</v>
      </c>
      <c r="E104" s="109"/>
      <c r="F104" s="109"/>
      <c r="G104" s="109"/>
      <c r="H104" s="109"/>
      <c r="I104" s="109"/>
      <c r="J104" s="110">
        <f>J549</f>
        <v>0</v>
      </c>
      <c r="L104" s="107"/>
    </row>
    <row r="105" spans="2:12" s="9" customFormat="1" ht="20" customHeight="1">
      <c r="B105" s="107"/>
      <c r="D105" s="108" t="s">
        <v>114</v>
      </c>
      <c r="E105" s="109"/>
      <c r="F105" s="109"/>
      <c r="G105" s="109"/>
      <c r="H105" s="109"/>
      <c r="I105" s="109"/>
      <c r="J105" s="110">
        <f>J570</f>
        <v>0</v>
      </c>
      <c r="L105" s="107"/>
    </row>
    <row r="106" spans="2:12" s="8" customFormat="1" ht="25" customHeight="1">
      <c r="B106" s="103"/>
      <c r="D106" s="104" t="s">
        <v>115</v>
      </c>
      <c r="E106" s="105"/>
      <c r="F106" s="105"/>
      <c r="G106" s="105"/>
      <c r="H106" s="105"/>
      <c r="I106" s="105"/>
      <c r="J106" s="106">
        <f>J574</f>
        <v>0</v>
      </c>
      <c r="L106" s="103"/>
    </row>
    <row r="107" spans="2:12" s="9" customFormat="1" ht="20" customHeight="1">
      <c r="B107" s="107"/>
      <c r="D107" s="108" t="s">
        <v>116</v>
      </c>
      <c r="E107" s="109"/>
      <c r="F107" s="109"/>
      <c r="G107" s="109"/>
      <c r="H107" s="109"/>
      <c r="I107" s="109"/>
      <c r="J107" s="110">
        <f>J575</f>
        <v>0</v>
      </c>
      <c r="L107" s="107"/>
    </row>
    <row r="108" spans="2:12" s="1" customFormat="1" ht="21.75" customHeight="1">
      <c r="B108" s="31"/>
      <c r="L108" s="31"/>
    </row>
    <row r="109" spans="2:12" s="1" customFormat="1" ht="7" customHeight="1">
      <c r="B109" s="43"/>
      <c r="C109" s="44"/>
      <c r="D109" s="44"/>
      <c r="E109" s="44"/>
      <c r="F109" s="44"/>
      <c r="G109" s="44"/>
      <c r="H109" s="44"/>
      <c r="I109" s="44"/>
      <c r="J109" s="44"/>
      <c r="K109" s="44"/>
      <c r="L109" s="31"/>
    </row>
    <row r="113" spans="2:63" s="1" customFormat="1" ht="7" customHeight="1">
      <c r="B113" s="45"/>
      <c r="C113" s="46"/>
      <c r="D113" s="46"/>
      <c r="E113" s="46"/>
      <c r="F113" s="46"/>
      <c r="G113" s="46"/>
      <c r="H113" s="46"/>
      <c r="I113" s="46"/>
      <c r="J113" s="46"/>
      <c r="K113" s="46"/>
      <c r="L113" s="31"/>
    </row>
    <row r="114" spans="2:63" s="1" customFormat="1" ht="25" customHeight="1">
      <c r="B114" s="31"/>
      <c r="C114" s="20" t="s">
        <v>117</v>
      </c>
      <c r="L114" s="31"/>
    </row>
    <row r="115" spans="2:63" s="1" customFormat="1" ht="7" customHeight="1">
      <c r="B115" s="31"/>
      <c r="L115" s="31"/>
    </row>
    <row r="116" spans="2:63" s="1" customFormat="1" ht="12" customHeight="1">
      <c r="B116" s="31"/>
      <c r="C116" s="26" t="s">
        <v>16</v>
      </c>
      <c r="L116" s="31"/>
    </row>
    <row r="117" spans="2:63" s="1" customFormat="1" ht="16.5" customHeight="1">
      <c r="B117" s="31"/>
      <c r="E117" s="223" t="str">
        <f>E7</f>
        <v>Doksy - oprava MK ul. Nerudova - 19.8.2025</v>
      </c>
      <c r="F117" s="224"/>
      <c r="G117" s="224"/>
      <c r="H117" s="224"/>
      <c r="L117" s="31"/>
    </row>
    <row r="118" spans="2:63" s="1" customFormat="1" ht="12" customHeight="1">
      <c r="B118" s="31"/>
      <c r="C118" s="26" t="s">
        <v>99</v>
      </c>
      <c r="L118" s="31"/>
    </row>
    <row r="119" spans="2:63" s="1" customFormat="1" ht="16.5" customHeight="1">
      <c r="B119" s="31"/>
      <c r="E119" s="185" t="str">
        <f>E9</f>
        <v>SO 101 A-1 - Komunikace, chodník</v>
      </c>
      <c r="F119" s="225"/>
      <c r="G119" s="225"/>
      <c r="H119" s="225"/>
      <c r="L119" s="31"/>
    </row>
    <row r="120" spans="2:63" s="1" customFormat="1" ht="7" customHeight="1">
      <c r="B120" s="31"/>
      <c r="L120" s="31"/>
    </row>
    <row r="121" spans="2:63" s="1" customFormat="1" ht="12" customHeight="1">
      <c r="B121" s="31"/>
      <c r="C121" s="26" t="s">
        <v>22</v>
      </c>
      <c r="F121" s="24" t="str">
        <f>F12</f>
        <v>Doksy</v>
      </c>
      <c r="I121" s="26" t="s">
        <v>24</v>
      </c>
      <c r="J121" s="51" t="str">
        <f>IF(J12="","",J12)</f>
        <v>19. 8. 2025</v>
      </c>
      <c r="L121" s="31"/>
    </row>
    <row r="122" spans="2:63" s="1" customFormat="1" ht="7" customHeight="1">
      <c r="B122" s="31"/>
      <c r="L122" s="31"/>
    </row>
    <row r="123" spans="2:63" s="1" customFormat="1" ht="25.75" customHeight="1">
      <c r="B123" s="31"/>
      <c r="C123" s="26" t="s">
        <v>28</v>
      </c>
      <c r="F123" s="24" t="str">
        <f>E15</f>
        <v xml:space="preserve"> </v>
      </c>
      <c r="I123" s="26" t="s">
        <v>34</v>
      </c>
      <c r="J123" s="29" t="str">
        <f>E21</f>
        <v>Ing. Martina Hřebřinová</v>
      </c>
      <c r="L123" s="31"/>
    </row>
    <row r="124" spans="2:63" s="1" customFormat="1" ht="15.25" customHeight="1">
      <c r="B124" s="31"/>
      <c r="C124" s="26" t="s">
        <v>32</v>
      </c>
      <c r="F124" s="24" t="str">
        <f>IF(E18="","",E18)</f>
        <v>Vyplň údaj</v>
      </c>
      <c r="I124" s="26" t="s">
        <v>37</v>
      </c>
      <c r="J124" s="29" t="str">
        <f>E24</f>
        <v xml:space="preserve"> </v>
      </c>
      <c r="L124" s="31"/>
    </row>
    <row r="125" spans="2:63" s="1" customFormat="1" ht="10.25" customHeight="1">
      <c r="B125" s="31"/>
      <c r="L125" s="31"/>
    </row>
    <row r="126" spans="2:63" s="10" customFormat="1" ht="29.25" customHeight="1">
      <c r="B126" s="111"/>
      <c r="C126" s="112" t="s">
        <v>118</v>
      </c>
      <c r="D126" s="113" t="s">
        <v>64</v>
      </c>
      <c r="E126" s="113" t="s">
        <v>60</v>
      </c>
      <c r="F126" s="113" t="s">
        <v>61</v>
      </c>
      <c r="G126" s="113" t="s">
        <v>119</v>
      </c>
      <c r="H126" s="113" t="s">
        <v>120</v>
      </c>
      <c r="I126" s="113" t="s">
        <v>121</v>
      </c>
      <c r="J126" s="113" t="s">
        <v>103</v>
      </c>
      <c r="K126" s="114" t="s">
        <v>122</v>
      </c>
      <c r="L126" s="111"/>
      <c r="M126" s="58" t="s">
        <v>1</v>
      </c>
      <c r="N126" s="59" t="s">
        <v>43</v>
      </c>
      <c r="O126" s="59" t="s">
        <v>123</v>
      </c>
      <c r="P126" s="59" t="s">
        <v>124</v>
      </c>
      <c r="Q126" s="59" t="s">
        <v>125</v>
      </c>
      <c r="R126" s="59" t="s">
        <v>126</v>
      </c>
      <c r="S126" s="59" t="s">
        <v>127</v>
      </c>
      <c r="T126" s="60" t="s">
        <v>128</v>
      </c>
    </row>
    <row r="127" spans="2:63" s="1" customFormat="1" ht="22.75" customHeight="1">
      <c r="B127" s="31"/>
      <c r="C127" s="63" t="s">
        <v>129</v>
      </c>
      <c r="J127" s="115">
        <f>BK127</f>
        <v>0</v>
      </c>
      <c r="L127" s="31"/>
      <c r="M127" s="61"/>
      <c r="N127" s="52"/>
      <c r="O127" s="52"/>
      <c r="P127" s="116">
        <f>P128+P574</f>
        <v>0</v>
      </c>
      <c r="Q127" s="52"/>
      <c r="R127" s="116">
        <f>R128+R574</f>
        <v>368.60387600500002</v>
      </c>
      <c r="S127" s="52"/>
      <c r="T127" s="117">
        <f>T128+T574</f>
        <v>1438.2414259999998</v>
      </c>
      <c r="AT127" s="16" t="s">
        <v>78</v>
      </c>
      <c r="AU127" s="16" t="s">
        <v>105</v>
      </c>
      <c r="BK127" s="118">
        <f>BK128+BK574</f>
        <v>0</v>
      </c>
    </row>
    <row r="128" spans="2:63" s="11" customFormat="1" ht="26" customHeight="1">
      <c r="B128" s="119"/>
      <c r="D128" s="120" t="s">
        <v>78</v>
      </c>
      <c r="E128" s="121" t="s">
        <v>130</v>
      </c>
      <c r="F128" s="121" t="s">
        <v>131</v>
      </c>
      <c r="I128" s="122"/>
      <c r="J128" s="123">
        <f>BK128</f>
        <v>0</v>
      </c>
      <c r="L128" s="119"/>
      <c r="M128" s="124"/>
      <c r="P128" s="125">
        <f>P129+P258+P276+P289+P404+P437+P549+P570</f>
        <v>0</v>
      </c>
      <c r="R128" s="125">
        <f>R129+R258+R276+R289+R404+R437+R549+R570</f>
        <v>368.55682350500001</v>
      </c>
      <c r="T128" s="126">
        <f>T129+T258+T276+T289+T404+T437+T549+T570</f>
        <v>1438.2414259999998</v>
      </c>
      <c r="AR128" s="120" t="s">
        <v>21</v>
      </c>
      <c r="AT128" s="127" t="s">
        <v>78</v>
      </c>
      <c r="AU128" s="127" t="s">
        <v>79</v>
      </c>
      <c r="AY128" s="120" t="s">
        <v>132</v>
      </c>
      <c r="BK128" s="128">
        <f>BK129+BK258+BK276+BK289+BK404+BK437+BK549+BK570</f>
        <v>0</v>
      </c>
    </row>
    <row r="129" spans="2:65" s="11" customFormat="1" ht="22.75" customHeight="1">
      <c r="B129" s="119"/>
      <c r="D129" s="120" t="s">
        <v>78</v>
      </c>
      <c r="E129" s="129" t="s">
        <v>21</v>
      </c>
      <c r="F129" s="129" t="s">
        <v>133</v>
      </c>
      <c r="I129" s="122"/>
      <c r="J129" s="130">
        <f>BK129</f>
        <v>0</v>
      </c>
      <c r="L129" s="119"/>
      <c r="M129" s="124"/>
      <c r="P129" s="125">
        <f>SUM(P130:P257)</f>
        <v>0</v>
      </c>
      <c r="R129" s="125">
        <f>SUM(R130:R257)</f>
        <v>29.728759999999998</v>
      </c>
      <c r="T129" s="126">
        <f>SUM(T130:T257)</f>
        <v>1436.2339999999999</v>
      </c>
      <c r="AR129" s="120" t="s">
        <v>21</v>
      </c>
      <c r="AT129" s="127" t="s">
        <v>78</v>
      </c>
      <c r="AU129" s="127" t="s">
        <v>21</v>
      </c>
      <c r="AY129" s="120" t="s">
        <v>132</v>
      </c>
      <c r="BK129" s="128">
        <f>SUM(BK130:BK257)</f>
        <v>0</v>
      </c>
    </row>
    <row r="130" spans="2:65" s="1" customFormat="1" ht="24.25" customHeight="1">
      <c r="B130" s="31"/>
      <c r="C130" s="131" t="s">
        <v>21</v>
      </c>
      <c r="D130" s="131" t="s">
        <v>134</v>
      </c>
      <c r="E130" s="132" t="s">
        <v>135</v>
      </c>
      <c r="F130" s="133" t="s">
        <v>136</v>
      </c>
      <c r="G130" s="134" t="s">
        <v>137</v>
      </c>
      <c r="H130" s="135">
        <v>37</v>
      </c>
      <c r="I130" s="136"/>
      <c r="J130" s="137">
        <f>ROUND(I130*H130,2)</f>
        <v>0</v>
      </c>
      <c r="K130" s="133" t="s">
        <v>138</v>
      </c>
      <c r="L130" s="31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0.48</v>
      </c>
      <c r="T130" s="141">
        <f>S130*H130</f>
        <v>17.759999999999998</v>
      </c>
      <c r="AR130" s="142" t="s">
        <v>139</v>
      </c>
      <c r="AT130" s="142" t="s">
        <v>134</v>
      </c>
      <c r="AU130" s="142" t="s">
        <v>88</v>
      </c>
      <c r="AY130" s="16" t="s">
        <v>132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21</v>
      </c>
      <c r="BK130" s="143">
        <f>ROUND(I130*H130,2)</f>
        <v>0</v>
      </c>
      <c r="BL130" s="16" t="s">
        <v>139</v>
      </c>
      <c r="BM130" s="142" t="s">
        <v>140</v>
      </c>
    </row>
    <row r="131" spans="2:65" s="1" customFormat="1" ht="36">
      <c r="B131" s="31"/>
      <c r="D131" s="144" t="s">
        <v>141</v>
      </c>
      <c r="F131" s="145" t="s">
        <v>142</v>
      </c>
      <c r="I131" s="146"/>
      <c r="L131" s="31"/>
      <c r="M131" s="147"/>
      <c r="T131" s="55"/>
      <c r="AT131" s="16" t="s">
        <v>141</v>
      </c>
      <c r="AU131" s="16" t="s">
        <v>88</v>
      </c>
    </row>
    <row r="132" spans="2:65" s="1" customFormat="1" ht="11">
      <c r="B132" s="31"/>
      <c r="D132" s="148" t="s">
        <v>143</v>
      </c>
      <c r="F132" s="149" t="s">
        <v>144</v>
      </c>
      <c r="I132" s="146"/>
      <c r="L132" s="31"/>
      <c r="M132" s="147"/>
      <c r="T132" s="55"/>
      <c r="AT132" s="16" t="s">
        <v>143</v>
      </c>
      <c r="AU132" s="16" t="s">
        <v>88</v>
      </c>
    </row>
    <row r="133" spans="2:65" s="12" customFormat="1" ht="12">
      <c r="B133" s="150"/>
      <c r="D133" s="144" t="s">
        <v>145</v>
      </c>
      <c r="E133" s="151" t="s">
        <v>1</v>
      </c>
      <c r="F133" s="152" t="s">
        <v>146</v>
      </c>
      <c r="H133" s="151" t="s">
        <v>1</v>
      </c>
      <c r="I133" s="153"/>
      <c r="L133" s="150"/>
      <c r="M133" s="154"/>
      <c r="T133" s="155"/>
      <c r="AT133" s="151" t="s">
        <v>145</v>
      </c>
      <c r="AU133" s="151" t="s">
        <v>88</v>
      </c>
      <c r="AV133" s="12" t="s">
        <v>21</v>
      </c>
      <c r="AW133" s="12" t="s">
        <v>36</v>
      </c>
      <c r="AX133" s="12" t="s">
        <v>79</v>
      </c>
      <c r="AY133" s="151" t="s">
        <v>132</v>
      </c>
    </row>
    <row r="134" spans="2:65" s="13" customFormat="1" ht="12">
      <c r="B134" s="156"/>
      <c r="D134" s="144" t="s">
        <v>145</v>
      </c>
      <c r="E134" s="157" t="s">
        <v>1</v>
      </c>
      <c r="F134" s="158" t="s">
        <v>147</v>
      </c>
      <c r="H134" s="159">
        <v>37</v>
      </c>
      <c r="I134" s="160"/>
      <c r="L134" s="156"/>
      <c r="M134" s="161"/>
      <c r="T134" s="162"/>
      <c r="AT134" s="157" t="s">
        <v>145</v>
      </c>
      <c r="AU134" s="157" t="s">
        <v>88</v>
      </c>
      <c r="AV134" s="13" t="s">
        <v>88</v>
      </c>
      <c r="AW134" s="13" t="s">
        <v>36</v>
      </c>
      <c r="AX134" s="13" t="s">
        <v>21</v>
      </c>
      <c r="AY134" s="157" t="s">
        <v>132</v>
      </c>
    </row>
    <row r="135" spans="2:65" s="1" customFormat="1" ht="33" customHeight="1">
      <c r="B135" s="31"/>
      <c r="C135" s="131" t="s">
        <v>88</v>
      </c>
      <c r="D135" s="131" t="s">
        <v>134</v>
      </c>
      <c r="E135" s="132" t="s">
        <v>148</v>
      </c>
      <c r="F135" s="133" t="s">
        <v>149</v>
      </c>
      <c r="G135" s="134" t="s">
        <v>137</v>
      </c>
      <c r="H135" s="135">
        <v>34</v>
      </c>
      <c r="I135" s="136"/>
      <c r="J135" s="137">
        <f>ROUND(I135*H135,2)</f>
        <v>0</v>
      </c>
      <c r="K135" s="133" t="s">
        <v>138</v>
      </c>
      <c r="L135" s="31"/>
      <c r="M135" s="138" t="s">
        <v>1</v>
      </c>
      <c r="N135" s="139" t="s">
        <v>44</v>
      </c>
      <c r="P135" s="140">
        <f>O135*H135</f>
        <v>0</v>
      </c>
      <c r="Q135" s="140">
        <v>0</v>
      </c>
      <c r="R135" s="140">
        <f>Q135*H135</f>
        <v>0</v>
      </c>
      <c r="S135" s="140">
        <v>0.255</v>
      </c>
      <c r="T135" s="141">
        <f>S135*H135</f>
        <v>8.67</v>
      </c>
      <c r="AR135" s="142" t="s">
        <v>139</v>
      </c>
      <c r="AT135" s="142" t="s">
        <v>134</v>
      </c>
      <c r="AU135" s="142" t="s">
        <v>88</v>
      </c>
      <c r="AY135" s="16" t="s">
        <v>132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21</v>
      </c>
      <c r="BK135" s="143">
        <f>ROUND(I135*H135,2)</f>
        <v>0</v>
      </c>
      <c r="BL135" s="16" t="s">
        <v>139</v>
      </c>
      <c r="BM135" s="142" t="s">
        <v>150</v>
      </c>
    </row>
    <row r="136" spans="2:65" s="1" customFormat="1" ht="72">
      <c r="B136" s="31"/>
      <c r="D136" s="144" t="s">
        <v>141</v>
      </c>
      <c r="F136" s="145" t="s">
        <v>151</v>
      </c>
      <c r="I136" s="146"/>
      <c r="L136" s="31"/>
      <c r="M136" s="147"/>
      <c r="T136" s="55"/>
      <c r="AT136" s="16" t="s">
        <v>141</v>
      </c>
      <c r="AU136" s="16" t="s">
        <v>88</v>
      </c>
    </row>
    <row r="137" spans="2:65" s="1" customFormat="1" ht="11">
      <c r="B137" s="31"/>
      <c r="D137" s="148" t="s">
        <v>143</v>
      </c>
      <c r="F137" s="149" t="s">
        <v>152</v>
      </c>
      <c r="I137" s="146"/>
      <c r="L137" s="31"/>
      <c r="M137" s="147"/>
      <c r="T137" s="55"/>
      <c r="AT137" s="16" t="s">
        <v>143</v>
      </c>
      <c r="AU137" s="16" t="s">
        <v>88</v>
      </c>
    </row>
    <row r="138" spans="2:65" s="12" customFormat="1" ht="12">
      <c r="B138" s="150"/>
      <c r="D138" s="144" t="s">
        <v>145</v>
      </c>
      <c r="E138" s="151" t="s">
        <v>1</v>
      </c>
      <c r="F138" s="152" t="s">
        <v>153</v>
      </c>
      <c r="H138" s="151" t="s">
        <v>1</v>
      </c>
      <c r="I138" s="153"/>
      <c r="L138" s="150"/>
      <c r="M138" s="154"/>
      <c r="T138" s="155"/>
      <c r="AT138" s="151" t="s">
        <v>145</v>
      </c>
      <c r="AU138" s="151" t="s">
        <v>88</v>
      </c>
      <c r="AV138" s="12" t="s">
        <v>21</v>
      </c>
      <c r="AW138" s="12" t="s">
        <v>36</v>
      </c>
      <c r="AX138" s="12" t="s">
        <v>79</v>
      </c>
      <c r="AY138" s="151" t="s">
        <v>132</v>
      </c>
    </row>
    <row r="139" spans="2:65" s="13" customFormat="1" ht="12">
      <c r="B139" s="156"/>
      <c r="D139" s="144" t="s">
        <v>145</v>
      </c>
      <c r="E139" s="157" t="s">
        <v>1</v>
      </c>
      <c r="F139" s="158" t="s">
        <v>154</v>
      </c>
      <c r="H139" s="159">
        <v>34</v>
      </c>
      <c r="I139" s="160"/>
      <c r="L139" s="156"/>
      <c r="M139" s="161"/>
      <c r="T139" s="162"/>
      <c r="AT139" s="157" t="s">
        <v>145</v>
      </c>
      <c r="AU139" s="157" t="s">
        <v>88</v>
      </c>
      <c r="AV139" s="13" t="s">
        <v>88</v>
      </c>
      <c r="AW139" s="13" t="s">
        <v>36</v>
      </c>
      <c r="AX139" s="13" t="s">
        <v>21</v>
      </c>
      <c r="AY139" s="157" t="s">
        <v>132</v>
      </c>
    </row>
    <row r="140" spans="2:65" s="1" customFormat="1" ht="33" customHeight="1">
      <c r="B140" s="31"/>
      <c r="C140" s="131" t="s">
        <v>155</v>
      </c>
      <c r="D140" s="131" t="s">
        <v>134</v>
      </c>
      <c r="E140" s="132" t="s">
        <v>156</v>
      </c>
      <c r="F140" s="133" t="s">
        <v>157</v>
      </c>
      <c r="G140" s="134" t="s">
        <v>137</v>
      </c>
      <c r="H140" s="135">
        <v>167</v>
      </c>
      <c r="I140" s="136"/>
      <c r="J140" s="137">
        <f>ROUND(I140*H140,2)</f>
        <v>0</v>
      </c>
      <c r="K140" s="133" t="s">
        <v>138</v>
      </c>
      <c r="L140" s="31"/>
      <c r="M140" s="138" t="s">
        <v>1</v>
      </c>
      <c r="N140" s="139" t="s">
        <v>44</v>
      </c>
      <c r="P140" s="140">
        <f>O140*H140</f>
        <v>0</v>
      </c>
      <c r="Q140" s="140">
        <v>0</v>
      </c>
      <c r="R140" s="140">
        <f>Q140*H140</f>
        <v>0</v>
      </c>
      <c r="S140" s="140">
        <v>0.44</v>
      </c>
      <c r="T140" s="141">
        <f>S140*H140</f>
        <v>73.48</v>
      </c>
      <c r="AR140" s="142" t="s">
        <v>139</v>
      </c>
      <c r="AT140" s="142" t="s">
        <v>134</v>
      </c>
      <c r="AU140" s="142" t="s">
        <v>88</v>
      </c>
      <c r="AY140" s="16" t="s">
        <v>132</v>
      </c>
      <c r="BE140" s="143">
        <f>IF(N140="základní",J140,0)</f>
        <v>0</v>
      </c>
      <c r="BF140" s="143">
        <f>IF(N140="snížená",J140,0)</f>
        <v>0</v>
      </c>
      <c r="BG140" s="143">
        <f>IF(N140="zákl. přenesená",J140,0)</f>
        <v>0</v>
      </c>
      <c r="BH140" s="143">
        <f>IF(N140="sníž. přenesená",J140,0)</f>
        <v>0</v>
      </c>
      <c r="BI140" s="143">
        <f>IF(N140="nulová",J140,0)</f>
        <v>0</v>
      </c>
      <c r="BJ140" s="16" t="s">
        <v>21</v>
      </c>
      <c r="BK140" s="143">
        <f>ROUND(I140*H140,2)</f>
        <v>0</v>
      </c>
      <c r="BL140" s="16" t="s">
        <v>139</v>
      </c>
      <c r="BM140" s="142" t="s">
        <v>158</v>
      </c>
    </row>
    <row r="141" spans="2:65" s="1" customFormat="1" ht="60">
      <c r="B141" s="31"/>
      <c r="D141" s="144" t="s">
        <v>141</v>
      </c>
      <c r="F141" s="145" t="s">
        <v>159</v>
      </c>
      <c r="I141" s="146"/>
      <c r="L141" s="31"/>
      <c r="M141" s="147"/>
      <c r="T141" s="55"/>
      <c r="AT141" s="16" t="s">
        <v>141</v>
      </c>
      <c r="AU141" s="16" t="s">
        <v>88</v>
      </c>
    </row>
    <row r="142" spans="2:65" s="1" customFormat="1" ht="11">
      <c r="B142" s="31"/>
      <c r="D142" s="148" t="s">
        <v>143</v>
      </c>
      <c r="F142" s="149" t="s">
        <v>160</v>
      </c>
      <c r="I142" s="146"/>
      <c r="L142" s="31"/>
      <c r="M142" s="147"/>
      <c r="T142" s="55"/>
      <c r="AT142" s="16" t="s">
        <v>143</v>
      </c>
      <c r="AU142" s="16" t="s">
        <v>88</v>
      </c>
    </row>
    <row r="143" spans="2:65" s="12" customFormat="1" ht="24">
      <c r="B143" s="150"/>
      <c r="D143" s="144" t="s">
        <v>145</v>
      </c>
      <c r="E143" s="151" t="s">
        <v>1</v>
      </c>
      <c r="F143" s="152" t="s">
        <v>161</v>
      </c>
      <c r="H143" s="151" t="s">
        <v>1</v>
      </c>
      <c r="I143" s="153"/>
      <c r="L143" s="150"/>
      <c r="M143" s="154"/>
      <c r="T143" s="155"/>
      <c r="AT143" s="151" t="s">
        <v>145</v>
      </c>
      <c r="AU143" s="151" t="s">
        <v>88</v>
      </c>
      <c r="AV143" s="12" t="s">
        <v>21</v>
      </c>
      <c r="AW143" s="12" t="s">
        <v>36</v>
      </c>
      <c r="AX143" s="12" t="s">
        <v>79</v>
      </c>
      <c r="AY143" s="151" t="s">
        <v>132</v>
      </c>
    </row>
    <row r="144" spans="2:65" s="13" customFormat="1" ht="12">
      <c r="B144" s="156"/>
      <c r="D144" s="144" t="s">
        <v>145</v>
      </c>
      <c r="E144" s="157" t="s">
        <v>1</v>
      </c>
      <c r="F144" s="158" t="s">
        <v>162</v>
      </c>
      <c r="H144" s="159">
        <v>167</v>
      </c>
      <c r="I144" s="160"/>
      <c r="L144" s="156"/>
      <c r="M144" s="161"/>
      <c r="T144" s="162"/>
      <c r="AT144" s="157" t="s">
        <v>145</v>
      </c>
      <c r="AU144" s="157" t="s">
        <v>88</v>
      </c>
      <c r="AV144" s="13" t="s">
        <v>88</v>
      </c>
      <c r="AW144" s="13" t="s">
        <v>36</v>
      </c>
      <c r="AX144" s="13" t="s">
        <v>21</v>
      </c>
      <c r="AY144" s="157" t="s">
        <v>132</v>
      </c>
    </row>
    <row r="145" spans="2:65" s="1" customFormat="1" ht="33" customHeight="1">
      <c r="B145" s="31"/>
      <c r="C145" s="131" t="s">
        <v>139</v>
      </c>
      <c r="D145" s="131" t="s">
        <v>134</v>
      </c>
      <c r="E145" s="132" t="s">
        <v>163</v>
      </c>
      <c r="F145" s="133" t="s">
        <v>164</v>
      </c>
      <c r="G145" s="134" t="s">
        <v>137</v>
      </c>
      <c r="H145" s="135">
        <v>89</v>
      </c>
      <c r="I145" s="136"/>
      <c r="J145" s="137">
        <f>ROUND(I145*H145,2)</f>
        <v>0</v>
      </c>
      <c r="K145" s="133" t="s">
        <v>138</v>
      </c>
      <c r="L145" s="31"/>
      <c r="M145" s="138" t="s">
        <v>1</v>
      </c>
      <c r="N145" s="139" t="s">
        <v>44</v>
      </c>
      <c r="P145" s="140">
        <f>O145*H145</f>
        <v>0</v>
      </c>
      <c r="Q145" s="140">
        <v>0</v>
      </c>
      <c r="R145" s="140">
        <f>Q145*H145</f>
        <v>0</v>
      </c>
      <c r="S145" s="140">
        <v>0.57999999999999996</v>
      </c>
      <c r="T145" s="141">
        <f>S145*H145</f>
        <v>51.62</v>
      </c>
      <c r="AR145" s="142" t="s">
        <v>139</v>
      </c>
      <c r="AT145" s="142" t="s">
        <v>134</v>
      </c>
      <c r="AU145" s="142" t="s">
        <v>88</v>
      </c>
      <c r="AY145" s="16" t="s">
        <v>132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21</v>
      </c>
      <c r="BK145" s="143">
        <f>ROUND(I145*H145,2)</f>
        <v>0</v>
      </c>
      <c r="BL145" s="16" t="s">
        <v>139</v>
      </c>
      <c r="BM145" s="142" t="s">
        <v>165</v>
      </c>
    </row>
    <row r="146" spans="2:65" s="1" customFormat="1" ht="60">
      <c r="B146" s="31"/>
      <c r="D146" s="144" t="s">
        <v>141</v>
      </c>
      <c r="F146" s="145" t="s">
        <v>166</v>
      </c>
      <c r="I146" s="146"/>
      <c r="L146" s="31"/>
      <c r="M146" s="147"/>
      <c r="T146" s="55"/>
      <c r="AT146" s="16" t="s">
        <v>141</v>
      </c>
      <c r="AU146" s="16" t="s">
        <v>88</v>
      </c>
    </row>
    <row r="147" spans="2:65" s="1" customFormat="1" ht="11">
      <c r="B147" s="31"/>
      <c r="D147" s="148" t="s">
        <v>143</v>
      </c>
      <c r="F147" s="149" t="s">
        <v>167</v>
      </c>
      <c r="I147" s="146"/>
      <c r="L147" s="31"/>
      <c r="M147" s="147"/>
      <c r="T147" s="55"/>
      <c r="AT147" s="16" t="s">
        <v>143</v>
      </c>
      <c r="AU147" s="16" t="s">
        <v>88</v>
      </c>
    </row>
    <row r="148" spans="2:65" s="12" customFormat="1" ht="12">
      <c r="B148" s="150"/>
      <c r="D148" s="144" t="s">
        <v>145</v>
      </c>
      <c r="E148" s="151" t="s">
        <v>1</v>
      </c>
      <c r="F148" s="152" t="s">
        <v>168</v>
      </c>
      <c r="H148" s="151" t="s">
        <v>1</v>
      </c>
      <c r="I148" s="153"/>
      <c r="L148" s="150"/>
      <c r="M148" s="154"/>
      <c r="T148" s="155"/>
      <c r="AT148" s="151" t="s">
        <v>145</v>
      </c>
      <c r="AU148" s="151" t="s">
        <v>88</v>
      </c>
      <c r="AV148" s="12" t="s">
        <v>21</v>
      </c>
      <c r="AW148" s="12" t="s">
        <v>36</v>
      </c>
      <c r="AX148" s="12" t="s">
        <v>79</v>
      </c>
      <c r="AY148" s="151" t="s">
        <v>132</v>
      </c>
    </row>
    <row r="149" spans="2:65" s="13" customFormat="1" ht="12">
      <c r="B149" s="156"/>
      <c r="D149" s="144" t="s">
        <v>145</v>
      </c>
      <c r="E149" s="157" t="s">
        <v>1</v>
      </c>
      <c r="F149" s="158" t="s">
        <v>169</v>
      </c>
      <c r="H149" s="159">
        <v>89</v>
      </c>
      <c r="I149" s="160"/>
      <c r="L149" s="156"/>
      <c r="M149" s="161"/>
      <c r="T149" s="162"/>
      <c r="AT149" s="157" t="s">
        <v>145</v>
      </c>
      <c r="AU149" s="157" t="s">
        <v>88</v>
      </c>
      <c r="AV149" s="13" t="s">
        <v>88</v>
      </c>
      <c r="AW149" s="13" t="s">
        <v>36</v>
      </c>
      <c r="AX149" s="13" t="s">
        <v>21</v>
      </c>
      <c r="AY149" s="157" t="s">
        <v>132</v>
      </c>
    </row>
    <row r="150" spans="2:65" s="1" customFormat="1" ht="24.25" customHeight="1">
      <c r="B150" s="31"/>
      <c r="C150" s="131" t="s">
        <v>170</v>
      </c>
      <c r="D150" s="131" t="s">
        <v>134</v>
      </c>
      <c r="E150" s="132" t="s">
        <v>171</v>
      </c>
      <c r="F150" s="133" t="s">
        <v>172</v>
      </c>
      <c r="G150" s="134" t="s">
        <v>137</v>
      </c>
      <c r="H150" s="135">
        <v>256</v>
      </c>
      <c r="I150" s="136"/>
      <c r="J150" s="137">
        <f>ROUND(I150*H150,2)</f>
        <v>0</v>
      </c>
      <c r="K150" s="133" t="s">
        <v>138</v>
      </c>
      <c r="L150" s="31"/>
      <c r="M150" s="138" t="s">
        <v>1</v>
      </c>
      <c r="N150" s="139" t="s">
        <v>44</v>
      </c>
      <c r="P150" s="140">
        <f>O150*H150</f>
        <v>0</v>
      </c>
      <c r="Q150" s="140">
        <v>0</v>
      </c>
      <c r="R150" s="140">
        <f>Q150*H150</f>
        <v>0</v>
      </c>
      <c r="S150" s="140">
        <v>0.22</v>
      </c>
      <c r="T150" s="141">
        <f>S150*H150</f>
        <v>56.32</v>
      </c>
      <c r="AR150" s="142" t="s">
        <v>139</v>
      </c>
      <c r="AT150" s="142" t="s">
        <v>134</v>
      </c>
      <c r="AU150" s="142" t="s">
        <v>88</v>
      </c>
      <c r="AY150" s="16" t="s">
        <v>132</v>
      </c>
      <c r="BE150" s="143">
        <f>IF(N150="základní",J150,0)</f>
        <v>0</v>
      </c>
      <c r="BF150" s="143">
        <f>IF(N150="snížená",J150,0)</f>
        <v>0</v>
      </c>
      <c r="BG150" s="143">
        <f>IF(N150="zákl. přenesená",J150,0)</f>
        <v>0</v>
      </c>
      <c r="BH150" s="143">
        <f>IF(N150="sníž. přenesená",J150,0)</f>
        <v>0</v>
      </c>
      <c r="BI150" s="143">
        <f>IF(N150="nulová",J150,0)</f>
        <v>0</v>
      </c>
      <c r="BJ150" s="16" t="s">
        <v>21</v>
      </c>
      <c r="BK150" s="143">
        <f>ROUND(I150*H150,2)</f>
        <v>0</v>
      </c>
      <c r="BL150" s="16" t="s">
        <v>139</v>
      </c>
      <c r="BM150" s="142" t="s">
        <v>173</v>
      </c>
    </row>
    <row r="151" spans="2:65" s="1" customFormat="1" ht="48">
      <c r="B151" s="31"/>
      <c r="D151" s="144" t="s">
        <v>141</v>
      </c>
      <c r="F151" s="145" t="s">
        <v>174</v>
      </c>
      <c r="I151" s="146"/>
      <c r="L151" s="31"/>
      <c r="M151" s="147"/>
      <c r="T151" s="55"/>
      <c r="AT151" s="16" t="s">
        <v>141</v>
      </c>
      <c r="AU151" s="16" t="s">
        <v>88</v>
      </c>
    </row>
    <row r="152" spans="2:65" s="1" customFormat="1" ht="11">
      <c r="B152" s="31"/>
      <c r="D152" s="148" t="s">
        <v>143</v>
      </c>
      <c r="F152" s="149" t="s">
        <v>175</v>
      </c>
      <c r="I152" s="146"/>
      <c r="L152" s="31"/>
      <c r="M152" s="147"/>
      <c r="T152" s="55"/>
      <c r="AT152" s="16" t="s">
        <v>143</v>
      </c>
      <c r="AU152" s="16" t="s">
        <v>88</v>
      </c>
    </row>
    <row r="153" spans="2:65" s="12" customFormat="1" ht="12">
      <c r="B153" s="150"/>
      <c r="D153" s="144" t="s">
        <v>145</v>
      </c>
      <c r="E153" s="151" t="s">
        <v>1</v>
      </c>
      <c r="F153" s="152" t="s">
        <v>176</v>
      </c>
      <c r="H153" s="151" t="s">
        <v>1</v>
      </c>
      <c r="I153" s="153"/>
      <c r="L153" s="150"/>
      <c r="M153" s="154"/>
      <c r="T153" s="155"/>
      <c r="AT153" s="151" t="s">
        <v>145</v>
      </c>
      <c r="AU153" s="151" t="s">
        <v>88</v>
      </c>
      <c r="AV153" s="12" t="s">
        <v>21</v>
      </c>
      <c r="AW153" s="12" t="s">
        <v>36</v>
      </c>
      <c r="AX153" s="12" t="s">
        <v>79</v>
      </c>
      <c r="AY153" s="151" t="s">
        <v>132</v>
      </c>
    </row>
    <row r="154" spans="2:65" s="13" customFormat="1" ht="12">
      <c r="B154" s="156"/>
      <c r="D154" s="144" t="s">
        <v>145</v>
      </c>
      <c r="E154" s="157" t="s">
        <v>1</v>
      </c>
      <c r="F154" s="158" t="s">
        <v>169</v>
      </c>
      <c r="H154" s="159">
        <v>89</v>
      </c>
      <c r="I154" s="160"/>
      <c r="L154" s="156"/>
      <c r="M154" s="161"/>
      <c r="T154" s="162"/>
      <c r="AT154" s="157" t="s">
        <v>145</v>
      </c>
      <c r="AU154" s="157" t="s">
        <v>88</v>
      </c>
      <c r="AV154" s="13" t="s">
        <v>88</v>
      </c>
      <c r="AW154" s="13" t="s">
        <v>36</v>
      </c>
      <c r="AX154" s="13" t="s">
        <v>79</v>
      </c>
      <c r="AY154" s="157" t="s">
        <v>132</v>
      </c>
    </row>
    <row r="155" spans="2:65" s="12" customFormat="1" ht="12">
      <c r="B155" s="150"/>
      <c r="D155" s="144" t="s">
        <v>145</v>
      </c>
      <c r="E155" s="151" t="s">
        <v>1</v>
      </c>
      <c r="F155" s="152" t="s">
        <v>177</v>
      </c>
      <c r="H155" s="151" t="s">
        <v>1</v>
      </c>
      <c r="I155" s="153"/>
      <c r="L155" s="150"/>
      <c r="M155" s="154"/>
      <c r="T155" s="155"/>
      <c r="AT155" s="151" t="s">
        <v>145</v>
      </c>
      <c r="AU155" s="151" t="s">
        <v>88</v>
      </c>
      <c r="AV155" s="12" t="s">
        <v>21</v>
      </c>
      <c r="AW155" s="12" t="s">
        <v>36</v>
      </c>
      <c r="AX155" s="12" t="s">
        <v>79</v>
      </c>
      <c r="AY155" s="151" t="s">
        <v>132</v>
      </c>
    </row>
    <row r="156" spans="2:65" s="13" customFormat="1" ht="12">
      <c r="B156" s="156"/>
      <c r="D156" s="144" t="s">
        <v>145</v>
      </c>
      <c r="E156" s="157" t="s">
        <v>1</v>
      </c>
      <c r="F156" s="158" t="s">
        <v>162</v>
      </c>
      <c r="H156" s="159">
        <v>167</v>
      </c>
      <c r="I156" s="160"/>
      <c r="L156" s="156"/>
      <c r="M156" s="161"/>
      <c r="T156" s="162"/>
      <c r="AT156" s="157" t="s">
        <v>145</v>
      </c>
      <c r="AU156" s="157" t="s">
        <v>88</v>
      </c>
      <c r="AV156" s="13" t="s">
        <v>88</v>
      </c>
      <c r="AW156" s="13" t="s">
        <v>36</v>
      </c>
      <c r="AX156" s="13" t="s">
        <v>79</v>
      </c>
      <c r="AY156" s="157" t="s">
        <v>132</v>
      </c>
    </row>
    <row r="157" spans="2:65" s="14" customFormat="1" ht="12">
      <c r="B157" s="163"/>
      <c r="D157" s="144" t="s">
        <v>145</v>
      </c>
      <c r="E157" s="164" t="s">
        <v>1</v>
      </c>
      <c r="F157" s="165" t="s">
        <v>178</v>
      </c>
      <c r="H157" s="166">
        <v>256</v>
      </c>
      <c r="I157" s="167"/>
      <c r="L157" s="163"/>
      <c r="M157" s="168"/>
      <c r="T157" s="169"/>
      <c r="AT157" s="164" t="s">
        <v>145</v>
      </c>
      <c r="AU157" s="164" t="s">
        <v>88</v>
      </c>
      <c r="AV157" s="14" t="s">
        <v>139</v>
      </c>
      <c r="AW157" s="14" t="s">
        <v>36</v>
      </c>
      <c r="AX157" s="14" t="s">
        <v>21</v>
      </c>
      <c r="AY157" s="164" t="s">
        <v>132</v>
      </c>
    </row>
    <row r="158" spans="2:65" s="1" customFormat="1" ht="24.25" customHeight="1">
      <c r="B158" s="31"/>
      <c r="C158" s="131" t="s">
        <v>179</v>
      </c>
      <c r="D158" s="131" t="s">
        <v>134</v>
      </c>
      <c r="E158" s="132" t="s">
        <v>180</v>
      </c>
      <c r="F158" s="133" t="s">
        <v>181</v>
      </c>
      <c r="G158" s="134" t="s">
        <v>137</v>
      </c>
      <c r="H158" s="135">
        <v>1527</v>
      </c>
      <c r="I158" s="136"/>
      <c r="J158" s="137">
        <f>ROUND(I158*H158,2)</f>
        <v>0</v>
      </c>
      <c r="K158" s="133" t="s">
        <v>138</v>
      </c>
      <c r="L158" s="31"/>
      <c r="M158" s="138" t="s">
        <v>1</v>
      </c>
      <c r="N158" s="139" t="s">
        <v>44</v>
      </c>
      <c r="P158" s="140">
        <f>O158*H158</f>
        <v>0</v>
      </c>
      <c r="Q158" s="140">
        <v>0</v>
      </c>
      <c r="R158" s="140">
        <f>Q158*H158</f>
        <v>0</v>
      </c>
      <c r="S158" s="140">
        <v>0.75</v>
      </c>
      <c r="T158" s="141">
        <f>S158*H158</f>
        <v>1145.25</v>
      </c>
      <c r="AR158" s="142" t="s">
        <v>139</v>
      </c>
      <c r="AT158" s="142" t="s">
        <v>134</v>
      </c>
      <c r="AU158" s="142" t="s">
        <v>88</v>
      </c>
      <c r="AY158" s="16" t="s">
        <v>132</v>
      </c>
      <c r="BE158" s="143">
        <f>IF(N158="základní",J158,0)</f>
        <v>0</v>
      </c>
      <c r="BF158" s="143">
        <f>IF(N158="snížená",J158,0)</f>
        <v>0</v>
      </c>
      <c r="BG158" s="143">
        <f>IF(N158="zákl. přenesená",J158,0)</f>
        <v>0</v>
      </c>
      <c r="BH158" s="143">
        <f>IF(N158="sníž. přenesená",J158,0)</f>
        <v>0</v>
      </c>
      <c r="BI158" s="143">
        <f>IF(N158="nulová",J158,0)</f>
        <v>0</v>
      </c>
      <c r="BJ158" s="16" t="s">
        <v>21</v>
      </c>
      <c r="BK158" s="143">
        <f>ROUND(I158*H158,2)</f>
        <v>0</v>
      </c>
      <c r="BL158" s="16" t="s">
        <v>139</v>
      </c>
      <c r="BM158" s="142" t="s">
        <v>182</v>
      </c>
    </row>
    <row r="159" spans="2:65" s="1" customFormat="1" ht="60">
      <c r="B159" s="31"/>
      <c r="D159" s="144" t="s">
        <v>141</v>
      </c>
      <c r="F159" s="145" t="s">
        <v>183</v>
      </c>
      <c r="I159" s="146"/>
      <c r="L159" s="31"/>
      <c r="M159" s="147"/>
      <c r="T159" s="55"/>
      <c r="AT159" s="16" t="s">
        <v>141</v>
      </c>
      <c r="AU159" s="16" t="s">
        <v>88</v>
      </c>
    </row>
    <row r="160" spans="2:65" s="1" customFormat="1" ht="11">
      <c r="B160" s="31"/>
      <c r="D160" s="148" t="s">
        <v>143</v>
      </c>
      <c r="F160" s="149" t="s">
        <v>184</v>
      </c>
      <c r="I160" s="146"/>
      <c r="L160" s="31"/>
      <c r="M160" s="147"/>
      <c r="T160" s="55"/>
      <c r="AT160" s="16" t="s">
        <v>143</v>
      </c>
      <c r="AU160" s="16" t="s">
        <v>88</v>
      </c>
    </row>
    <row r="161" spans="2:65" s="12" customFormat="1" ht="24">
      <c r="B161" s="150"/>
      <c r="D161" s="144" t="s">
        <v>145</v>
      </c>
      <c r="E161" s="151" t="s">
        <v>1</v>
      </c>
      <c r="F161" s="152" t="s">
        <v>185</v>
      </c>
      <c r="H161" s="151" t="s">
        <v>1</v>
      </c>
      <c r="I161" s="153"/>
      <c r="L161" s="150"/>
      <c r="M161" s="154"/>
      <c r="T161" s="155"/>
      <c r="AT161" s="151" t="s">
        <v>145</v>
      </c>
      <c r="AU161" s="151" t="s">
        <v>88</v>
      </c>
      <c r="AV161" s="12" t="s">
        <v>21</v>
      </c>
      <c r="AW161" s="12" t="s">
        <v>36</v>
      </c>
      <c r="AX161" s="12" t="s">
        <v>79</v>
      </c>
      <c r="AY161" s="151" t="s">
        <v>132</v>
      </c>
    </row>
    <row r="162" spans="2:65" s="13" customFormat="1" ht="12">
      <c r="B162" s="156"/>
      <c r="D162" s="144" t="s">
        <v>145</v>
      </c>
      <c r="E162" s="157" t="s">
        <v>1</v>
      </c>
      <c r="F162" s="158" t="s">
        <v>186</v>
      </c>
      <c r="H162" s="159">
        <v>1527</v>
      </c>
      <c r="I162" s="160"/>
      <c r="L162" s="156"/>
      <c r="M162" s="161"/>
      <c r="T162" s="162"/>
      <c r="AT162" s="157" t="s">
        <v>145</v>
      </c>
      <c r="AU162" s="157" t="s">
        <v>88</v>
      </c>
      <c r="AV162" s="13" t="s">
        <v>88</v>
      </c>
      <c r="AW162" s="13" t="s">
        <v>36</v>
      </c>
      <c r="AX162" s="13" t="s">
        <v>21</v>
      </c>
      <c r="AY162" s="157" t="s">
        <v>132</v>
      </c>
    </row>
    <row r="163" spans="2:65" s="1" customFormat="1" ht="24.25" customHeight="1">
      <c r="B163" s="31"/>
      <c r="C163" s="131" t="s">
        <v>187</v>
      </c>
      <c r="D163" s="131" t="s">
        <v>134</v>
      </c>
      <c r="E163" s="132" t="s">
        <v>188</v>
      </c>
      <c r="F163" s="133" t="s">
        <v>189</v>
      </c>
      <c r="G163" s="134" t="s">
        <v>137</v>
      </c>
      <c r="H163" s="135">
        <v>34</v>
      </c>
      <c r="I163" s="136"/>
      <c r="J163" s="137">
        <f>ROUND(I163*H163,2)</f>
        <v>0</v>
      </c>
      <c r="K163" s="133" t="s">
        <v>138</v>
      </c>
      <c r="L163" s="31"/>
      <c r="M163" s="138" t="s">
        <v>1</v>
      </c>
      <c r="N163" s="139" t="s">
        <v>44</v>
      </c>
      <c r="P163" s="140">
        <f>O163*H163</f>
        <v>0</v>
      </c>
      <c r="Q163" s="140">
        <v>0</v>
      </c>
      <c r="R163" s="140">
        <f>Q163*H163</f>
        <v>0</v>
      </c>
      <c r="S163" s="140">
        <v>0.44</v>
      </c>
      <c r="T163" s="141">
        <f>S163*H163</f>
        <v>14.96</v>
      </c>
      <c r="AR163" s="142" t="s">
        <v>139</v>
      </c>
      <c r="AT163" s="142" t="s">
        <v>134</v>
      </c>
      <c r="AU163" s="142" t="s">
        <v>88</v>
      </c>
      <c r="AY163" s="16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21</v>
      </c>
      <c r="BK163" s="143">
        <f>ROUND(I163*H163,2)</f>
        <v>0</v>
      </c>
      <c r="BL163" s="16" t="s">
        <v>139</v>
      </c>
      <c r="BM163" s="142" t="s">
        <v>190</v>
      </c>
    </row>
    <row r="164" spans="2:65" s="1" customFormat="1" ht="60">
      <c r="B164" s="31"/>
      <c r="D164" s="144" t="s">
        <v>141</v>
      </c>
      <c r="F164" s="145" t="s">
        <v>191</v>
      </c>
      <c r="I164" s="146"/>
      <c r="L164" s="31"/>
      <c r="M164" s="147"/>
      <c r="T164" s="55"/>
      <c r="AT164" s="16" t="s">
        <v>141</v>
      </c>
      <c r="AU164" s="16" t="s">
        <v>88</v>
      </c>
    </row>
    <row r="165" spans="2:65" s="1" customFormat="1" ht="11">
      <c r="B165" s="31"/>
      <c r="D165" s="148" t="s">
        <v>143</v>
      </c>
      <c r="F165" s="149" t="s">
        <v>192</v>
      </c>
      <c r="I165" s="146"/>
      <c r="L165" s="31"/>
      <c r="M165" s="147"/>
      <c r="T165" s="55"/>
      <c r="AT165" s="16" t="s">
        <v>143</v>
      </c>
      <c r="AU165" s="16" t="s">
        <v>88</v>
      </c>
    </row>
    <row r="166" spans="2:65" s="12" customFormat="1" ht="12">
      <c r="B166" s="150"/>
      <c r="D166" s="144" t="s">
        <v>145</v>
      </c>
      <c r="E166" s="151" t="s">
        <v>1</v>
      </c>
      <c r="F166" s="152" t="s">
        <v>193</v>
      </c>
      <c r="H166" s="151" t="s">
        <v>1</v>
      </c>
      <c r="I166" s="153"/>
      <c r="L166" s="150"/>
      <c r="M166" s="154"/>
      <c r="T166" s="155"/>
      <c r="AT166" s="151" t="s">
        <v>145</v>
      </c>
      <c r="AU166" s="151" t="s">
        <v>88</v>
      </c>
      <c r="AV166" s="12" t="s">
        <v>21</v>
      </c>
      <c r="AW166" s="12" t="s">
        <v>36</v>
      </c>
      <c r="AX166" s="12" t="s">
        <v>79</v>
      </c>
      <c r="AY166" s="151" t="s">
        <v>132</v>
      </c>
    </row>
    <row r="167" spans="2:65" s="13" customFormat="1" ht="12">
      <c r="B167" s="156"/>
      <c r="D167" s="144" t="s">
        <v>145</v>
      </c>
      <c r="E167" s="157" t="s">
        <v>1</v>
      </c>
      <c r="F167" s="158" t="s">
        <v>154</v>
      </c>
      <c r="H167" s="159">
        <v>34</v>
      </c>
      <c r="I167" s="160"/>
      <c r="L167" s="156"/>
      <c r="M167" s="161"/>
      <c r="T167" s="162"/>
      <c r="AT167" s="157" t="s">
        <v>145</v>
      </c>
      <c r="AU167" s="157" t="s">
        <v>88</v>
      </c>
      <c r="AV167" s="13" t="s">
        <v>88</v>
      </c>
      <c r="AW167" s="13" t="s">
        <v>36</v>
      </c>
      <c r="AX167" s="13" t="s">
        <v>21</v>
      </c>
      <c r="AY167" s="157" t="s">
        <v>132</v>
      </c>
    </row>
    <row r="168" spans="2:65" s="1" customFormat="1" ht="24.25" customHeight="1">
      <c r="B168" s="31"/>
      <c r="C168" s="131" t="s">
        <v>194</v>
      </c>
      <c r="D168" s="131" t="s">
        <v>134</v>
      </c>
      <c r="E168" s="132" t="s">
        <v>195</v>
      </c>
      <c r="F168" s="133" t="s">
        <v>196</v>
      </c>
      <c r="G168" s="134" t="s">
        <v>137</v>
      </c>
      <c r="H168" s="135">
        <v>37</v>
      </c>
      <c r="I168" s="136"/>
      <c r="J168" s="137">
        <f>ROUND(I168*H168,2)</f>
        <v>0</v>
      </c>
      <c r="K168" s="133" t="s">
        <v>138</v>
      </c>
      <c r="L168" s="31"/>
      <c r="M168" s="138" t="s">
        <v>1</v>
      </c>
      <c r="N168" s="139" t="s">
        <v>44</v>
      </c>
      <c r="P168" s="140">
        <f>O168*H168</f>
        <v>0</v>
      </c>
      <c r="Q168" s="140">
        <v>0</v>
      </c>
      <c r="R168" s="140">
        <f>Q168*H168</f>
        <v>0</v>
      </c>
      <c r="S168" s="140">
        <v>0.57999999999999996</v>
      </c>
      <c r="T168" s="141">
        <f>S168*H168</f>
        <v>21.459999999999997</v>
      </c>
      <c r="AR168" s="142" t="s">
        <v>139</v>
      </c>
      <c r="AT168" s="142" t="s">
        <v>134</v>
      </c>
      <c r="AU168" s="142" t="s">
        <v>88</v>
      </c>
      <c r="AY168" s="16" t="s">
        <v>132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21</v>
      </c>
      <c r="BK168" s="143">
        <f>ROUND(I168*H168,2)</f>
        <v>0</v>
      </c>
      <c r="BL168" s="16" t="s">
        <v>139</v>
      </c>
      <c r="BM168" s="142" t="s">
        <v>197</v>
      </c>
    </row>
    <row r="169" spans="2:65" s="1" customFormat="1" ht="60">
      <c r="B169" s="31"/>
      <c r="D169" s="144" t="s">
        <v>141</v>
      </c>
      <c r="F169" s="145" t="s">
        <v>198</v>
      </c>
      <c r="I169" s="146"/>
      <c r="L169" s="31"/>
      <c r="M169" s="147"/>
      <c r="T169" s="55"/>
      <c r="AT169" s="16" t="s">
        <v>141</v>
      </c>
      <c r="AU169" s="16" t="s">
        <v>88</v>
      </c>
    </row>
    <row r="170" spans="2:65" s="1" customFormat="1" ht="11">
      <c r="B170" s="31"/>
      <c r="D170" s="148" t="s">
        <v>143</v>
      </c>
      <c r="F170" s="149" t="s">
        <v>199</v>
      </c>
      <c r="I170" s="146"/>
      <c r="L170" s="31"/>
      <c r="M170" s="147"/>
      <c r="T170" s="55"/>
      <c r="AT170" s="16" t="s">
        <v>143</v>
      </c>
      <c r="AU170" s="16" t="s">
        <v>88</v>
      </c>
    </row>
    <row r="171" spans="2:65" s="12" customFormat="1" ht="24">
      <c r="B171" s="150"/>
      <c r="D171" s="144" t="s">
        <v>145</v>
      </c>
      <c r="E171" s="151" t="s">
        <v>1</v>
      </c>
      <c r="F171" s="152" t="s">
        <v>200</v>
      </c>
      <c r="H171" s="151" t="s">
        <v>1</v>
      </c>
      <c r="I171" s="153"/>
      <c r="L171" s="150"/>
      <c r="M171" s="154"/>
      <c r="T171" s="155"/>
      <c r="AT171" s="151" t="s">
        <v>145</v>
      </c>
      <c r="AU171" s="151" t="s">
        <v>88</v>
      </c>
      <c r="AV171" s="12" t="s">
        <v>21</v>
      </c>
      <c r="AW171" s="12" t="s">
        <v>36</v>
      </c>
      <c r="AX171" s="12" t="s">
        <v>79</v>
      </c>
      <c r="AY171" s="151" t="s">
        <v>132</v>
      </c>
    </row>
    <row r="172" spans="2:65" s="13" customFormat="1" ht="12">
      <c r="B172" s="156"/>
      <c r="D172" s="144" t="s">
        <v>145</v>
      </c>
      <c r="E172" s="157" t="s">
        <v>1</v>
      </c>
      <c r="F172" s="158" t="s">
        <v>147</v>
      </c>
      <c r="H172" s="159">
        <v>37</v>
      </c>
      <c r="I172" s="160"/>
      <c r="L172" s="156"/>
      <c r="M172" s="161"/>
      <c r="T172" s="162"/>
      <c r="AT172" s="157" t="s">
        <v>145</v>
      </c>
      <c r="AU172" s="157" t="s">
        <v>88</v>
      </c>
      <c r="AV172" s="13" t="s">
        <v>88</v>
      </c>
      <c r="AW172" s="13" t="s">
        <v>36</v>
      </c>
      <c r="AX172" s="13" t="s">
        <v>21</v>
      </c>
      <c r="AY172" s="157" t="s">
        <v>132</v>
      </c>
    </row>
    <row r="173" spans="2:65" s="1" customFormat="1" ht="24.25" customHeight="1">
      <c r="B173" s="31"/>
      <c r="C173" s="131" t="s">
        <v>26</v>
      </c>
      <c r="D173" s="131" t="s">
        <v>134</v>
      </c>
      <c r="E173" s="132" t="s">
        <v>201</v>
      </c>
      <c r="F173" s="133" t="s">
        <v>202</v>
      </c>
      <c r="G173" s="134" t="s">
        <v>137</v>
      </c>
      <c r="H173" s="135">
        <v>4</v>
      </c>
      <c r="I173" s="136"/>
      <c r="J173" s="137">
        <f>ROUND(I173*H173,2)</f>
        <v>0</v>
      </c>
      <c r="K173" s="133" t="s">
        <v>138</v>
      </c>
      <c r="L173" s="31"/>
      <c r="M173" s="138" t="s">
        <v>1</v>
      </c>
      <c r="N173" s="139" t="s">
        <v>44</v>
      </c>
      <c r="P173" s="140">
        <f>O173*H173</f>
        <v>0</v>
      </c>
      <c r="Q173" s="140">
        <v>0</v>
      </c>
      <c r="R173" s="140">
        <f>Q173*H173</f>
        <v>0</v>
      </c>
      <c r="S173" s="140">
        <v>0.24</v>
      </c>
      <c r="T173" s="141">
        <f>S173*H173</f>
        <v>0.96</v>
      </c>
      <c r="AR173" s="142" t="s">
        <v>139</v>
      </c>
      <c r="AT173" s="142" t="s">
        <v>134</v>
      </c>
      <c r="AU173" s="142" t="s">
        <v>88</v>
      </c>
      <c r="AY173" s="16" t="s">
        <v>132</v>
      </c>
      <c r="BE173" s="143">
        <f>IF(N173="základní",J173,0)</f>
        <v>0</v>
      </c>
      <c r="BF173" s="143">
        <f>IF(N173="snížená",J173,0)</f>
        <v>0</v>
      </c>
      <c r="BG173" s="143">
        <f>IF(N173="zákl. přenesená",J173,0)</f>
        <v>0</v>
      </c>
      <c r="BH173" s="143">
        <f>IF(N173="sníž. přenesená",J173,0)</f>
        <v>0</v>
      </c>
      <c r="BI173" s="143">
        <f>IF(N173="nulová",J173,0)</f>
        <v>0</v>
      </c>
      <c r="BJ173" s="16" t="s">
        <v>21</v>
      </c>
      <c r="BK173" s="143">
        <f>ROUND(I173*H173,2)</f>
        <v>0</v>
      </c>
      <c r="BL173" s="16" t="s">
        <v>139</v>
      </c>
      <c r="BM173" s="142" t="s">
        <v>203</v>
      </c>
    </row>
    <row r="174" spans="2:65" s="1" customFormat="1" ht="48">
      <c r="B174" s="31"/>
      <c r="D174" s="144" t="s">
        <v>141</v>
      </c>
      <c r="F174" s="145" t="s">
        <v>204</v>
      </c>
      <c r="I174" s="146"/>
      <c r="L174" s="31"/>
      <c r="M174" s="147"/>
      <c r="T174" s="55"/>
      <c r="AT174" s="16" t="s">
        <v>141</v>
      </c>
      <c r="AU174" s="16" t="s">
        <v>88</v>
      </c>
    </row>
    <row r="175" spans="2:65" s="1" customFormat="1" ht="11">
      <c r="B175" s="31"/>
      <c r="D175" s="148" t="s">
        <v>143</v>
      </c>
      <c r="F175" s="149" t="s">
        <v>205</v>
      </c>
      <c r="I175" s="146"/>
      <c r="L175" s="31"/>
      <c r="M175" s="147"/>
      <c r="T175" s="55"/>
      <c r="AT175" s="16" t="s">
        <v>143</v>
      </c>
      <c r="AU175" s="16" t="s">
        <v>88</v>
      </c>
    </row>
    <row r="176" spans="2:65" s="12" customFormat="1" ht="12">
      <c r="B176" s="150"/>
      <c r="D176" s="144" t="s">
        <v>145</v>
      </c>
      <c r="E176" s="151" t="s">
        <v>1</v>
      </c>
      <c r="F176" s="152" t="s">
        <v>206</v>
      </c>
      <c r="H176" s="151" t="s">
        <v>1</v>
      </c>
      <c r="I176" s="153"/>
      <c r="L176" s="150"/>
      <c r="M176" s="154"/>
      <c r="T176" s="155"/>
      <c r="AT176" s="151" t="s">
        <v>145</v>
      </c>
      <c r="AU176" s="151" t="s">
        <v>88</v>
      </c>
      <c r="AV176" s="12" t="s">
        <v>21</v>
      </c>
      <c r="AW176" s="12" t="s">
        <v>36</v>
      </c>
      <c r="AX176" s="12" t="s">
        <v>79</v>
      </c>
      <c r="AY176" s="151" t="s">
        <v>132</v>
      </c>
    </row>
    <row r="177" spans="2:65" s="13" customFormat="1" ht="12">
      <c r="B177" s="156"/>
      <c r="D177" s="144" t="s">
        <v>145</v>
      </c>
      <c r="E177" s="157" t="s">
        <v>1</v>
      </c>
      <c r="F177" s="158" t="s">
        <v>207</v>
      </c>
      <c r="H177" s="159">
        <v>4</v>
      </c>
      <c r="I177" s="160"/>
      <c r="L177" s="156"/>
      <c r="M177" s="161"/>
      <c r="T177" s="162"/>
      <c r="AT177" s="157" t="s">
        <v>145</v>
      </c>
      <c r="AU177" s="157" t="s">
        <v>88</v>
      </c>
      <c r="AV177" s="13" t="s">
        <v>88</v>
      </c>
      <c r="AW177" s="13" t="s">
        <v>36</v>
      </c>
      <c r="AX177" s="13" t="s">
        <v>21</v>
      </c>
      <c r="AY177" s="157" t="s">
        <v>132</v>
      </c>
    </row>
    <row r="178" spans="2:65" s="1" customFormat="1" ht="16.5" customHeight="1">
      <c r="B178" s="31"/>
      <c r="C178" s="131" t="s">
        <v>208</v>
      </c>
      <c r="D178" s="131" t="s">
        <v>134</v>
      </c>
      <c r="E178" s="132" t="s">
        <v>209</v>
      </c>
      <c r="F178" s="133" t="s">
        <v>210</v>
      </c>
      <c r="G178" s="134" t="s">
        <v>211</v>
      </c>
      <c r="H178" s="135">
        <v>32</v>
      </c>
      <c r="I178" s="136"/>
      <c r="J178" s="137">
        <f>ROUND(I178*H178,2)</f>
        <v>0</v>
      </c>
      <c r="K178" s="133" t="s">
        <v>138</v>
      </c>
      <c r="L178" s="31"/>
      <c r="M178" s="138" t="s">
        <v>1</v>
      </c>
      <c r="N178" s="139" t="s">
        <v>44</v>
      </c>
      <c r="P178" s="140">
        <f>O178*H178</f>
        <v>0</v>
      </c>
      <c r="Q178" s="140">
        <v>0</v>
      </c>
      <c r="R178" s="140">
        <f>Q178*H178</f>
        <v>0</v>
      </c>
      <c r="S178" s="140">
        <v>0.20499999999999999</v>
      </c>
      <c r="T178" s="141">
        <f>S178*H178</f>
        <v>6.56</v>
      </c>
      <c r="AR178" s="142" t="s">
        <v>139</v>
      </c>
      <c r="AT178" s="142" t="s">
        <v>134</v>
      </c>
      <c r="AU178" s="142" t="s">
        <v>88</v>
      </c>
      <c r="AY178" s="16" t="s">
        <v>132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21</v>
      </c>
      <c r="BK178" s="143">
        <f>ROUND(I178*H178,2)</f>
        <v>0</v>
      </c>
      <c r="BL178" s="16" t="s">
        <v>139</v>
      </c>
      <c r="BM178" s="142" t="s">
        <v>212</v>
      </c>
    </row>
    <row r="179" spans="2:65" s="1" customFormat="1" ht="36">
      <c r="B179" s="31"/>
      <c r="D179" s="144" t="s">
        <v>141</v>
      </c>
      <c r="F179" s="145" t="s">
        <v>213</v>
      </c>
      <c r="I179" s="146"/>
      <c r="L179" s="31"/>
      <c r="M179" s="147"/>
      <c r="T179" s="55"/>
      <c r="AT179" s="16" t="s">
        <v>141</v>
      </c>
      <c r="AU179" s="16" t="s">
        <v>88</v>
      </c>
    </row>
    <row r="180" spans="2:65" s="1" customFormat="1" ht="11">
      <c r="B180" s="31"/>
      <c r="D180" s="148" t="s">
        <v>143</v>
      </c>
      <c r="F180" s="149" t="s">
        <v>214</v>
      </c>
      <c r="I180" s="146"/>
      <c r="L180" s="31"/>
      <c r="M180" s="147"/>
      <c r="T180" s="55"/>
      <c r="AT180" s="16" t="s">
        <v>143</v>
      </c>
      <c r="AU180" s="16" t="s">
        <v>88</v>
      </c>
    </row>
    <row r="181" spans="2:65" s="12" customFormat="1" ht="12">
      <c r="B181" s="150"/>
      <c r="D181" s="144" t="s">
        <v>145</v>
      </c>
      <c r="E181" s="151" t="s">
        <v>1</v>
      </c>
      <c r="F181" s="152" t="s">
        <v>215</v>
      </c>
      <c r="H181" s="151" t="s">
        <v>1</v>
      </c>
      <c r="I181" s="153"/>
      <c r="L181" s="150"/>
      <c r="M181" s="154"/>
      <c r="T181" s="155"/>
      <c r="AT181" s="151" t="s">
        <v>145</v>
      </c>
      <c r="AU181" s="151" t="s">
        <v>88</v>
      </c>
      <c r="AV181" s="12" t="s">
        <v>21</v>
      </c>
      <c r="AW181" s="12" t="s">
        <v>36</v>
      </c>
      <c r="AX181" s="12" t="s">
        <v>79</v>
      </c>
      <c r="AY181" s="151" t="s">
        <v>132</v>
      </c>
    </row>
    <row r="182" spans="2:65" s="13" customFormat="1" ht="12">
      <c r="B182" s="156"/>
      <c r="D182" s="144" t="s">
        <v>145</v>
      </c>
      <c r="E182" s="157" t="s">
        <v>1</v>
      </c>
      <c r="F182" s="158" t="s">
        <v>216</v>
      </c>
      <c r="H182" s="159">
        <v>32</v>
      </c>
      <c r="I182" s="160"/>
      <c r="L182" s="156"/>
      <c r="M182" s="161"/>
      <c r="T182" s="162"/>
      <c r="AT182" s="157" t="s">
        <v>145</v>
      </c>
      <c r="AU182" s="157" t="s">
        <v>88</v>
      </c>
      <c r="AV182" s="13" t="s">
        <v>88</v>
      </c>
      <c r="AW182" s="13" t="s">
        <v>36</v>
      </c>
      <c r="AX182" s="13" t="s">
        <v>21</v>
      </c>
      <c r="AY182" s="157" t="s">
        <v>132</v>
      </c>
    </row>
    <row r="183" spans="2:65" s="1" customFormat="1" ht="24.25" customHeight="1">
      <c r="B183" s="31"/>
      <c r="C183" s="131" t="s">
        <v>8</v>
      </c>
      <c r="D183" s="131" t="s">
        <v>134</v>
      </c>
      <c r="E183" s="132" t="s">
        <v>217</v>
      </c>
      <c r="F183" s="133" t="s">
        <v>218</v>
      </c>
      <c r="G183" s="134" t="s">
        <v>211</v>
      </c>
      <c r="H183" s="135">
        <v>185.2</v>
      </c>
      <c r="I183" s="136"/>
      <c r="J183" s="137">
        <f>ROUND(I183*H183,2)</f>
        <v>0</v>
      </c>
      <c r="K183" s="133" t="s">
        <v>1</v>
      </c>
      <c r="L183" s="31"/>
      <c r="M183" s="138" t="s">
        <v>1</v>
      </c>
      <c r="N183" s="139" t="s">
        <v>44</v>
      </c>
      <c r="P183" s="140">
        <f>O183*H183</f>
        <v>0</v>
      </c>
      <c r="Q183" s="140">
        <v>0</v>
      </c>
      <c r="R183" s="140">
        <f>Q183*H183</f>
        <v>0</v>
      </c>
      <c r="S183" s="140">
        <v>0.20499999999999999</v>
      </c>
      <c r="T183" s="141">
        <f>S183*H183</f>
        <v>37.965999999999994</v>
      </c>
      <c r="AR183" s="142" t="s">
        <v>139</v>
      </c>
      <c r="AT183" s="142" t="s">
        <v>134</v>
      </c>
      <c r="AU183" s="142" t="s">
        <v>88</v>
      </c>
      <c r="AY183" s="16" t="s">
        <v>132</v>
      </c>
      <c r="BE183" s="143">
        <f>IF(N183="základní",J183,0)</f>
        <v>0</v>
      </c>
      <c r="BF183" s="143">
        <f>IF(N183="snížená",J183,0)</f>
        <v>0</v>
      </c>
      <c r="BG183" s="143">
        <f>IF(N183="zákl. přenesená",J183,0)</f>
        <v>0</v>
      </c>
      <c r="BH183" s="143">
        <f>IF(N183="sníž. přenesená",J183,0)</f>
        <v>0</v>
      </c>
      <c r="BI183" s="143">
        <f>IF(N183="nulová",J183,0)</f>
        <v>0</v>
      </c>
      <c r="BJ183" s="16" t="s">
        <v>21</v>
      </c>
      <c r="BK183" s="143">
        <f>ROUND(I183*H183,2)</f>
        <v>0</v>
      </c>
      <c r="BL183" s="16" t="s">
        <v>139</v>
      </c>
      <c r="BM183" s="142" t="s">
        <v>219</v>
      </c>
    </row>
    <row r="184" spans="2:65" s="1" customFormat="1" ht="24">
      <c r="B184" s="31"/>
      <c r="D184" s="144" t="s">
        <v>141</v>
      </c>
      <c r="F184" s="145" t="s">
        <v>218</v>
      </c>
      <c r="I184" s="146"/>
      <c r="L184" s="31"/>
      <c r="M184" s="147"/>
      <c r="T184" s="55"/>
      <c r="AT184" s="16" t="s">
        <v>141</v>
      </c>
      <c r="AU184" s="16" t="s">
        <v>88</v>
      </c>
    </row>
    <row r="185" spans="2:65" s="12" customFormat="1" ht="12">
      <c r="B185" s="150"/>
      <c r="D185" s="144" t="s">
        <v>145</v>
      </c>
      <c r="E185" s="151" t="s">
        <v>1</v>
      </c>
      <c r="F185" s="152" t="s">
        <v>220</v>
      </c>
      <c r="H185" s="151" t="s">
        <v>1</v>
      </c>
      <c r="I185" s="153"/>
      <c r="L185" s="150"/>
      <c r="M185" s="154"/>
      <c r="T185" s="155"/>
      <c r="AT185" s="151" t="s">
        <v>145</v>
      </c>
      <c r="AU185" s="151" t="s">
        <v>88</v>
      </c>
      <c r="AV185" s="12" t="s">
        <v>21</v>
      </c>
      <c r="AW185" s="12" t="s">
        <v>36</v>
      </c>
      <c r="AX185" s="12" t="s">
        <v>79</v>
      </c>
      <c r="AY185" s="151" t="s">
        <v>132</v>
      </c>
    </row>
    <row r="186" spans="2:65" s="13" customFormat="1" ht="12">
      <c r="B186" s="156"/>
      <c r="D186" s="144" t="s">
        <v>145</v>
      </c>
      <c r="E186" s="157" t="s">
        <v>1</v>
      </c>
      <c r="F186" s="158" t="s">
        <v>221</v>
      </c>
      <c r="H186" s="159">
        <v>185.2</v>
      </c>
      <c r="I186" s="160"/>
      <c r="L186" s="156"/>
      <c r="M186" s="161"/>
      <c r="T186" s="162"/>
      <c r="AT186" s="157" t="s">
        <v>145</v>
      </c>
      <c r="AU186" s="157" t="s">
        <v>88</v>
      </c>
      <c r="AV186" s="13" t="s">
        <v>88</v>
      </c>
      <c r="AW186" s="13" t="s">
        <v>36</v>
      </c>
      <c r="AX186" s="13" t="s">
        <v>21</v>
      </c>
      <c r="AY186" s="157" t="s">
        <v>132</v>
      </c>
    </row>
    <row r="187" spans="2:65" s="1" customFormat="1" ht="16.5" customHeight="1">
      <c r="B187" s="31"/>
      <c r="C187" s="131" t="s">
        <v>222</v>
      </c>
      <c r="D187" s="131" t="s">
        <v>134</v>
      </c>
      <c r="E187" s="132" t="s">
        <v>223</v>
      </c>
      <c r="F187" s="133" t="s">
        <v>224</v>
      </c>
      <c r="G187" s="134" t="s">
        <v>211</v>
      </c>
      <c r="H187" s="135">
        <v>30.7</v>
      </c>
      <c r="I187" s="136"/>
      <c r="J187" s="137">
        <f>ROUND(I187*H187,2)</f>
        <v>0</v>
      </c>
      <c r="K187" s="133" t="s">
        <v>138</v>
      </c>
      <c r="L187" s="31"/>
      <c r="M187" s="138" t="s">
        <v>1</v>
      </c>
      <c r="N187" s="139" t="s">
        <v>44</v>
      </c>
      <c r="P187" s="140">
        <f>O187*H187</f>
        <v>0</v>
      </c>
      <c r="Q187" s="140">
        <v>0</v>
      </c>
      <c r="R187" s="140">
        <f>Q187*H187</f>
        <v>0</v>
      </c>
      <c r="S187" s="140">
        <v>0.04</v>
      </c>
      <c r="T187" s="141">
        <f>S187*H187</f>
        <v>1.228</v>
      </c>
      <c r="AR187" s="142" t="s">
        <v>139</v>
      </c>
      <c r="AT187" s="142" t="s">
        <v>134</v>
      </c>
      <c r="AU187" s="142" t="s">
        <v>88</v>
      </c>
      <c r="AY187" s="16" t="s">
        <v>132</v>
      </c>
      <c r="BE187" s="143">
        <f>IF(N187="základní",J187,0)</f>
        <v>0</v>
      </c>
      <c r="BF187" s="143">
        <f>IF(N187="snížená",J187,0)</f>
        <v>0</v>
      </c>
      <c r="BG187" s="143">
        <f>IF(N187="zákl. přenesená",J187,0)</f>
        <v>0</v>
      </c>
      <c r="BH187" s="143">
        <f>IF(N187="sníž. přenesená",J187,0)</f>
        <v>0</v>
      </c>
      <c r="BI187" s="143">
        <f>IF(N187="nulová",J187,0)</f>
        <v>0</v>
      </c>
      <c r="BJ187" s="16" t="s">
        <v>21</v>
      </c>
      <c r="BK187" s="143">
        <f>ROUND(I187*H187,2)</f>
        <v>0</v>
      </c>
      <c r="BL187" s="16" t="s">
        <v>139</v>
      </c>
      <c r="BM187" s="142" t="s">
        <v>225</v>
      </c>
    </row>
    <row r="188" spans="2:65" s="1" customFormat="1" ht="36">
      <c r="B188" s="31"/>
      <c r="D188" s="144" t="s">
        <v>141</v>
      </c>
      <c r="F188" s="145" t="s">
        <v>226</v>
      </c>
      <c r="I188" s="146"/>
      <c r="L188" s="31"/>
      <c r="M188" s="147"/>
      <c r="T188" s="55"/>
      <c r="AT188" s="16" t="s">
        <v>141</v>
      </c>
      <c r="AU188" s="16" t="s">
        <v>88</v>
      </c>
    </row>
    <row r="189" spans="2:65" s="1" customFormat="1" ht="11">
      <c r="B189" s="31"/>
      <c r="D189" s="148" t="s">
        <v>143</v>
      </c>
      <c r="F189" s="149" t="s">
        <v>227</v>
      </c>
      <c r="I189" s="146"/>
      <c r="L189" s="31"/>
      <c r="M189" s="147"/>
      <c r="T189" s="55"/>
      <c r="AT189" s="16" t="s">
        <v>143</v>
      </c>
      <c r="AU189" s="16" t="s">
        <v>88</v>
      </c>
    </row>
    <row r="190" spans="2:65" s="12" customFormat="1" ht="12">
      <c r="B190" s="150"/>
      <c r="D190" s="144" t="s">
        <v>145</v>
      </c>
      <c r="E190" s="151" t="s">
        <v>1</v>
      </c>
      <c r="F190" s="152" t="s">
        <v>228</v>
      </c>
      <c r="H190" s="151" t="s">
        <v>1</v>
      </c>
      <c r="I190" s="153"/>
      <c r="L190" s="150"/>
      <c r="M190" s="154"/>
      <c r="T190" s="155"/>
      <c r="AT190" s="151" t="s">
        <v>145</v>
      </c>
      <c r="AU190" s="151" t="s">
        <v>88</v>
      </c>
      <c r="AV190" s="12" t="s">
        <v>21</v>
      </c>
      <c r="AW190" s="12" t="s">
        <v>36</v>
      </c>
      <c r="AX190" s="12" t="s">
        <v>79</v>
      </c>
      <c r="AY190" s="151" t="s">
        <v>132</v>
      </c>
    </row>
    <row r="191" spans="2:65" s="13" customFormat="1" ht="12">
      <c r="B191" s="156"/>
      <c r="D191" s="144" t="s">
        <v>145</v>
      </c>
      <c r="E191" s="157" t="s">
        <v>1</v>
      </c>
      <c r="F191" s="158" t="s">
        <v>229</v>
      </c>
      <c r="H191" s="159">
        <v>30.7</v>
      </c>
      <c r="I191" s="160"/>
      <c r="L191" s="156"/>
      <c r="M191" s="161"/>
      <c r="T191" s="162"/>
      <c r="AT191" s="157" t="s">
        <v>145</v>
      </c>
      <c r="AU191" s="157" t="s">
        <v>88</v>
      </c>
      <c r="AV191" s="13" t="s">
        <v>88</v>
      </c>
      <c r="AW191" s="13" t="s">
        <v>36</v>
      </c>
      <c r="AX191" s="13" t="s">
        <v>21</v>
      </c>
      <c r="AY191" s="157" t="s">
        <v>132</v>
      </c>
    </row>
    <row r="192" spans="2:65" s="1" customFormat="1" ht="24.25" customHeight="1">
      <c r="B192" s="31"/>
      <c r="C192" s="131" t="s">
        <v>230</v>
      </c>
      <c r="D192" s="131" t="s">
        <v>134</v>
      </c>
      <c r="E192" s="132" t="s">
        <v>231</v>
      </c>
      <c r="F192" s="133" t="s">
        <v>232</v>
      </c>
      <c r="G192" s="134" t="s">
        <v>137</v>
      </c>
      <c r="H192" s="135">
        <v>49.2</v>
      </c>
      <c r="I192" s="136"/>
      <c r="J192" s="137">
        <f>ROUND(I192*H192,2)</f>
        <v>0</v>
      </c>
      <c r="K192" s="133" t="s">
        <v>138</v>
      </c>
      <c r="L192" s="31"/>
      <c r="M192" s="138" t="s">
        <v>1</v>
      </c>
      <c r="N192" s="139" t="s">
        <v>44</v>
      </c>
      <c r="P192" s="140">
        <f>O192*H192</f>
        <v>0</v>
      </c>
      <c r="Q192" s="140">
        <v>0</v>
      </c>
      <c r="R192" s="140">
        <f>Q192*H192</f>
        <v>0</v>
      </c>
      <c r="S192" s="140">
        <v>0</v>
      </c>
      <c r="T192" s="141">
        <f>S192*H192</f>
        <v>0</v>
      </c>
      <c r="AR192" s="142" t="s">
        <v>139</v>
      </c>
      <c r="AT192" s="142" t="s">
        <v>134</v>
      </c>
      <c r="AU192" s="142" t="s">
        <v>88</v>
      </c>
      <c r="AY192" s="16" t="s">
        <v>132</v>
      </c>
      <c r="BE192" s="143">
        <f>IF(N192="základní",J192,0)</f>
        <v>0</v>
      </c>
      <c r="BF192" s="143">
        <f>IF(N192="snížená",J192,0)</f>
        <v>0</v>
      </c>
      <c r="BG192" s="143">
        <f>IF(N192="zákl. přenesená",J192,0)</f>
        <v>0</v>
      </c>
      <c r="BH192" s="143">
        <f>IF(N192="sníž. přenesená",J192,0)</f>
        <v>0</v>
      </c>
      <c r="BI192" s="143">
        <f>IF(N192="nulová",J192,0)</f>
        <v>0</v>
      </c>
      <c r="BJ192" s="16" t="s">
        <v>21</v>
      </c>
      <c r="BK192" s="143">
        <f>ROUND(I192*H192,2)</f>
        <v>0</v>
      </c>
      <c r="BL192" s="16" t="s">
        <v>139</v>
      </c>
      <c r="BM192" s="142" t="s">
        <v>233</v>
      </c>
    </row>
    <row r="193" spans="2:65" s="1" customFormat="1" ht="24">
      <c r="B193" s="31"/>
      <c r="D193" s="144" t="s">
        <v>141</v>
      </c>
      <c r="F193" s="145" t="s">
        <v>234</v>
      </c>
      <c r="I193" s="146"/>
      <c r="L193" s="31"/>
      <c r="M193" s="147"/>
      <c r="T193" s="55"/>
      <c r="AT193" s="16" t="s">
        <v>141</v>
      </c>
      <c r="AU193" s="16" t="s">
        <v>88</v>
      </c>
    </row>
    <row r="194" spans="2:65" s="1" customFormat="1" ht="11">
      <c r="B194" s="31"/>
      <c r="D194" s="148" t="s">
        <v>143</v>
      </c>
      <c r="F194" s="149" t="s">
        <v>235</v>
      </c>
      <c r="I194" s="146"/>
      <c r="L194" s="31"/>
      <c r="M194" s="147"/>
      <c r="T194" s="55"/>
      <c r="AT194" s="16" t="s">
        <v>143</v>
      </c>
      <c r="AU194" s="16" t="s">
        <v>88</v>
      </c>
    </row>
    <row r="195" spans="2:65" s="12" customFormat="1" ht="12">
      <c r="B195" s="150"/>
      <c r="D195" s="144" t="s">
        <v>145</v>
      </c>
      <c r="E195" s="151" t="s">
        <v>1</v>
      </c>
      <c r="F195" s="152" t="s">
        <v>236</v>
      </c>
      <c r="H195" s="151" t="s">
        <v>1</v>
      </c>
      <c r="I195" s="153"/>
      <c r="L195" s="150"/>
      <c r="M195" s="154"/>
      <c r="T195" s="155"/>
      <c r="AT195" s="151" t="s">
        <v>145</v>
      </c>
      <c r="AU195" s="151" t="s">
        <v>88</v>
      </c>
      <c r="AV195" s="12" t="s">
        <v>21</v>
      </c>
      <c r="AW195" s="12" t="s">
        <v>36</v>
      </c>
      <c r="AX195" s="12" t="s">
        <v>79</v>
      </c>
      <c r="AY195" s="151" t="s">
        <v>132</v>
      </c>
    </row>
    <row r="196" spans="2:65" s="13" customFormat="1" ht="12">
      <c r="B196" s="156"/>
      <c r="D196" s="144" t="s">
        <v>145</v>
      </c>
      <c r="E196" s="157" t="s">
        <v>1</v>
      </c>
      <c r="F196" s="158" t="s">
        <v>237</v>
      </c>
      <c r="H196" s="159">
        <v>49.2</v>
      </c>
      <c r="I196" s="160"/>
      <c r="L196" s="156"/>
      <c r="M196" s="161"/>
      <c r="T196" s="162"/>
      <c r="AT196" s="157" t="s">
        <v>145</v>
      </c>
      <c r="AU196" s="157" t="s">
        <v>88</v>
      </c>
      <c r="AV196" s="13" t="s">
        <v>88</v>
      </c>
      <c r="AW196" s="13" t="s">
        <v>36</v>
      </c>
      <c r="AX196" s="13" t="s">
        <v>21</v>
      </c>
      <c r="AY196" s="157" t="s">
        <v>132</v>
      </c>
    </row>
    <row r="197" spans="2:65" s="1" customFormat="1" ht="33" customHeight="1">
      <c r="B197" s="31"/>
      <c r="C197" s="131" t="s">
        <v>238</v>
      </c>
      <c r="D197" s="131" t="s">
        <v>134</v>
      </c>
      <c r="E197" s="132" t="s">
        <v>239</v>
      </c>
      <c r="F197" s="133" t="s">
        <v>240</v>
      </c>
      <c r="G197" s="134" t="s">
        <v>241</v>
      </c>
      <c r="H197" s="135">
        <v>80.474999999999994</v>
      </c>
      <c r="I197" s="136"/>
      <c r="J197" s="137">
        <f>ROUND(I197*H197,2)</f>
        <v>0</v>
      </c>
      <c r="K197" s="133" t="s">
        <v>138</v>
      </c>
      <c r="L197" s="31"/>
      <c r="M197" s="138" t="s">
        <v>1</v>
      </c>
      <c r="N197" s="139" t="s">
        <v>44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139</v>
      </c>
      <c r="AT197" s="142" t="s">
        <v>134</v>
      </c>
      <c r="AU197" s="142" t="s">
        <v>88</v>
      </c>
      <c r="AY197" s="16" t="s">
        <v>132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21</v>
      </c>
      <c r="BK197" s="143">
        <f>ROUND(I197*H197,2)</f>
        <v>0</v>
      </c>
      <c r="BL197" s="16" t="s">
        <v>139</v>
      </c>
      <c r="BM197" s="142" t="s">
        <v>242</v>
      </c>
    </row>
    <row r="198" spans="2:65" s="1" customFormat="1" ht="24">
      <c r="B198" s="31"/>
      <c r="D198" s="144" t="s">
        <v>141</v>
      </c>
      <c r="F198" s="145" t="s">
        <v>243</v>
      </c>
      <c r="I198" s="146"/>
      <c r="L198" s="31"/>
      <c r="M198" s="147"/>
      <c r="T198" s="55"/>
      <c r="AT198" s="16" t="s">
        <v>141</v>
      </c>
      <c r="AU198" s="16" t="s">
        <v>88</v>
      </c>
    </row>
    <row r="199" spans="2:65" s="1" customFormat="1" ht="11">
      <c r="B199" s="31"/>
      <c r="D199" s="148" t="s">
        <v>143</v>
      </c>
      <c r="F199" s="149" t="s">
        <v>244</v>
      </c>
      <c r="I199" s="146"/>
      <c r="L199" s="31"/>
      <c r="M199" s="147"/>
      <c r="T199" s="55"/>
      <c r="AT199" s="16" t="s">
        <v>143</v>
      </c>
      <c r="AU199" s="16" t="s">
        <v>88</v>
      </c>
    </row>
    <row r="200" spans="2:65" s="12" customFormat="1" ht="24">
      <c r="B200" s="150"/>
      <c r="D200" s="144" t="s">
        <v>145</v>
      </c>
      <c r="E200" s="151" t="s">
        <v>1</v>
      </c>
      <c r="F200" s="152" t="s">
        <v>245</v>
      </c>
      <c r="H200" s="151" t="s">
        <v>1</v>
      </c>
      <c r="I200" s="153"/>
      <c r="L200" s="150"/>
      <c r="M200" s="154"/>
      <c r="T200" s="155"/>
      <c r="AT200" s="151" t="s">
        <v>145</v>
      </c>
      <c r="AU200" s="151" t="s">
        <v>88</v>
      </c>
      <c r="AV200" s="12" t="s">
        <v>21</v>
      </c>
      <c r="AW200" s="12" t="s">
        <v>36</v>
      </c>
      <c r="AX200" s="12" t="s">
        <v>79</v>
      </c>
      <c r="AY200" s="151" t="s">
        <v>132</v>
      </c>
    </row>
    <row r="201" spans="2:65" s="13" customFormat="1" ht="12">
      <c r="B201" s="156"/>
      <c r="D201" s="144" t="s">
        <v>145</v>
      </c>
      <c r="E201" s="157" t="s">
        <v>1</v>
      </c>
      <c r="F201" s="158" t="s">
        <v>246</v>
      </c>
      <c r="H201" s="159">
        <v>68.174999999999997</v>
      </c>
      <c r="I201" s="160"/>
      <c r="L201" s="156"/>
      <c r="M201" s="161"/>
      <c r="T201" s="162"/>
      <c r="AT201" s="157" t="s">
        <v>145</v>
      </c>
      <c r="AU201" s="157" t="s">
        <v>88</v>
      </c>
      <c r="AV201" s="13" t="s">
        <v>88</v>
      </c>
      <c r="AW201" s="13" t="s">
        <v>36</v>
      </c>
      <c r="AX201" s="13" t="s">
        <v>79</v>
      </c>
      <c r="AY201" s="157" t="s">
        <v>132</v>
      </c>
    </row>
    <row r="202" spans="2:65" s="12" customFormat="1" ht="12">
      <c r="B202" s="150"/>
      <c r="D202" s="144" t="s">
        <v>145</v>
      </c>
      <c r="E202" s="151" t="s">
        <v>1</v>
      </c>
      <c r="F202" s="152" t="s">
        <v>247</v>
      </c>
      <c r="H202" s="151" t="s">
        <v>1</v>
      </c>
      <c r="I202" s="153"/>
      <c r="L202" s="150"/>
      <c r="M202" s="154"/>
      <c r="T202" s="155"/>
      <c r="AT202" s="151" t="s">
        <v>145</v>
      </c>
      <c r="AU202" s="151" t="s">
        <v>88</v>
      </c>
      <c r="AV202" s="12" t="s">
        <v>21</v>
      </c>
      <c r="AW202" s="12" t="s">
        <v>36</v>
      </c>
      <c r="AX202" s="12" t="s">
        <v>79</v>
      </c>
      <c r="AY202" s="151" t="s">
        <v>132</v>
      </c>
    </row>
    <row r="203" spans="2:65" s="13" customFormat="1" ht="12">
      <c r="B203" s="156"/>
      <c r="D203" s="144" t="s">
        <v>145</v>
      </c>
      <c r="E203" s="157" t="s">
        <v>1</v>
      </c>
      <c r="F203" s="158" t="s">
        <v>248</v>
      </c>
      <c r="H203" s="159">
        <v>12.3</v>
      </c>
      <c r="I203" s="160"/>
      <c r="L203" s="156"/>
      <c r="M203" s="161"/>
      <c r="T203" s="162"/>
      <c r="AT203" s="157" t="s">
        <v>145</v>
      </c>
      <c r="AU203" s="157" t="s">
        <v>88</v>
      </c>
      <c r="AV203" s="13" t="s">
        <v>88</v>
      </c>
      <c r="AW203" s="13" t="s">
        <v>36</v>
      </c>
      <c r="AX203" s="13" t="s">
        <v>79</v>
      </c>
      <c r="AY203" s="157" t="s">
        <v>132</v>
      </c>
    </row>
    <row r="204" spans="2:65" s="14" customFormat="1" ht="12">
      <c r="B204" s="163"/>
      <c r="D204" s="144" t="s">
        <v>145</v>
      </c>
      <c r="E204" s="164" t="s">
        <v>1</v>
      </c>
      <c r="F204" s="165" t="s">
        <v>178</v>
      </c>
      <c r="H204" s="166">
        <v>80.474999999999994</v>
      </c>
      <c r="I204" s="167"/>
      <c r="L204" s="163"/>
      <c r="M204" s="168"/>
      <c r="T204" s="169"/>
      <c r="AT204" s="164" t="s">
        <v>145</v>
      </c>
      <c r="AU204" s="164" t="s">
        <v>88</v>
      </c>
      <c r="AV204" s="14" t="s">
        <v>139</v>
      </c>
      <c r="AW204" s="14" t="s">
        <v>36</v>
      </c>
      <c r="AX204" s="14" t="s">
        <v>21</v>
      </c>
      <c r="AY204" s="164" t="s">
        <v>132</v>
      </c>
    </row>
    <row r="205" spans="2:65" s="1" customFormat="1" ht="24.25" customHeight="1">
      <c r="B205" s="31"/>
      <c r="C205" s="131" t="s">
        <v>249</v>
      </c>
      <c r="D205" s="170" t="s">
        <v>134</v>
      </c>
      <c r="E205" s="132" t="s">
        <v>250</v>
      </c>
      <c r="F205" s="133" t="s">
        <v>251</v>
      </c>
      <c r="G205" s="134" t="s">
        <v>241</v>
      </c>
      <c r="H205" s="135">
        <v>80.474999999999994</v>
      </c>
      <c r="I205" s="136"/>
      <c r="J205" s="137">
        <f>ROUND(I205*H205,2)</f>
        <v>0</v>
      </c>
      <c r="K205" s="133" t="s">
        <v>1</v>
      </c>
      <c r="L205" s="31"/>
      <c r="M205" s="138" t="s">
        <v>1</v>
      </c>
      <c r="N205" s="139" t="s">
        <v>44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139</v>
      </c>
      <c r="AT205" s="142" t="s">
        <v>134</v>
      </c>
      <c r="AU205" s="142" t="s">
        <v>88</v>
      </c>
      <c r="AY205" s="16" t="s">
        <v>132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21</v>
      </c>
      <c r="BK205" s="143">
        <f>ROUND(I205*H205,2)</f>
        <v>0</v>
      </c>
      <c r="BL205" s="16" t="s">
        <v>139</v>
      </c>
      <c r="BM205" s="142" t="s">
        <v>252</v>
      </c>
    </row>
    <row r="206" spans="2:65" s="1" customFormat="1" ht="24">
      <c r="B206" s="31"/>
      <c r="D206" s="144" t="s">
        <v>141</v>
      </c>
      <c r="F206" s="145" t="s">
        <v>253</v>
      </c>
      <c r="I206" s="146"/>
      <c r="L206" s="31"/>
      <c r="M206" s="147"/>
      <c r="T206" s="55"/>
      <c r="AT206" s="16" t="s">
        <v>141</v>
      </c>
      <c r="AU206" s="16" t="s">
        <v>88</v>
      </c>
    </row>
    <row r="207" spans="2:65" s="12" customFormat="1" ht="12">
      <c r="B207" s="150"/>
      <c r="D207" s="144" t="s">
        <v>145</v>
      </c>
      <c r="E207" s="151" t="s">
        <v>1</v>
      </c>
      <c r="F207" s="152" t="s">
        <v>254</v>
      </c>
      <c r="H207" s="151" t="s">
        <v>1</v>
      </c>
      <c r="I207" s="153"/>
      <c r="L207" s="150"/>
      <c r="M207" s="154"/>
      <c r="T207" s="155"/>
      <c r="AT207" s="151" t="s">
        <v>145</v>
      </c>
      <c r="AU207" s="151" t="s">
        <v>88</v>
      </c>
      <c r="AV207" s="12" t="s">
        <v>21</v>
      </c>
      <c r="AW207" s="12" t="s">
        <v>36</v>
      </c>
      <c r="AX207" s="12" t="s">
        <v>79</v>
      </c>
      <c r="AY207" s="151" t="s">
        <v>132</v>
      </c>
    </row>
    <row r="208" spans="2:65" s="13" customFormat="1" ht="12">
      <c r="B208" s="156"/>
      <c r="D208" s="144" t="s">
        <v>145</v>
      </c>
      <c r="E208" s="157" t="s">
        <v>1</v>
      </c>
      <c r="F208" s="158" t="s">
        <v>255</v>
      </c>
      <c r="H208" s="159">
        <v>80.474999999999994</v>
      </c>
      <c r="I208" s="160"/>
      <c r="L208" s="156"/>
      <c r="M208" s="161"/>
      <c r="T208" s="162"/>
      <c r="AT208" s="157" t="s">
        <v>145</v>
      </c>
      <c r="AU208" s="157" t="s">
        <v>88</v>
      </c>
      <c r="AV208" s="13" t="s">
        <v>88</v>
      </c>
      <c r="AW208" s="13" t="s">
        <v>36</v>
      </c>
      <c r="AX208" s="13" t="s">
        <v>21</v>
      </c>
      <c r="AY208" s="157" t="s">
        <v>132</v>
      </c>
    </row>
    <row r="209" spans="2:65" s="1" customFormat="1" ht="21.75" customHeight="1">
      <c r="B209" s="31"/>
      <c r="C209" s="131" t="s">
        <v>256</v>
      </c>
      <c r="D209" s="170" t="s">
        <v>134</v>
      </c>
      <c r="E209" s="132" t="s">
        <v>257</v>
      </c>
      <c r="F209" s="133" t="s">
        <v>258</v>
      </c>
      <c r="G209" s="134" t="s">
        <v>241</v>
      </c>
      <c r="H209" s="135">
        <v>4.92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44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139</v>
      </c>
      <c r="AT209" s="142" t="s">
        <v>134</v>
      </c>
      <c r="AU209" s="142" t="s">
        <v>88</v>
      </c>
      <c r="AY209" s="16" t="s">
        <v>132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21</v>
      </c>
      <c r="BK209" s="143">
        <f>ROUND(I209*H209,2)</f>
        <v>0</v>
      </c>
      <c r="BL209" s="16" t="s">
        <v>139</v>
      </c>
      <c r="BM209" s="142" t="s">
        <v>259</v>
      </c>
    </row>
    <row r="210" spans="2:65" s="1" customFormat="1" ht="24">
      <c r="B210" s="31"/>
      <c r="D210" s="144" t="s">
        <v>141</v>
      </c>
      <c r="F210" s="145" t="s">
        <v>253</v>
      </c>
      <c r="I210" s="146"/>
      <c r="L210" s="31"/>
      <c r="M210" s="147"/>
      <c r="T210" s="55"/>
      <c r="AT210" s="16" t="s">
        <v>141</v>
      </c>
      <c r="AU210" s="16" t="s">
        <v>88</v>
      </c>
    </row>
    <row r="211" spans="2:65" s="12" customFormat="1" ht="12">
      <c r="B211" s="150"/>
      <c r="D211" s="144" t="s">
        <v>145</v>
      </c>
      <c r="E211" s="151" t="s">
        <v>1</v>
      </c>
      <c r="F211" s="152" t="s">
        <v>260</v>
      </c>
      <c r="H211" s="151" t="s">
        <v>1</v>
      </c>
      <c r="I211" s="153"/>
      <c r="L211" s="150"/>
      <c r="M211" s="154"/>
      <c r="T211" s="155"/>
      <c r="AT211" s="151" t="s">
        <v>145</v>
      </c>
      <c r="AU211" s="151" t="s">
        <v>88</v>
      </c>
      <c r="AV211" s="12" t="s">
        <v>21</v>
      </c>
      <c r="AW211" s="12" t="s">
        <v>36</v>
      </c>
      <c r="AX211" s="12" t="s">
        <v>79</v>
      </c>
      <c r="AY211" s="151" t="s">
        <v>132</v>
      </c>
    </row>
    <row r="212" spans="2:65" s="13" customFormat="1" ht="12">
      <c r="B212" s="156"/>
      <c r="D212" s="144" t="s">
        <v>145</v>
      </c>
      <c r="E212" s="157" t="s">
        <v>1</v>
      </c>
      <c r="F212" s="158" t="s">
        <v>261</v>
      </c>
      <c r="H212" s="159">
        <v>4.92</v>
      </c>
      <c r="I212" s="160"/>
      <c r="L212" s="156"/>
      <c r="M212" s="161"/>
      <c r="T212" s="162"/>
      <c r="AT212" s="157" t="s">
        <v>145</v>
      </c>
      <c r="AU212" s="157" t="s">
        <v>88</v>
      </c>
      <c r="AV212" s="13" t="s">
        <v>88</v>
      </c>
      <c r="AW212" s="13" t="s">
        <v>36</v>
      </c>
      <c r="AX212" s="13" t="s">
        <v>21</v>
      </c>
      <c r="AY212" s="157" t="s">
        <v>132</v>
      </c>
    </row>
    <row r="213" spans="2:65" s="1" customFormat="1" ht="24.25" customHeight="1">
      <c r="B213" s="31"/>
      <c r="C213" s="131" t="s">
        <v>27</v>
      </c>
      <c r="D213" s="170" t="s">
        <v>134</v>
      </c>
      <c r="E213" s="132" t="s">
        <v>262</v>
      </c>
      <c r="F213" s="133" t="s">
        <v>263</v>
      </c>
      <c r="G213" s="134" t="s">
        <v>241</v>
      </c>
      <c r="H213" s="135">
        <v>80.474999999999994</v>
      </c>
      <c r="I213" s="136"/>
      <c r="J213" s="137">
        <f>ROUND(I213*H213,2)</f>
        <v>0</v>
      </c>
      <c r="K213" s="133" t="s">
        <v>138</v>
      </c>
      <c r="L213" s="31"/>
      <c r="M213" s="138" t="s">
        <v>1</v>
      </c>
      <c r="N213" s="139" t="s">
        <v>44</v>
      </c>
      <c r="P213" s="140">
        <f>O213*H213</f>
        <v>0</v>
      </c>
      <c r="Q213" s="140">
        <v>0</v>
      </c>
      <c r="R213" s="140">
        <f>Q213*H213</f>
        <v>0</v>
      </c>
      <c r="S213" s="140">
        <v>0</v>
      </c>
      <c r="T213" s="141">
        <f>S213*H213</f>
        <v>0</v>
      </c>
      <c r="AR213" s="142" t="s">
        <v>139</v>
      </c>
      <c r="AT213" s="142" t="s">
        <v>134</v>
      </c>
      <c r="AU213" s="142" t="s">
        <v>88</v>
      </c>
      <c r="AY213" s="16" t="s">
        <v>132</v>
      </c>
      <c r="BE213" s="143">
        <f>IF(N213="základní",J213,0)</f>
        <v>0</v>
      </c>
      <c r="BF213" s="143">
        <f>IF(N213="snížená",J213,0)</f>
        <v>0</v>
      </c>
      <c r="BG213" s="143">
        <f>IF(N213="zákl. přenesená",J213,0)</f>
        <v>0</v>
      </c>
      <c r="BH213" s="143">
        <f>IF(N213="sníž. přenesená",J213,0)</f>
        <v>0</v>
      </c>
      <c r="BI213" s="143">
        <f>IF(N213="nulová",J213,0)</f>
        <v>0</v>
      </c>
      <c r="BJ213" s="16" t="s">
        <v>21</v>
      </c>
      <c r="BK213" s="143">
        <f>ROUND(I213*H213,2)</f>
        <v>0</v>
      </c>
      <c r="BL213" s="16" t="s">
        <v>139</v>
      </c>
      <c r="BM213" s="142" t="s">
        <v>264</v>
      </c>
    </row>
    <row r="214" spans="2:65" s="1" customFormat="1" ht="36">
      <c r="B214" s="31"/>
      <c r="D214" s="144" t="s">
        <v>141</v>
      </c>
      <c r="F214" s="145" t="s">
        <v>265</v>
      </c>
      <c r="I214" s="146"/>
      <c r="L214" s="31"/>
      <c r="M214" s="147"/>
      <c r="T214" s="55"/>
      <c r="AT214" s="16" t="s">
        <v>141</v>
      </c>
      <c r="AU214" s="16" t="s">
        <v>88</v>
      </c>
    </row>
    <row r="215" spans="2:65" s="1" customFormat="1" ht="11">
      <c r="B215" s="31"/>
      <c r="D215" s="148" t="s">
        <v>143</v>
      </c>
      <c r="F215" s="149" t="s">
        <v>266</v>
      </c>
      <c r="I215" s="146"/>
      <c r="L215" s="31"/>
      <c r="M215" s="147"/>
      <c r="T215" s="55"/>
      <c r="AT215" s="16" t="s">
        <v>143</v>
      </c>
      <c r="AU215" s="16" t="s">
        <v>88</v>
      </c>
    </row>
    <row r="216" spans="2:65" s="12" customFormat="1" ht="12">
      <c r="B216" s="150"/>
      <c r="D216" s="144" t="s">
        <v>145</v>
      </c>
      <c r="E216" s="151" t="s">
        <v>1</v>
      </c>
      <c r="F216" s="152" t="s">
        <v>254</v>
      </c>
      <c r="H216" s="151" t="s">
        <v>1</v>
      </c>
      <c r="I216" s="153"/>
      <c r="L216" s="150"/>
      <c r="M216" s="154"/>
      <c r="T216" s="155"/>
      <c r="AT216" s="151" t="s">
        <v>145</v>
      </c>
      <c r="AU216" s="151" t="s">
        <v>88</v>
      </c>
      <c r="AV216" s="12" t="s">
        <v>21</v>
      </c>
      <c r="AW216" s="12" t="s">
        <v>36</v>
      </c>
      <c r="AX216" s="12" t="s">
        <v>79</v>
      </c>
      <c r="AY216" s="151" t="s">
        <v>132</v>
      </c>
    </row>
    <row r="217" spans="2:65" s="13" customFormat="1" ht="12">
      <c r="B217" s="156"/>
      <c r="D217" s="144" t="s">
        <v>145</v>
      </c>
      <c r="E217" s="157" t="s">
        <v>1</v>
      </c>
      <c r="F217" s="158" t="s">
        <v>255</v>
      </c>
      <c r="H217" s="159">
        <v>80.474999999999994</v>
      </c>
      <c r="I217" s="160"/>
      <c r="L217" s="156"/>
      <c r="M217" s="161"/>
      <c r="T217" s="162"/>
      <c r="AT217" s="157" t="s">
        <v>145</v>
      </c>
      <c r="AU217" s="157" t="s">
        <v>88</v>
      </c>
      <c r="AV217" s="13" t="s">
        <v>88</v>
      </c>
      <c r="AW217" s="13" t="s">
        <v>36</v>
      </c>
      <c r="AX217" s="13" t="s">
        <v>21</v>
      </c>
      <c r="AY217" s="157" t="s">
        <v>132</v>
      </c>
    </row>
    <row r="218" spans="2:65" s="1" customFormat="1" ht="33" customHeight="1">
      <c r="B218" s="31"/>
      <c r="C218" s="131" t="s">
        <v>267</v>
      </c>
      <c r="D218" s="170" t="s">
        <v>134</v>
      </c>
      <c r="E218" s="132" t="s">
        <v>268</v>
      </c>
      <c r="F218" s="133" t="s">
        <v>269</v>
      </c>
      <c r="G218" s="134" t="s">
        <v>270</v>
      </c>
      <c r="H218" s="135">
        <v>144.85499999999999</v>
      </c>
      <c r="I218" s="136"/>
      <c r="J218" s="137">
        <f>ROUND(I218*H218,2)</f>
        <v>0</v>
      </c>
      <c r="K218" s="133" t="s">
        <v>138</v>
      </c>
      <c r="L218" s="31"/>
      <c r="M218" s="138" t="s">
        <v>1</v>
      </c>
      <c r="N218" s="139" t="s">
        <v>44</v>
      </c>
      <c r="P218" s="140">
        <f>O218*H218</f>
        <v>0</v>
      </c>
      <c r="Q218" s="140">
        <v>0</v>
      </c>
      <c r="R218" s="140">
        <f>Q218*H218</f>
        <v>0</v>
      </c>
      <c r="S218" s="140">
        <v>0</v>
      </c>
      <c r="T218" s="141">
        <f>S218*H218</f>
        <v>0</v>
      </c>
      <c r="AR218" s="142" t="s">
        <v>139</v>
      </c>
      <c r="AT218" s="142" t="s">
        <v>134</v>
      </c>
      <c r="AU218" s="142" t="s">
        <v>88</v>
      </c>
      <c r="AY218" s="16" t="s">
        <v>132</v>
      </c>
      <c r="BE218" s="143">
        <f>IF(N218="základní",J218,0)</f>
        <v>0</v>
      </c>
      <c r="BF218" s="143">
        <f>IF(N218="snížená",J218,0)</f>
        <v>0</v>
      </c>
      <c r="BG218" s="143">
        <f>IF(N218="zákl. přenesená",J218,0)</f>
        <v>0</v>
      </c>
      <c r="BH218" s="143">
        <f>IF(N218="sníž. přenesená",J218,0)</f>
        <v>0</v>
      </c>
      <c r="BI218" s="143">
        <f>IF(N218="nulová",J218,0)</f>
        <v>0</v>
      </c>
      <c r="BJ218" s="16" t="s">
        <v>21</v>
      </c>
      <c r="BK218" s="143">
        <f>ROUND(I218*H218,2)</f>
        <v>0</v>
      </c>
      <c r="BL218" s="16" t="s">
        <v>139</v>
      </c>
      <c r="BM218" s="142" t="s">
        <v>271</v>
      </c>
    </row>
    <row r="219" spans="2:65" s="1" customFormat="1" ht="36">
      <c r="B219" s="31"/>
      <c r="D219" s="144" t="s">
        <v>141</v>
      </c>
      <c r="F219" s="145" t="s">
        <v>272</v>
      </c>
      <c r="I219" s="146"/>
      <c r="L219" s="31"/>
      <c r="M219" s="147"/>
      <c r="T219" s="55"/>
      <c r="AT219" s="16" t="s">
        <v>141</v>
      </c>
      <c r="AU219" s="16" t="s">
        <v>88</v>
      </c>
    </row>
    <row r="220" spans="2:65" s="1" customFormat="1" ht="11">
      <c r="B220" s="31"/>
      <c r="D220" s="148" t="s">
        <v>143</v>
      </c>
      <c r="F220" s="149" t="s">
        <v>273</v>
      </c>
      <c r="I220" s="146"/>
      <c r="L220" s="31"/>
      <c r="M220" s="147"/>
      <c r="T220" s="55"/>
      <c r="AT220" s="16" t="s">
        <v>143</v>
      </c>
      <c r="AU220" s="16" t="s">
        <v>88</v>
      </c>
    </row>
    <row r="221" spans="2:65" s="13" customFormat="1" ht="12">
      <c r="B221" s="156"/>
      <c r="D221" s="144" t="s">
        <v>145</v>
      </c>
      <c r="E221" s="157" t="s">
        <v>1</v>
      </c>
      <c r="F221" s="158" t="s">
        <v>274</v>
      </c>
      <c r="H221" s="159">
        <v>144.85499999999999</v>
      </c>
      <c r="I221" s="160"/>
      <c r="L221" s="156"/>
      <c r="M221" s="161"/>
      <c r="T221" s="162"/>
      <c r="AT221" s="157" t="s">
        <v>145</v>
      </c>
      <c r="AU221" s="157" t="s">
        <v>88</v>
      </c>
      <c r="AV221" s="13" t="s">
        <v>88</v>
      </c>
      <c r="AW221" s="13" t="s">
        <v>36</v>
      </c>
      <c r="AX221" s="13" t="s">
        <v>21</v>
      </c>
      <c r="AY221" s="157" t="s">
        <v>132</v>
      </c>
    </row>
    <row r="222" spans="2:65" s="1" customFormat="1" ht="16.5" customHeight="1">
      <c r="B222" s="31"/>
      <c r="C222" s="131" t="s">
        <v>275</v>
      </c>
      <c r="D222" s="170" t="s">
        <v>134</v>
      </c>
      <c r="E222" s="132" t="s">
        <v>276</v>
      </c>
      <c r="F222" s="133" t="s">
        <v>277</v>
      </c>
      <c r="G222" s="134" t="s">
        <v>241</v>
      </c>
      <c r="H222" s="135">
        <v>80.474999999999994</v>
      </c>
      <c r="I222" s="136"/>
      <c r="J222" s="137">
        <f>ROUND(I222*H222,2)</f>
        <v>0</v>
      </c>
      <c r="K222" s="133" t="s">
        <v>138</v>
      </c>
      <c r="L222" s="31"/>
      <c r="M222" s="138" t="s">
        <v>1</v>
      </c>
      <c r="N222" s="139" t="s">
        <v>44</v>
      </c>
      <c r="P222" s="140">
        <f>O222*H222</f>
        <v>0</v>
      </c>
      <c r="Q222" s="140">
        <v>0</v>
      </c>
      <c r="R222" s="140">
        <f>Q222*H222</f>
        <v>0</v>
      </c>
      <c r="S222" s="140">
        <v>0</v>
      </c>
      <c r="T222" s="141">
        <f>S222*H222</f>
        <v>0</v>
      </c>
      <c r="AR222" s="142" t="s">
        <v>139</v>
      </c>
      <c r="AT222" s="142" t="s">
        <v>134</v>
      </c>
      <c r="AU222" s="142" t="s">
        <v>88</v>
      </c>
      <c r="AY222" s="16" t="s">
        <v>132</v>
      </c>
      <c r="BE222" s="143">
        <f>IF(N222="základní",J222,0)</f>
        <v>0</v>
      </c>
      <c r="BF222" s="143">
        <f>IF(N222="snížená",J222,0)</f>
        <v>0</v>
      </c>
      <c r="BG222" s="143">
        <f>IF(N222="zákl. přenesená",J222,0)</f>
        <v>0</v>
      </c>
      <c r="BH222" s="143">
        <f>IF(N222="sníž. přenesená",J222,0)</f>
        <v>0</v>
      </c>
      <c r="BI222" s="143">
        <f>IF(N222="nulová",J222,0)</f>
        <v>0</v>
      </c>
      <c r="BJ222" s="16" t="s">
        <v>21</v>
      </c>
      <c r="BK222" s="143">
        <f>ROUND(I222*H222,2)</f>
        <v>0</v>
      </c>
      <c r="BL222" s="16" t="s">
        <v>139</v>
      </c>
      <c r="BM222" s="142" t="s">
        <v>278</v>
      </c>
    </row>
    <row r="223" spans="2:65" s="1" customFormat="1" ht="36">
      <c r="B223" s="31"/>
      <c r="D223" s="144" t="s">
        <v>141</v>
      </c>
      <c r="F223" s="145" t="s">
        <v>279</v>
      </c>
      <c r="I223" s="146"/>
      <c r="L223" s="31"/>
      <c r="M223" s="147"/>
      <c r="T223" s="55"/>
      <c r="AT223" s="16" t="s">
        <v>141</v>
      </c>
      <c r="AU223" s="16" t="s">
        <v>88</v>
      </c>
    </row>
    <row r="224" spans="2:65" s="1" customFormat="1" ht="11">
      <c r="B224" s="31"/>
      <c r="D224" s="148" t="s">
        <v>143</v>
      </c>
      <c r="F224" s="149" t="s">
        <v>280</v>
      </c>
      <c r="I224" s="146"/>
      <c r="L224" s="31"/>
      <c r="M224" s="147"/>
      <c r="T224" s="55"/>
      <c r="AT224" s="16" t="s">
        <v>143</v>
      </c>
      <c r="AU224" s="16" t="s">
        <v>88</v>
      </c>
    </row>
    <row r="225" spans="2:65" s="1" customFormat="1" ht="24.25" customHeight="1">
      <c r="B225" s="31"/>
      <c r="C225" s="131" t="s">
        <v>281</v>
      </c>
      <c r="D225" s="131" t="s">
        <v>134</v>
      </c>
      <c r="E225" s="132" t="s">
        <v>282</v>
      </c>
      <c r="F225" s="133" t="s">
        <v>283</v>
      </c>
      <c r="G225" s="134" t="s">
        <v>137</v>
      </c>
      <c r="H225" s="135">
        <v>178</v>
      </c>
      <c r="I225" s="136"/>
      <c r="J225" s="137">
        <f>ROUND(I225*H225,2)</f>
        <v>0</v>
      </c>
      <c r="K225" s="133" t="s">
        <v>138</v>
      </c>
      <c r="L225" s="31"/>
      <c r="M225" s="138" t="s">
        <v>1</v>
      </c>
      <c r="N225" s="139" t="s">
        <v>44</v>
      </c>
      <c r="P225" s="140">
        <f>O225*H225</f>
        <v>0</v>
      </c>
      <c r="Q225" s="140">
        <v>0</v>
      </c>
      <c r="R225" s="140">
        <f>Q225*H225</f>
        <v>0</v>
      </c>
      <c r="S225" s="140">
        <v>0</v>
      </c>
      <c r="T225" s="141">
        <f>S225*H225</f>
        <v>0</v>
      </c>
      <c r="AR225" s="142" t="s">
        <v>139</v>
      </c>
      <c r="AT225" s="142" t="s">
        <v>134</v>
      </c>
      <c r="AU225" s="142" t="s">
        <v>88</v>
      </c>
      <c r="AY225" s="16" t="s">
        <v>132</v>
      </c>
      <c r="BE225" s="143">
        <f>IF(N225="základní",J225,0)</f>
        <v>0</v>
      </c>
      <c r="BF225" s="143">
        <f>IF(N225="snížená",J225,0)</f>
        <v>0</v>
      </c>
      <c r="BG225" s="143">
        <f>IF(N225="zákl. přenesená",J225,0)</f>
        <v>0</v>
      </c>
      <c r="BH225" s="143">
        <f>IF(N225="sníž. přenesená",J225,0)</f>
        <v>0</v>
      </c>
      <c r="BI225" s="143">
        <f>IF(N225="nulová",J225,0)</f>
        <v>0</v>
      </c>
      <c r="BJ225" s="16" t="s">
        <v>21</v>
      </c>
      <c r="BK225" s="143">
        <f>ROUND(I225*H225,2)</f>
        <v>0</v>
      </c>
      <c r="BL225" s="16" t="s">
        <v>139</v>
      </c>
      <c r="BM225" s="142" t="s">
        <v>284</v>
      </c>
    </row>
    <row r="226" spans="2:65" s="1" customFormat="1" ht="24">
      <c r="B226" s="31"/>
      <c r="D226" s="144" t="s">
        <v>141</v>
      </c>
      <c r="F226" s="145" t="s">
        <v>285</v>
      </c>
      <c r="I226" s="146"/>
      <c r="L226" s="31"/>
      <c r="M226" s="147"/>
      <c r="T226" s="55"/>
      <c r="AT226" s="16" t="s">
        <v>141</v>
      </c>
      <c r="AU226" s="16" t="s">
        <v>88</v>
      </c>
    </row>
    <row r="227" spans="2:65" s="1" customFormat="1" ht="11">
      <c r="B227" s="31"/>
      <c r="D227" s="148" t="s">
        <v>143</v>
      </c>
      <c r="F227" s="149" t="s">
        <v>286</v>
      </c>
      <c r="I227" s="146"/>
      <c r="L227" s="31"/>
      <c r="M227" s="147"/>
      <c r="T227" s="55"/>
      <c r="AT227" s="16" t="s">
        <v>143</v>
      </c>
      <c r="AU227" s="16" t="s">
        <v>88</v>
      </c>
    </row>
    <row r="228" spans="2:65" s="12" customFormat="1" ht="12">
      <c r="B228" s="150"/>
      <c r="D228" s="144" t="s">
        <v>145</v>
      </c>
      <c r="E228" s="151" t="s">
        <v>1</v>
      </c>
      <c r="F228" s="152" t="s">
        <v>287</v>
      </c>
      <c r="H228" s="151" t="s">
        <v>1</v>
      </c>
      <c r="I228" s="153"/>
      <c r="L228" s="150"/>
      <c r="M228" s="154"/>
      <c r="T228" s="155"/>
      <c r="AT228" s="151" t="s">
        <v>145</v>
      </c>
      <c r="AU228" s="151" t="s">
        <v>88</v>
      </c>
      <c r="AV228" s="12" t="s">
        <v>21</v>
      </c>
      <c r="AW228" s="12" t="s">
        <v>36</v>
      </c>
      <c r="AX228" s="12" t="s">
        <v>79</v>
      </c>
      <c r="AY228" s="151" t="s">
        <v>132</v>
      </c>
    </row>
    <row r="229" spans="2:65" s="13" customFormat="1" ht="12">
      <c r="B229" s="156"/>
      <c r="D229" s="144" t="s">
        <v>145</v>
      </c>
      <c r="E229" s="157" t="s">
        <v>1</v>
      </c>
      <c r="F229" s="158" t="s">
        <v>288</v>
      </c>
      <c r="H229" s="159">
        <v>178</v>
      </c>
      <c r="I229" s="160"/>
      <c r="L229" s="156"/>
      <c r="M229" s="161"/>
      <c r="T229" s="162"/>
      <c r="AT229" s="157" t="s">
        <v>145</v>
      </c>
      <c r="AU229" s="157" t="s">
        <v>88</v>
      </c>
      <c r="AV229" s="13" t="s">
        <v>88</v>
      </c>
      <c r="AW229" s="13" t="s">
        <v>36</v>
      </c>
      <c r="AX229" s="13" t="s">
        <v>21</v>
      </c>
      <c r="AY229" s="157" t="s">
        <v>132</v>
      </c>
    </row>
    <row r="230" spans="2:65" s="1" customFormat="1" ht="16.5" customHeight="1">
      <c r="B230" s="31"/>
      <c r="C230" s="171" t="s">
        <v>289</v>
      </c>
      <c r="D230" s="171" t="s">
        <v>290</v>
      </c>
      <c r="E230" s="172" t="s">
        <v>291</v>
      </c>
      <c r="F230" s="173" t="s">
        <v>292</v>
      </c>
      <c r="G230" s="174" t="s">
        <v>270</v>
      </c>
      <c r="H230" s="175">
        <v>29.725999999999999</v>
      </c>
      <c r="I230" s="176"/>
      <c r="J230" s="177">
        <f>ROUND(I230*H230,2)</f>
        <v>0</v>
      </c>
      <c r="K230" s="173" t="s">
        <v>138</v>
      </c>
      <c r="L230" s="178"/>
      <c r="M230" s="179" t="s">
        <v>1</v>
      </c>
      <c r="N230" s="180" t="s">
        <v>44</v>
      </c>
      <c r="P230" s="140">
        <f>O230*H230</f>
        <v>0</v>
      </c>
      <c r="Q230" s="140">
        <v>1</v>
      </c>
      <c r="R230" s="140">
        <f>Q230*H230</f>
        <v>29.725999999999999</v>
      </c>
      <c r="S230" s="140">
        <v>0</v>
      </c>
      <c r="T230" s="141">
        <f>S230*H230</f>
        <v>0</v>
      </c>
      <c r="AR230" s="142" t="s">
        <v>187</v>
      </c>
      <c r="AT230" s="142" t="s">
        <v>290</v>
      </c>
      <c r="AU230" s="142" t="s">
        <v>88</v>
      </c>
      <c r="AY230" s="16" t="s">
        <v>132</v>
      </c>
      <c r="BE230" s="143">
        <f>IF(N230="základní",J230,0)</f>
        <v>0</v>
      </c>
      <c r="BF230" s="143">
        <f>IF(N230="snížená",J230,0)</f>
        <v>0</v>
      </c>
      <c r="BG230" s="143">
        <f>IF(N230="zákl. přenesená",J230,0)</f>
        <v>0</v>
      </c>
      <c r="BH230" s="143">
        <f>IF(N230="sníž. přenesená",J230,0)</f>
        <v>0</v>
      </c>
      <c r="BI230" s="143">
        <f>IF(N230="nulová",J230,0)</f>
        <v>0</v>
      </c>
      <c r="BJ230" s="16" t="s">
        <v>21</v>
      </c>
      <c r="BK230" s="143">
        <f>ROUND(I230*H230,2)</f>
        <v>0</v>
      </c>
      <c r="BL230" s="16" t="s">
        <v>139</v>
      </c>
      <c r="BM230" s="142" t="s">
        <v>293</v>
      </c>
    </row>
    <row r="231" spans="2:65" s="1" customFormat="1" ht="12">
      <c r="B231" s="31"/>
      <c r="D231" s="144" t="s">
        <v>141</v>
      </c>
      <c r="F231" s="145" t="s">
        <v>292</v>
      </c>
      <c r="I231" s="146"/>
      <c r="L231" s="31"/>
      <c r="M231" s="147"/>
      <c r="T231" s="55"/>
      <c r="AT231" s="16" t="s">
        <v>141</v>
      </c>
      <c r="AU231" s="16" t="s">
        <v>88</v>
      </c>
    </row>
    <row r="232" spans="2:65" s="12" customFormat="1" ht="12">
      <c r="B232" s="150"/>
      <c r="D232" s="144" t="s">
        <v>145</v>
      </c>
      <c r="E232" s="151" t="s">
        <v>1</v>
      </c>
      <c r="F232" s="152" t="s">
        <v>287</v>
      </c>
      <c r="H232" s="151" t="s">
        <v>1</v>
      </c>
      <c r="I232" s="153"/>
      <c r="L232" s="150"/>
      <c r="M232" s="154"/>
      <c r="T232" s="155"/>
      <c r="AT232" s="151" t="s">
        <v>145</v>
      </c>
      <c r="AU232" s="151" t="s">
        <v>88</v>
      </c>
      <c r="AV232" s="12" t="s">
        <v>21</v>
      </c>
      <c r="AW232" s="12" t="s">
        <v>36</v>
      </c>
      <c r="AX232" s="12" t="s">
        <v>79</v>
      </c>
      <c r="AY232" s="151" t="s">
        <v>132</v>
      </c>
    </row>
    <row r="233" spans="2:65" s="13" customFormat="1" ht="12">
      <c r="B233" s="156"/>
      <c r="D233" s="144" t="s">
        <v>145</v>
      </c>
      <c r="E233" s="157" t="s">
        <v>1</v>
      </c>
      <c r="F233" s="158" t="s">
        <v>294</v>
      </c>
      <c r="H233" s="159">
        <v>29.725999999999999</v>
      </c>
      <c r="I233" s="160"/>
      <c r="L233" s="156"/>
      <c r="M233" s="161"/>
      <c r="T233" s="162"/>
      <c r="AT233" s="157" t="s">
        <v>145</v>
      </c>
      <c r="AU233" s="157" t="s">
        <v>88</v>
      </c>
      <c r="AV233" s="13" t="s">
        <v>88</v>
      </c>
      <c r="AW233" s="13" t="s">
        <v>36</v>
      </c>
      <c r="AX233" s="13" t="s">
        <v>21</v>
      </c>
      <c r="AY233" s="157" t="s">
        <v>132</v>
      </c>
    </row>
    <row r="234" spans="2:65" s="1" customFormat="1" ht="37.75" customHeight="1">
      <c r="B234" s="31"/>
      <c r="C234" s="131" t="s">
        <v>295</v>
      </c>
      <c r="D234" s="131" t="s">
        <v>134</v>
      </c>
      <c r="E234" s="132" t="s">
        <v>296</v>
      </c>
      <c r="F234" s="133" t="s">
        <v>297</v>
      </c>
      <c r="G234" s="134" t="s">
        <v>137</v>
      </c>
      <c r="H234" s="135">
        <v>178</v>
      </c>
      <c r="I234" s="136"/>
      <c r="J234" s="137">
        <f>ROUND(I234*H234,2)</f>
        <v>0</v>
      </c>
      <c r="K234" s="133" t="s">
        <v>1</v>
      </c>
      <c r="L234" s="31"/>
      <c r="M234" s="138" t="s">
        <v>1</v>
      </c>
      <c r="N234" s="139" t="s">
        <v>44</v>
      </c>
      <c r="P234" s="140">
        <f>O234*H234</f>
        <v>0</v>
      </c>
      <c r="Q234" s="140">
        <v>0</v>
      </c>
      <c r="R234" s="140">
        <f>Q234*H234</f>
        <v>0</v>
      </c>
      <c r="S234" s="140">
        <v>0</v>
      </c>
      <c r="T234" s="141">
        <f>S234*H234</f>
        <v>0</v>
      </c>
      <c r="AR234" s="142" t="s">
        <v>139</v>
      </c>
      <c r="AT234" s="142" t="s">
        <v>134</v>
      </c>
      <c r="AU234" s="142" t="s">
        <v>88</v>
      </c>
      <c r="AY234" s="16" t="s">
        <v>132</v>
      </c>
      <c r="BE234" s="143">
        <f>IF(N234="základní",J234,0)</f>
        <v>0</v>
      </c>
      <c r="BF234" s="143">
        <f>IF(N234="snížená",J234,0)</f>
        <v>0</v>
      </c>
      <c r="BG234" s="143">
        <f>IF(N234="zákl. přenesená",J234,0)</f>
        <v>0</v>
      </c>
      <c r="BH234" s="143">
        <f>IF(N234="sníž. přenesená",J234,0)</f>
        <v>0</v>
      </c>
      <c r="BI234" s="143">
        <f>IF(N234="nulová",J234,0)</f>
        <v>0</v>
      </c>
      <c r="BJ234" s="16" t="s">
        <v>21</v>
      </c>
      <c r="BK234" s="143">
        <f>ROUND(I234*H234,2)</f>
        <v>0</v>
      </c>
      <c r="BL234" s="16" t="s">
        <v>139</v>
      </c>
      <c r="BM234" s="142" t="s">
        <v>298</v>
      </c>
    </row>
    <row r="235" spans="2:65" s="1" customFormat="1" ht="36">
      <c r="B235" s="31"/>
      <c r="D235" s="144" t="s">
        <v>141</v>
      </c>
      <c r="F235" s="145" t="s">
        <v>299</v>
      </c>
      <c r="I235" s="146"/>
      <c r="L235" s="31"/>
      <c r="M235" s="147"/>
      <c r="T235" s="55"/>
      <c r="AT235" s="16" t="s">
        <v>141</v>
      </c>
      <c r="AU235" s="16" t="s">
        <v>88</v>
      </c>
    </row>
    <row r="236" spans="2:65" s="12" customFormat="1" ht="12">
      <c r="B236" s="150"/>
      <c r="D236" s="144" t="s">
        <v>145</v>
      </c>
      <c r="E236" s="151" t="s">
        <v>1</v>
      </c>
      <c r="F236" s="152" t="s">
        <v>287</v>
      </c>
      <c r="H236" s="151" t="s">
        <v>1</v>
      </c>
      <c r="I236" s="153"/>
      <c r="L236" s="150"/>
      <c r="M236" s="154"/>
      <c r="T236" s="155"/>
      <c r="AT236" s="151" t="s">
        <v>145</v>
      </c>
      <c r="AU236" s="151" t="s">
        <v>88</v>
      </c>
      <c r="AV236" s="12" t="s">
        <v>21</v>
      </c>
      <c r="AW236" s="12" t="s">
        <v>36</v>
      </c>
      <c r="AX236" s="12" t="s">
        <v>79</v>
      </c>
      <c r="AY236" s="151" t="s">
        <v>132</v>
      </c>
    </row>
    <row r="237" spans="2:65" s="13" customFormat="1" ht="12">
      <c r="B237" s="156"/>
      <c r="D237" s="144" t="s">
        <v>145</v>
      </c>
      <c r="E237" s="157" t="s">
        <v>1</v>
      </c>
      <c r="F237" s="158" t="s">
        <v>288</v>
      </c>
      <c r="H237" s="159">
        <v>178</v>
      </c>
      <c r="I237" s="160"/>
      <c r="L237" s="156"/>
      <c r="M237" s="161"/>
      <c r="T237" s="162"/>
      <c r="AT237" s="157" t="s">
        <v>145</v>
      </c>
      <c r="AU237" s="157" t="s">
        <v>88</v>
      </c>
      <c r="AV237" s="13" t="s">
        <v>88</v>
      </c>
      <c r="AW237" s="13" t="s">
        <v>36</v>
      </c>
      <c r="AX237" s="13" t="s">
        <v>21</v>
      </c>
      <c r="AY237" s="157" t="s">
        <v>132</v>
      </c>
    </row>
    <row r="238" spans="2:65" s="1" customFormat="1" ht="16.5" customHeight="1">
      <c r="B238" s="31"/>
      <c r="C238" s="171" t="s">
        <v>300</v>
      </c>
      <c r="D238" s="171" t="s">
        <v>290</v>
      </c>
      <c r="E238" s="172" t="s">
        <v>301</v>
      </c>
      <c r="F238" s="173" t="s">
        <v>302</v>
      </c>
      <c r="G238" s="174" t="s">
        <v>303</v>
      </c>
      <c r="H238" s="175">
        <v>2.67</v>
      </c>
      <c r="I238" s="176"/>
      <c r="J238" s="177">
        <f>ROUND(I238*H238,2)</f>
        <v>0</v>
      </c>
      <c r="K238" s="173" t="s">
        <v>138</v>
      </c>
      <c r="L238" s="178"/>
      <c r="M238" s="179" t="s">
        <v>1</v>
      </c>
      <c r="N238" s="180" t="s">
        <v>44</v>
      </c>
      <c r="P238" s="140">
        <f>O238*H238</f>
        <v>0</v>
      </c>
      <c r="Q238" s="140">
        <v>1E-3</v>
      </c>
      <c r="R238" s="140">
        <f>Q238*H238</f>
        <v>2.6700000000000001E-3</v>
      </c>
      <c r="S238" s="140">
        <v>0</v>
      </c>
      <c r="T238" s="141">
        <f>S238*H238</f>
        <v>0</v>
      </c>
      <c r="AR238" s="142" t="s">
        <v>187</v>
      </c>
      <c r="AT238" s="142" t="s">
        <v>290</v>
      </c>
      <c r="AU238" s="142" t="s">
        <v>88</v>
      </c>
      <c r="AY238" s="16" t="s">
        <v>132</v>
      </c>
      <c r="BE238" s="143">
        <f>IF(N238="základní",J238,0)</f>
        <v>0</v>
      </c>
      <c r="BF238" s="143">
        <f>IF(N238="snížená",J238,0)</f>
        <v>0</v>
      </c>
      <c r="BG238" s="143">
        <f>IF(N238="zákl. přenesená",J238,0)</f>
        <v>0</v>
      </c>
      <c r="BH238" s="143">
        <f>IF(N238="sníž. přenesená",J238,0)</f>
        <v>0</v>
      </c>
      <c r="BI238" s="143">
        <f>IF(N238="nulová",J238,0)</f>
        <v>0</v>
      </c>
      <c r="BJ238" s="16" t="s">
        <v>21</v>
      </c>
      <c r="BK238" s="143">
        <f>ROUND(I238*H238,2)</f>
        <v>0</v>
      </c>
      <c r="BL238" s="16" t="s">
        <v>139</v>
      </c>
      <c r="BM238" s="142" t="s">
        <v>304</v>
      </c>
    </row>
    <row r="239" spans="2:65" s="1" customFormat="1" ht="12">
      <c r="B239" s="31"/>
      <c r="D239" s="144" t="s">
        <v>141</v>
      </c>
      <c r="F239" s="145" t="s">
        <v>302</v>
      </c>
      <c r="I239" s="146"/>
      <c r="L239" s="31"/>
      <c r="M239" s="147"/>
      <c r="T239" s="55"/>
      <c r="AT239" s="16" t="s">
        <v>141</v>
      </c>
      <c r="AU239" s="16" t="s">
        <v>88</v>
      </c>
    </row>
    <row r="240" spans="2:65" s="13" customFormat="1" ht="12">
      <c r="B240" s="156"/>
      <c r="D240" s="144" t="s">
        <v>145</v>
      </c>
      <c r="F240" s="158" t="s">
        <v>305</v>
      </c>
      <c r="H240" s="159">
        <v>2.67</v>
      </c>
      <c r="I240" s="160"/>
      <c r="L240" s="156"/>
      <c r="M240" s="161"/>
      <c r="T240" s="162"/>
      <c r="AT240" s="157" t="s">
        <v>145</v>
      </c>
      <c r="AU240" s="157" t="s">
        <v>88</v>
      </c>
      <c r="AV240" s="13" t="s">
        <v>88</v>
      </c>
      <c r="AW240" s="13" t="s">
        <v>4</v>
      </c>
      <c r="AX240" s="13" t="s">
        <v>21</v>
      </c>
      <c r="AY240" s="157" t="s">
        <v>132</v>
      </c>
    </row>
    <row r="241" spans="2:65" s="1" customFormat="1" ht="24.25" customHeight="1">
      <c r="B241" s="31"/>
      <c r="C241" s="131" t="s">
        <v>306</v>
      </c>
      <c r="D241" s="131" t="s">
        <v>134</v>
      </c>
      <c r="E241" s="132" t="s">
        <v>307</v>
      </c>
      <c r="F241" s="133" t="s">
        <v>308</v>
      </c>
      <c r="G241" s="134" t="s">
        <v>137</v>
      </c>
      <c r="H241" s="135">
        <v>178</v>
      </c>
      <c r="I241" s="136"/>
      <c r="J241" s="137">
        <f>ROUND(I241*H241,2)</f>
        <v>0</v>
      </c>
      <c r="K241" s="133" t="s">
        <v>138</v>
      </c>
      <c r="L241" s="31"/>
      <c r="M241" s="138" t="s">
        <v>1</v>
      </c>
      <c r="N241" s="139" t="s">
        <v>44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139</v>
      </c>
      <c r="AT241" s="142" t="s">
        <v>134</v>
      </c>
      <c r="AU241" s="142" t="s">
        <v>88</v>
      </c>
      <c r="AY241" s="16" t="s">
        <v>132</v>
      </c>
      <c r="BE241" s="143">
        <f>IF(N241="základní",J241,0)</f>
        <v>0</v>
      </c>
      <c r="BF241" s="143">
        <f>IF(N241="snížená",J241,0)</f>
        <v>0</v>
      </c>
      <c r="BG241" s="143">
        <f>IF(N241="zákl. přenesená",J241,0)</f>
        <v>0</v>
      </c>
      <c r="BH241" s="143">
        <f>IF(N241="sníž. přenesená",J241,0)</f>
        <v>0</v>
      </c>
      <c r="BI241" s="143">
        <f>IF(N241="nulová",J241,0)</f>
        <v>0</v>
      </c>
      <c r="BJ241" s="16" t="s">
        <v>21</v>
      </c>
      <c r="BK241" s="143">
        <f>ROUND(I241*H241,2)</f>
        <v>0</v>
      </c>
      <c r="BL241" s="16" t="s">
        <v>139</v>
      </c>
      <c r="BM241" s="142" t="s">
        <v>309</v>
      </c>
    </row>
    <row r="242" spans="2:65" s="1" customFormat="1" ht="24">
      <c r="B242" s="31"/>
      <c r="D242" s="144" t="s">
        <v>141</v>
      </c>
      <c r="F242" s="145" t="s">
        <v>310</v>
      </c>
      <c r="I242" s="146"/>
      <c r="L242" s="31"/>
      <c r="M242" s="147"/>
      <c r="T242" s="55"/>
      <c r="AT242" s="16" t="s">
        <v>141</v>
      </c>
      <c r="AU242" s="16" t="s">
        <v>88</v>
      </c>
    </row>
    <row r="243" spans="2:65" s="1" customFormat="1" ht="11">
      <c r="B243" s="31"/>
      <c r="D243" s="148" t="s">
        <v>143</v>
      </c>
      <c r="F243" s="149" t="s">
        <v>311</v>
      </c>
      <c r="I243" s="146"/>
      <c r="L243" s="31"/>
      <c r="M243" s="147"/>
      <c r="T243" s="55"/>
      <c r="AT243" s="16" t="s">
        <v>143</v>
      </c>
      <c r="AU243" s="16" t="s">
        <v>88</v>
      </c>
    </row>
    <row r="244" spans="2:65" s="12" customFormat="1" ht="12">
      <c r="B244" s="150"/>
      <c r="D244" s="144" t="s">
        <v>145</v>
      </c>
      <c r="E244" s="151" t="s">
        <v>1</v>
      </c>
      <c r="F244" s="152" t="s">
        <v>287</v>
      </c>
      <c r="H244" s="151" t="s">
        <v>1</v>
      </c>
      <c r="I244" s="153"/>
      <c r="L244" s="150"/>
      <c r="M244" s="154"/>
      <c r="T244" s="155"/>
      <c r="AT244" s="151" t="s">
        <v>145</v>
      </c>
      <c r="AU244" s="151" t="s">
        <v>88</v>
      </c>
      <c r="AV244" s="12" t="s">
        <v>21</v>
      </c>
      <c r="AW244" s="12" t="s">
        <v>36</v>
      </c>
      <c r="AX244" s="12" t="s">
        <v>79</v>
      </c>
      <c r="AY244" s="151" t="s">
        <v>132</v>
      </c>
    </row>
    <row r="245" spans="2:65" s="13" customFormat="1" ht="12">
      <c r="B245" s="156"/>
      <c r="D245" s="144" t="s">
        <v>145</v>
      </c>
      <c r="E245" s="157" t="s">
        <v>1</v>
      </c>
      <c r="F245" s="158" t="s">
        <v>288</v>
      </c>
      <c r="H245" s="159">
        <v>178</v>
      </c>
      <c r="I245" s="160"/>
      <c r="L245" s="156"/>
      <c r="M245" s="161"/>
      <c r="T245" s="162"/>
      <c r="AT245" s="157" t="s">
        <v>145</v>
      </c>
      <c r="AU245" s="157" t="s">
        <v>88</v>
      </c>
      <c r="AV245" s="13" t="s">
        <v>88</v>
      </c>
      <c r="AW245" s="13" t="s">
        <v>36</v>
      </c>
      <c r="AX245" s="13" t="s">
        <v>21</v>
      </c>
      <c r="AY245" s="157" t="s">
        <v>132</v>
      </c>
    </row>
    <row r="246" spans="2:65" s="1" customFormat="1" ht="24.25" customHeight="1">
      <c r="B246" s="31"/>
      <c r="C246" s="131" t="s">
        <v>7</v>
      </c>
      <c r="D246" s="131" t="s">
        <v>134</v>
      </c>
      <c r="E246" s="132" t="s">
        <v>312</v>
      </c>
      <c r="F246" s="133" t="s">
        <v>313</v>
      </c>
      <c r="G246" s="134" t="s">
        <v>137</v>
      </c>
      <c r="H246" s="135">
        <v>2066.7750000000001</v>
      </c>
      <c r="I246" s="136"/>
      <c r="J246" s="137">
        <f>ROUND(I246*H246,2)</f>
        <v>0</v>
      </c>
      <c r="K246" s="133" t="s">
        <v>138</v>
      </c>
      <c r="L246" s="31"/>
      <c r="M246" s="138" t="s">
        <v>1</v>
      </c>
      <c r="N246" s="139" t="s">
        <v>44</v>
      </c>
      <c r="P246" s="140">
        <f>O246*H246</f>
        <v>0</v>
      </c>
      <c r="Q246" s="140">
        <v>0</v>
      </c>
      <c r="R246" s="140">
        <f>Q246*H246</f>
        <v>0</v>
      </c>
      <c r="S246" s="140">
        <v>0</v>
      </c>
      <c r="T246" s="141">
        <f>S246*H246</f>
        <v>0</v>
      </c>
      <c r="AR246" s="142" t="s">
        <v>139</v>
      </c>
      <c r="AT246" s="142" t="s">
        <v>134</v>
      </c>
      <c r="AU246" s="142" t="s">
        <v>88</v>
      </c>
      <c r="AY246" s="16" t="s">
        <v>132</v>
      </c>
      <c r="BE246" s="143">
        <f>IF(N246="základní",J246,0)</f>
        <v>0</v>
      </c>
      <c r="BF246" s="143">
        <f>IF(N246="snížená",J246,0)</f>
        <v>0</v>
      </c>
      <c r="BG246" s="143">
        <f>IF(N246="zákl. přenesená",J246,0)</f>
        <v>0</v>
      </c>
      <c r="BH246" s="143">
        <f>IF(N246="sníž. přenesená",J246,0)</f>
        <v>0</v>
      </c>
      <c r="BI246" s="143">
        <f>IF(N246="nulová",J246,0)</f>
        <v>0</v>
      </c>
      <c r="BJ246" s="16" t="s">
        <v>21</v>
      </c>
      <c r="BK246" s="143">
        <f>ROUND(I246*H246,2)</f>
        <v>0</v>
      </c>
      <c r="BL246" s="16" t="s">
        <v>139</v>
      </c>
      <c r="BM246" s="142" t="s">
        <v>314</v>
      </c>
    </row>
    <row r="247" spans="2:65" s="1" customFormat="1" ht="24">
      <c r="B247" s="31"/>
      <c r="D247" s="144" t="s">
        <v>141</v>
      </c>
      <c r="F247" s="145" t="s">
        <v>315</v>
      </c>
      <c r="I247" s="146"/>
      <c r="L247" s="31"/>
      <c r="M247" s="147"/>
      <c r="T247" s="55"/>
      <c r="AT247" s="16" t="s">
        <v>141</v>
      </c>
      <c r="AU247" s="16" t="s">
        <v>88</v>
      </c>
    </row>
    <row r="248" spans="2:65" s="1" customFormat="1" ht="11">
      <c r="B248" s="31"/>
      <c r="D248" s="148" t="s">
        <v>143</v>
      </c>
      <c r="F248" s="149" t="s">
        <v>316</v>
      </c>
      <c r="I248" s="146"/>
      <c r="L248" s="31"/>
      <c r="M248" s="147"/>
      <c r="T248" s="55"/>
      <c r="AT248" s="16" t="s">
        <v>143</v>
      </c>
      <c r="AU248" s="16" t="s">
        <v>88</v>
      </c>
    </row>
    <row r="249" spans="2:65" s="13" customFormat="1" ht="24">
      <c r="B249" s="156"/>
      <c r="D249" s="144" t="s">
        <v>145</v>
      </c>
      <c r="E249" s="157" t="s">
        <v>1</v>
      </c>
      <c r="F249" s="158" t="s">
        <v>317</v>
      </c>
      <c r="H249" s="159">
        <v>2066.7750000000001</v>
      </c>
      <c r="I249" s="160"/>
      <c r="L249" s="156"/>
      <c r="M249" s="161"/>
      <c r="T249" s="162"/>
      <c r="AT249" s="157" t="s">
        <v>145</v>
      </c>
      <c r="AU249" s="157" t="s">
        <v>88</v>
      </c>
      <c r="AV249" s="13" t="s">
        <v>88</v>
      </c>
      <c r="AW249" s="13" t="s">
        <v>36</v>
      </c>
      <c r="AX249" s="13" t="s">
        <v>21</v>
      </c>
      <c r="AY249" s="157" t="s">
        <v>132</v>
      </c>
    </row>
    <row r="250" spans="2:65" s="1" customFormat="1" ht="33" customHeight="1">
      <c r="B250" s="31"/>
      <c r="C250" s="131" t="s">
        <v>318</v>
      </c>
      <c r="D250" s="131" t="s">
        <v>134</v>
      </c>
      <c r="E250" s="132" t="s">
        <v>319</v>
      </c>
      <c r="F250" s="133" t="s">
        <v>320</v>
      </c>
      <c r="G250" s="134" t="s">
        <v>321</v>
      </c>
      <c r="H250" s="135">
        <v>3</v>
      </c>
      <c r="I250" s="136"/>
      <c r="J250" s="137">
        <f>ROUND(I250*H250,2)</f>
        <v>0</v>
      </c>
      <c r="K250" s="133" t="s">
        <v>138</v>
      </c>
      <c r="L250" s="31"/>
      <c r="M250" s="138" t="s">
        <v>1</v>
      </c>
      <c r="N250" s="139" t="s">
        <v>44</v>
      </c>
      <c r="P250" s="140">
        <f>O250*H250</f>
        <v>0</v>
      </c>
      <c r="Q250" s="140">
        <v>0</v>
      </c>
      <c r="R250" s="140">
        <f>Q250*H250</f>
        <v>0</v>
      </c>
      <c r="S250" s="140">
        <v>0</v>
      </c>
      <c r="T250" s="141">
        <f>S250*H250</f>
        <v>0</v>
      </c>
      <c r="AR250" s="142" t="s">
        <v>139</v>
      </c>
      <c r="AT250" s="142" t="s">
        <v>134</v>
      </c>
      <c r="AU250" s="142" t="s">
        <v>88</v>
      </c>
      <c r="AY250" s="16" t="s">
        <v>132</v>
      </c>
      <c r="BE250" s="143">
        <f>IF(N250="základní",J250,0)</f>
        <v>0</v>
      </c>
      <c r="BF250" s="143">
        <f>IF(N250="snížená",J250,0)</f>
        <v>0</v>
      </c>
      <c r="BG250" s="143">
        <f>IF(N250="zákl. přenesená",J250,0)</f>
        <v>0</v>
      </c>
      <c r="BH250" s="143">
        <f>IF(N250="sníž. přenesená",J250,0)</f>
        <v>0</v>
      </c>
      <c r="BI250" s="143">
        <f>IF(N250="nulová",J250,0)</f>
        <v>0</v>
      </c>
      <c r="BJ250" s="16" t="s">
        <v>21</v>
      </c>
      <c r="BK250" s="143">
        <f>ROUND(I250*H250,2)</f>
        <v>0</v>
      </c>
      <c r="BL250" s="16" t="s">
        <v>139</v>
      </c>
      <c r="BM250" s="142" t="s">
        <v>322</v>
      </c>
    </row>
    <row r="251" spans="2:65" s="1" customFormat="1" ht="24">
      <c r="B251" s="31"/>
      <c r="D251" s="144" t="s">
        <v>141</v>
      </c>
      <c r="F251" s="145" t="s">
        <v>323</v>
      </c>
      <c r="I251" s="146"/>
      <c r="L251" s="31"/>
      <c r="M251" s="147"/>
      <c r="T251" s="55"/>
      <c r="AT251" s="16" t="s">
        <v>141</v>
      </c>
      <c r="AU251" s="16" t="s">
        <v>88</v>
      </c>
    </row>
    <row r="252" spans="2:65" s="1" customFormat="1" ht="11">
      <c r="B252" s="31"/>
      <c r="D252" s="148" t="s">
        <v>143</v>
      </c>
      <c r="F252" s="149" t="s">
        <v>324</v>
      </c>
      <c r="I252" s="146"/>
      <c r="L252" s="31"/>
      <c r="M252" s="147"/>
      <c r="T252" s="55"/>
      <c r="AT252" s="16" t="s">
        <v>143</v>
      </c>
      <c r="AU252" s="16" t="s">
        <v>88</v>
      </c>
    </row>
    <row r="253" spans="2:65" s="1" customFormat="1" ht="24.25" customHeight="1">
      <c r="B253" s="31"/>
      <c r="C253" s="131" t="s">
        <v>325</v>
      </c>
      <c r="D253" s="131" t="s">
        <v>134</v>
      </c>
      <c r="E253" s="132" t="s">
        <v>326</v>
      </c>
      <c r="F253" s="133" t="s">
        <v>327</v>
      </c>
      <c r="G253" s="134" t="s">
        <v>321</v>
      </c>
      <c r="H253" s="135">
        <v>3</v>
      </c>
      <c r="I253" s="136"/>
      <c r="J253" s="137">
        <f>ROUND(I253*H253,2)</f>
        <v>0</v>
      </c>
      <c r="K253" s="133" t="s">
        <v>138</v>
      </c>
      <c r="L253" s="31"/>
      <c r="M253" s="138" t="s">
        <v>1</v>
      </c>
      <c r="N253" s="139" t="s">
        <v>44</v>
      </c>
      <c r="P253" s="140">
        <f>O253*H253</f>
        <v>0</v>
      </c>
      <c r="Q253" s="140">
        <v>0</v>
      </c>
      <c r="R253" s="140">
        <f>Q253*H253</f>
        <v>0</v>
      </c>
      <c r="S253" s="140">
        <v>0</v>
      </c>
      <c r="T253" s="141">
        <f>S253*H253</f>
        <v>0</v>
      </c>
      <c r="AR253" s="142" t="s">
        <v>139</v>
      </c>
      <c r="AT253" s="142" t="s">
        <v>134</v>
      </c>
      <c r="AU253" s="142" t="s">
        <v>88</v>
      </c>
      <c r="AY253" s="16" t="s">
        <v>132</v>
      </c>
      <c r="BE253" s="143">
        <f>IF(N253="základní",J253,0)</f>
        <v>0</v>
      </c>
      <c r="BF253" s="143">
        <f>IF(N253="snížená",J253,0)</f>
        <v>0</v>
      </c>
      <c r="BG253" s="143">
        <f>IF(N253="zákl. přenesená",J253,0)</f>
        <v>0</v>
      </c>
      <c r="BH253" s="143">
        <f>IF(N253="sníž. přenesená",J253,0)</f>
        <v>0</v>
      </c>
      <c r="BI253" s="143">
        <f>IF(N253="nulová",J253,0)</f>
        <v>0</v>
      </c>
      <c r="BJ253" s="16" t="s">
        <v>21</v>
      </c>
      <c r="BK253" s="143">
        <f>ROUND(I253*H253,2)</f>
        <v>0</v>
      </c>
      <c r="BL253" s="16" t="s">
        <v>139</v>
      </c>
      <c r="BM253" s="142" t="s">
        <v>328</v>
      </c>
    </row>
    <row r="254" spans="2:65" s="1" customFormat="1" ht="36">
      <c r="B254" s="31"/>
      <c r="D254" s="144" t="s">
        <v>141</v>
      </c>
      <c r="F254" s="145" t="s">
        <v>329</v>
      </c>
      <c r="I254" s="146"/>
      <c r="L254" s="31"/>
      <c r="M254" s="147"/>
      <c r="T254" s="55"/>
      <c r="AT254" s="16" t="s">
        <v>141</v>
      </c>
      <c r="AU254" s="16" t="s">
        <v>88</v>
      </c>
    </row>
    <row r="255" spans="2:65" s="1" customFormat="1" ht="11">
      <c r="B255" s="31"/>
      <c r="D255" s="148" t="s">
        <v>143</v>
      </c>
      <c r="F255" s="149" t="s">
        <v>330</v>
      </c>
      <c r="I255" s="146"/>
      <c r="L255" s="31"/>
      <c r="M255" s="147"/>
      <c r="T255" s="55"/>
      <c r="AT255" s="16" t="s">
        <v>143</v>
      </c>
      <c r="AU255" s="16" t="s">
        <v>88</v>
      </c>
    </row>
    <row r="256" spans="2:65" s="1" customFormat="1" ht="16.5" customHeight="1">
      <c r="B256" s="31"/>
      <c r="C256" s="171" t="s">
        <v>331</v>
      </c>
      <c r="D256" s="171" t="s">
        <v>290</v>
      </c>
      <c r="E256" s="172" t="s">
        <v>332</v>
      </c>
      <c r="F256" s="173" t="s">
        <v>333</v>
      </c>
      <c r="G256" s="174" t="s">
        <v>321</v>
      </c>
      <c r="H256" s="175">
        <v>3</v>
      </c>
      <c r="I256" s="176"/>
      <c r="J256" s="177">
        <f>ROUND(I256*H256,2)</f>
        <v>0</v>
      </c>
      <c r="K256" s="173" t="s">
        <v>1</v>
      </c>
      <c r="L256" s="178"/>
      <c r="M256" s="179" t="s">
        <v>1</v>
      </c>
      <c r="N256" s="180" t="s">
        <v>44</v>
      </c>
      <c r="P256" s="140">
        <f>O256*H256</f>
        <v>0</v>
      </c>
      <c r="Q256" s="140">
        <v>3.0000000000000001E-5</v>
      </c>
      <c r="R256" s="140">
        <f>Q256*H256</f>
        <v>9.0000000000000006E-5</v>
      </c>
      <c r="S256" s="140">
        <v>0</v>
      </c>
      <c r="T256" s="141">
        <f>S256*H256</f>
        <v>0</v>
      </c>
      <c r="AR256" s="142" t="s">
        <v>334</v>
      </c>
      <c r="AT256" s="142" t="s">
        <v>290</v>
      </c>
      <c r="AU256" s="142" t="s">
        <v>88</v>
      </c>
      <c r="AY256" s="16" t="s">
        <v>132</v>
      </c>
      <c r="BE256" s="143">
        <f>IF(N256="základní",J256,0)</f>
        <v>0</v>
      </c>
      <c r="BF256" s="143">
        <f>IF(N256="snížená",J256,0)</f>
        <v>0</v>
      </c>
      <c r="BG256" s="143">
        <f>IF(N256="zákl. přenesená",J256,0)</f>
        <v>0</v>
      </c>
      <c r="BH256" s="143">
        <f>IF(N256="sníž. přenesená",J256,0)</f>
        <v>0</v>
      </c>
      <c r="BI256" s="143">
        <f>IF(N256="nulová",J256,0)</f>
        <v>0</v>
      </c>
      <c r="BJ256" s="16" t="s">
        <v>21</v>
      </c>
      <c r="BK256" s="143">
        <f>ROUND(I256*H256,2)</f>
        <v>0</v>
      </c>
      <c r="BL256" s="16" t="s">
        <v>334</v>
      </c>
      <c r="BM256" s="142" t="s">
        <v>335</v>
      </c>
    </row>
    <row r="257" spans="2:65" s="1" customFormat="1" ht="24">
      <c r="B257" s="31"/>
      <c r="D257" s="144" t="s">
        <v>141</v>
      </c>
      <c r="F257" s="145" t="s">
        <v>336</v>
      </c>
      <c r="I257" s="146"/>
      <c r="L257" s="31"/>
      <c r="M257" s="147"/>
      <c r="T257" s="55"/>
      <c r="AT257" s="16" t="s">
        <v>141</v>
      </c>
      <c r="AU257" s="16" t="s">
        <v>88</v>
      </c>
    </row>
    <row r="258" spans="2:65" s="11" customFormat="1" ht="22.75" customHeight="1">
      <c r="B258" s="119"/>
      <c r="D258" s="120" t="s">
        <v>78</v>
      </c>
      <c r="E258" s="129" t="s">
        <v>88</v>
      </c>
      <c r="F258" s="129" t="s">
        <v>337</v>
      </c>
      <c r="I258" s="122"/>
      <c r="J258" s="130">
        <f>BK258</f>
        <v>0</v>
      </c>
      <c r="L258" s="119"/>
      <c r="M258" s="124"/>
      <c r="P258" s="125">
        <f>SUM(P259:P275)</f>
        <v>0</v>
      </c>
      <c r="R258" s="125">
        <f>SUM(R259:R275)</f>
        <v>63.477600425000006</v>
      </c>
      <c r="T258" s="126">
        <f>SUM(T259:T275)</f>
        <v>0</v>
      </c>
      <c r="AR258" s="120" t="s">
        <v>21</v>
      </c>
      <c r="AT258" s="127" t="s">
        <v>78</v>
      </c>
      <c r="AU258" s="127" t="s">
        <v>21</v>
      </c>
      <c r="AY258" s="120" t="s">
        <v>132</v>
      </c>
      <c r="BK258" s="128">
        <f>SUM(BK259:BK275)</f>
        <v>0</v>
      </c>
    </row>
    <row r="259" spans="2:65" s="1" customFormat="1" ht="33" customHeight="1">
      <c r="B259" s="31"/>
      <c r="C259" s="131" t="s">
        <v>338</v>
      </c>
      <c r="D259" s="131" t="s">
        <v>134</v>
      </c>
      <c r="E259" s="132" t="s">
        <v>339</v>
      </c>
      <c r="F259" s="133" t="s">
        <v>340</v>
      </c>
      <c r="G259" s="134" t="s">
        <v>241</v>
      </c>
      <c r="H259" s="135">
        <v>7.94</v>
      </c>
      <c r="I259" s="136"/>
      <c r="J259" s="137">
        <f>ROUND(I259*H259,2)</f>
        <v>0</v>
      </c>
      <c r="K259" s="133" t="s">
        <v>138</v>
      </c>
      <c r="L259" s="31"/>
      <c r="M259" s="138" t="s">
        <v>1</v>
      </c>
      <c r="N259" s="139" t="s">
        <v>44</v>
      </c>
      <c r="P259" s="140">
        <f>O259*H259</f>
        <v>0</v>
      </c>
      <c r="Q259" s="140">
        <v>1.665</v>
      </c>
      <c r="R259" s="140">
        <f>Q259*H259</f>
        <v>13.2201</v>
      </c>
      <c r="S259" s="140">
        <v>0</v>
      </c>
      <c r="T259" s="141">
        <f>S259*H259</f>
        <v>0</v>
      </c>
      <c r="AR259" s="142" t="s">
        <v>139</v>
      </c>
      <c r="AT259" s="142" t="s">
        <v>134</v>
      </c>
      <c r="AU259" s="142" t="s">
        <v>88</v>
      </c>
      <c r="AY259" s="16" t="s">
        <v>132</v>
      </c>
      <c r="BE259" s="143">
        <f>IF(N259="základní",J259,0)</f>
        <v>0</v>
      </c>
      <c r="BF259" s="143">
        <f>IF(N259="snížená",J259,0)</f>
        <v>0</v>
      </c>
      <c r="BG259" s="143">
        <f>IF(N259="zákl. přenesená",J259,0)</f>
        <v>0</v>
      </c>
      <c r="BH259" s="143">
        <f>IF(N259="sníž. přenesená",J259,0)</f>
        <v>0</v>
      </c>
      <c r="BI259" s="143">
        <f>IF(N259="nulová",J259,0)</f>
        <v>0</v>
      </c>
      <c r="BJ259" s="16" t="s">
        <v>21</v>
      </c>
      <c r="BK259" s="143">
        <f>ROUND(I259*H259,2)</f>
        <v>0</v>
      </c>
      <c r="BL259" s="16" t="s">
        <v>139</v>
      </c>
      <c r="BM259" s="142" t="s">
        <v>341</v>
      </c>
    </row>
    <row r="260" spans="2:65" s="1" customFormat="1" ht="36">
      <c r="B260" s="31"/>
      <c r="D260" s="144" t="s">
        <v>141</v>
      </c>
      <c r="F260" s="145" t="s">
        <v>342</v>
      </c>
      <c r="I260" s="146"/>
      <c r="L260" s="31"/>
      <c r="M260" s="147"/>
      <c r="T260" s="55"/>
      <c r="AT260" s="16" t="s">
        <v>141</v>
      </c>
      <c r="AU260" s="16" t="s">
        <v>88</v>
      </c>
    </row>
    <row r="261" spans="2:65" s="1" customFormat="1" ht="11">
      <c r="B261" s="31"/>
      <c r="D261" s="148" t="s">
        <v>143</v>
      </c>
      <c r="F261" s="149" t="s">
        <v>343</v>
      </c>
      <c r="I261" s="146"/>
      <c r="L261" s="31"/>
      <c r="M261" s="147"/>
      <c r="T261" s="55"/>
      <c r="AT261" s="16" t="s">
        <v>143</v>
      </c>
      <c r="AU261" s="16" t="s">
        <v>88</v>
      </c>
    </row>
    <row r="262" spans="2:65" s="12" customFormat="1" ht="12">
      <c r="B262" s="150"/>
      <c r="D262" s="144" t="s">
        <v>145</v>
      </c>
      <c r="E262" s="151" t="s">
        <v>1</v>
      </c>
      <c r="F262" s="152" t="s">
        <v>344</v>
      </c>
      <c r="H262" s="151" t="s">
        <v>1</v>
      </c>
      <c r="I262" s="153"/>
      <c r="L262" s="150"/>
      <c r="M262" s="154"/>
      <c r="T262" s="155"/>
      <c r="AT262" s="151" t="s">
        <v>145</v>
      </c>
      <c r="AU262" s="151" t="s">
        <v>88</v>
      </c>
      <c r="AV262" s="12" t="s">
        <v>21</v>
      </c>
      <c r="AW262" s="12" t="s">
        <v>36</v>
      </c>
      <c r="AX262" s="12" t="s">
        <v>79</v>
      </c>
      <c r="AY262" s="151" t="s">
        <v>132</v>
      </c>
    </row>
    <row r="263" spans="2:65" s="13" customFormat="1" ht="12">
      <c r="B263" s="156"/>
      <c r="D263" s="144" t="s">
        <v>145</v>
      </c>
      <c r="E263" s="157" t="s">
        <v>1</v>
      </c>
      <c r="F263" s="158" t="s">
        <v>345</v>
      </c>
      <c r="H263" s="159">
        <v>7.94</v>
      </c>
      <c r="I263" s="160"/>
      <c r="L263" s="156"/>
      <c r="M263" s="161"/>
      <c r="T263" s="162"/>
      <c r="AT263" s="157" t="s">
        <v>145</v>
      </c>
      <c r="AU263" s="157" t="s">
        <v>88</v>
      </c>
      <c r="AV263" s="13" t="s">
        <v>88</v>
      </c>
      <c r="AW263" s="13" t="s">
        <v>36</v>
      </c>
      <c r="AX263" s="13" t="s">
        <v>21</v>
      </c>
      <c r="AY263" s="157" t="s">
        <v>132</v>
      </c>
    </row>
    <row r="264" spans="2:65" s="1" customFormat="1" ht="33" customHeight="1">
      <c r="B264" s="31"/>
      <c r="C264" s="131" t="s">
        <v>346</v>
      </c>
      <c r="D264" s="131" t="s">
        <v>134</v>
      </c>
      <c r="E264" s="132" t="s">
        <v>347</v>
      </c>
      <c r="F264" s="133" t="s">
        <v>348</v>
      </c>
      <c r="G264" s="134" t="s">
        <v>137</v>
      </c>
      <c r="H264" s="135">
        <v>198.5</v>
      </c>
      <c r="I264" s="136"/>
      <c r="J264" s="137">
        <f>ROUND(I264*H264,2)</f>
        <v>0</v>
      </c>
      <c r="K264" s="133" t="s">
        <v>138</v>
      </c>
      <c r="L264" s="31"/>
      <c r="M264" s="138" t="s">
        <v>1</v>
      </c>
      <c r="N264" s="139" t="s">
        <v>44</v>
      </c>
      <c r="P264" s="140">
        <f>O264*H264</f>
        <v>0</v>
      </c>
      <c r="Q264" s="140">
        <v>3.0945000000000001E-4</v>
      </c>
      <c r="R264" s="140">
        <f>Q264*H264</f>
        <v>6.1425825000000003E-2</v>
      </c>
      <c r="S264" s="140">
        <v>0</v>
      </c>
      <c r="T264" s="141">
        <f>S264*H264</f>
        <v>0</v>
      </c>
      <c r="AR264" s="142" t="s">
        <v>139</v>
      </c>
      <c r="AT264" s="142" t="s">
        <v>134</v>
      </c>
      <c r="AU264" s="142" t="s">
        <v>88</v>
      </c>
      <c r="AY264" s="16" t="s">
        <v>132</v>
      </c>
      <c r="BE264" s="143">
        <f>IF(N264="základní",J264,0)</f>
        <v>0</v>
      </c>
      <c r="BF264" s="143">
        <f>IF(N264="snížená",J264,0)</f>
        <v>0</v>
      </c>
      <c r="BG264" s="143">
        <f>IF(N264="zákl. přenesená",J264,0)</f>
        <v>0</v>
      </c>
      <c r="BH264" s="143">
        <f>IF(N264="sníž. přenesená",J264,0)</f>
        <v>0</v>
      </c>
      <c r="BI264" s="143">
        <f>IF(N264="nulová",J264,0)</f>
        <v>0</v>
      </c>
      <c r="BJ264" s="16" t="s">
        <v>21</v>
      </c>
      <c r="BK264" s="143">
        <f>ROUND(I264*H264,2)</f>
        <v>0</v>
      </c>
      <c r="BL264" s="16" t="s">
        <v>139</v>
      </c>
      <c r="BM264" s="142" t="s">
        <v>349</v>
      </c>
    </row>
    <row r="265" spans="2:65" s="1" customFormat="1" ht="48">
      <c r="B265" s="31"/>
      <c r="D265" s="144" t="s">
        <v>141</v>
      </c>
      <c r="F265" s="145" t="s">
        <v>350</v>
      </c>
      <c r="I265" s="146"/>
      <c r="L265" s="31"/>
      <c r="M265" s="147"/>
      <c r="T265" s="55"/>
      <c r="AT265" s="16" t="s">
        <v>141</v>
      </c>
      <c r="AU265" s="16" t="s">
        <v>88</v>
      </c>
    </row>
    <row r="266" spans="2:65" s="1" customFormat="1" ht="11">
      <c r="B266" s="31"/>
      <c r="D266" s="148" t="s">
        <v>143</v>
      </c>
      <c r="F266" s="149" t="s">
        <v>351</v>
      </c>
      <c r="I266" s="146"/>
      <c r="L266" s="31"/>
      <c r="M266" s="147"/>
      <c r="T266" s="55"/>
      <c r="AT266" s="16" t="s">
        <v>143</v>
      </c>
      <c r="AU266" s="16" t="s">
        <v>88</v>
      </c>
    </row>
    <row r="267" spans="2:65" s="12" customFormat="1" ht="12">
      <c r="B267" s="150"/>
      <c r="D267" s="144" t="s">
        <v>145</v>
      </c>
      <c r="E267" s="151" t="s">
        <v>1</v>
      </c>
      <c r="F267" s="152" t="s">
        <v>344</v>
      </c>
      <c r="H267" s="151" t="s">
        <v>1</v>
      </c>
      <c r="I267" s="153"/>
      <c r="L267" s="150"/>
      <c r="M267" s="154"/>
      <c r="T267" s="155"/>
      <c r="AT267" s="151" t="s">
        <v>145</v>
      </c>
      <c r="AU267" s="151" t="s">
        <v>88</v>
      </c>
      <c r="AV267" s="12" t="s">
        <v>21</v>
      </c>
      <c r="AW267" s="12" t="s">
        <v>36</v>
      </c>
      <c r="AX267" s="12" t="s">
        <v>79</v>
      </c>
      <c r="AY267" s="151" t="s">
        <v>132</v>
      </c>
    </row>
    <row r="268" spans="2:65" s="13" customFormat="1" ht="12">
      <c r="B268" s="156"/>
      <c r="D268" s="144" t="s">
        <v>145</v>
      </c>
      <c r="E268" s="157" t="s">
        <v>1</v>
      </c>
      <c r="F268" s="158" t="s">
        <v>352</v>
      </c>
      <c r="H268" s="159">
        <v>198.5</v>
      </c>
      <c r="I268" s="160"/>
      <c r="L268" s="156"/>
      <c r="M268" s="161"/>
      <c r="T268" s="162"/>
      <c r="AT268" s="157" t="s">
        <v>145</v>
      </c>
      <c r="AU268" s="157" t="s">
        <v>88</v>
      </c>
      <c r="AV268" s="13" t="s">
        <v>88</v>
      </c>
      <c r="AW268" s="13" t="s">
        <v>36</v>
      </c>
      <c r="AX268" s="13" t="s">
        <v>21</v>
      </c>
      <c r="AY268" s="157" t="s">
        <v>132</v>
      </c>
    </row>
    <row r="269" spans="2:65" s="1" customFormat="1" ht="24.25" customHeight="1">
      <c r="B269" s="31"/>
      <c r="C269" s="171" t="s">
        <v>353</v>
      </c>
      <c r="D269" s="171" t="s">
        <v>290</v>
      </c>
      <c r="E269" s="172" t="s">
        <v>354</v>
      </c>
      <c r="F269" s="173" t="s">
        <v>355</v>
      </c>
      <c r="G269" s="174" t="s">
        <v>137</v>
      </c>
      <c r="H269" s="175">
        <v>235.12299999999999</v>
      </c>
      <c r="I269" s="176"/>
      <c r="J269" s="177">
        <f>ROUND(I269*H269,2)</f>
        <v>0</v>
      </c>
      <c r="K269" s="173" t="s">
        <v>138</v>
      </c>
      <c r="L269" s="178"/>
      <c r="M269" s="179" t="s">
        <v>1</v>
      </c>
      <c r="N269" s="180" t="s">
        <v>44</v>
      </c>
      <c r="P269" s="140">
        <f>O269*H269</f>
        <v>0</v>
      </c>
      <c r="Q269" s="140">
        <v>2.0000000000000001E-4</v>
      </c>
      <c r="R269" s="140">
        <f>Q269*H269</f>
        <v>4.70246E-2</v>
      </c>
      <c r="S269" s="140">
        <v>0</v>
      </c>
      <c r="T269" s="141">
        <f>S269*H269</f>
        <v>0</v>
      </c>
      <c r="AR269" s="142" t="s">
        <v>187</v>
      </c>
      <c r="AT269" s="142" t="s">
        <v>290</v>
      </c>
      <c r="AU269" s="142" t="s">
        <v>88</v>
      </c>
      <c r="AY269" s="16" t="s">
        <v>132</v>
      </c>
      <c r="BE269" s="143">
        <f>IF(N269="základní",J269,0)</f>
        <v>0</v>
      </c>
      <c r="BF269" s="143">
        <f>IF(N269="snížená",J269,0)</f>
        <v>0</v>
      </c>
      <c r="BG269" s="143">
        <f>IF(N269="zákl. přenesená",J269,0)</f>
        <v>0</v>
      </c>
      <c r="BH269" s="143">
        <f>IF(N269="sníž. přenesená",J269,0)</f>
        <v>0</v>
      </c>
      <c r="BI269" s="143">
        <f>IF(N269="nulová",J269,0)</f>
        <v>0</v>
      </c>
      <c r="BJ269" s="16" t="s">
        <v>21</v>
      </c>
      <c r="BK269" s="143">
        <f>ROUND(I269*H269,2)</f>
        <v>0</v>
      </c>
      <c r="BL269" s="16" t="s">
        <v>139</v>
      </c>
      <c r="BM269" s="142" t="s">
        <v>356</v>
      </c>
    </row>
    <row r="270" spans="2:65" s="1" customFormat="1" ht="24">
      <c r="B270" s="31"/>
      <c r="D270" s="144" t="s">
        <v>141</v>
      </c>
      <c r="F270" s="145" t="s">
        <v>355</v>
      </c>
      <c r="I270" s="146"/>
      <c r="L270" s="31"/>
      <c r="M270" s="147"/>
      <c r="T270" s="55"/>
      <c r="AT270" s="16" t="s">
        <v>141</v>
      </c>
      <c r="AU270" s="16" t="s">
        <v>88</v>
      </c>
    </row>
    <row r="271" spans="2:65" s="13" customFormat="1" ht="12">
      <c r="B271" s="156"/>
      <c r="D271" s="144" t="s">
        <v>145</v>
      </c>
      <c r="F271" s="158" t="s">
        <v>357</v>
      </c>
      <c r="H271" s="159">
        <v>235.12299999999999</v>
      </c>
      <c r="I271" s="160"/>
      <c r="L271" s="156"/>
      <c r="M271" s="161"/>
      <c r="T271" s="162"/>
      <c r="AT271" s="157" t="s">
        <v>145</v>
      </c>
      <c r="AU271" s="157" t="s">
        <v>88</v>
      </c>
      <c r="AV271" s="13" t="s">
        <v>88</v>
      </c>
      <c r="AW271" s="13" t="s">
        <v>4</v>
      </c>
      <c r="AX271" s="13" t="s">
        <v>21</v>
      </c>
      <c r="AY271" s="157" t="s">
        <v>132</v>
      </c>
    </row>
    <row r="272" spans="2:65" s="1" customFormat="1" ht="33" customHeight="1">
      <c r="B272" s="31"/>
      <c r="C272" s="131" t="s">
        <v>358</v>
      </c>
      <c r="D272" s="131" t="s">
        <v>134</v>
      </c>
      <c r="E272" s="132" t="s">
        <v>359</v>
      </c>
      <c r="F272" s="133" t="s">
        <v>360</v>
      </c>
      <c r="G272" s="134" t="s">
        <v>211</v>
      </c>
      <c r="H272" s="135">
        <v>245</v>
      </c>
      <c r="I272" s="136"/>
      <c r="J272" s="137">
        <f>ROUND(I272*H272,2)</f>
        <v>0</v>
      </c>
      <c r="K272" s="133" t="s">
        <v>1</v>
      </c>
      <c r="L272" s="31"/>
      <c r="M272" s="138" t="s">
        <v>1</v>
      </c>
      <c r="N272" s="139" t="s">
        <v>44</v>
      </c>
      <c r="P272" s="140">
        <f>O272*H272</f>
        <v>0</v>
      </c>
      <c r="Q272" s="140">
        <v>0.20469000000000001</v>
      </c>
      <c r="R272" s="140">
        <f>Q272*H272</f>
        <v>50.149050000000003</v>
      </c>
      <c r="S272" s="140">
        <v>0</v>
      </c>
      <c r="T272" s="141">
        <f>S272*H272</f>
        <v>0</v>
      </c>
      <c r="AR272" s="142" t="s">
        <v>139</v>
      </c>
      <c r="AT272" s="142" t="s">
        <v>134</v>
      </c>
      <c r="AU272" s="142" t="s">
        <v>88</v>
      </c>
      <c r="AY272" s="16" t="s">
        <v>132</v>
      </c>
      <c r="BE272" s="143">
        <f>IF(N272="základní",J272,0)</f>
        <v>0</v>
      </c>
      <c r="BF272" s="143">
        <f>IF(N272="snížená",J272,0)</f>
        <v>0</v>
      </c>
      <c r="BG272" s="143">
        <f>IF(N272="zákl. přenesená",J272,0)</f>
        <v>0</v>
      </c>
      <c r="BH272" s="143">
        <f>IF(N272="sníž. přenesená",J272,0)</f>
        <v>0</v>
      </c>
      <c r="BI272" s="143">
        <f>IF(N272="nulová",J272,0)</f>
        <v>0</v>
      </c>
      <c r="BJ272" s="16" t="s">
        <v>21</v>
      </c>
      <c r="BK272" s="143">
        <f>ROUND(I272*H272,2)</f>
        <v>0</v>
      </c>
      <c r="BL272" s="16" t="s">
        <v>139</v>
      </c>
      <c r="BM272" s="142" t="s">
        <v>361</v>
      </c>
    </row>
    <row r="273" spans="2:65" s="1" customFormat="1" ht="24">
      <c r="B273" s="31"/>
      <c r="D273" s="144" t="s">
        <v>141</v>
      </c>
      <c r="F273" s="145" t="s">
        <v>362</v>
      </c>
      <c r="I273" s="146"/>
      <c r="L273" s="31"/>
      <c r="M273" s="147"/>
      <c r="T273" s="55"/>
      <c r="AT273" s="16" t="s">
        <v>141</v>
      </c>
      <c r="AU273" s="16" t="s">
        <v>88</v>
      </c>
    </row>
    <row r="274" spans="2:65" s="12" customFormat="1" ht="12">
      <c r="B274" s="150"/>
      <c r="D274" s="144" t="s">
        <v>145</v>
      </c>
      <c r="E274" s="151" t="s">
        <v>1</v>
      </c>
      <c r="F274" s="152" t="s">
        <v>363</v>
      </c>
      <c r="H274" s="151" t="s">
        <v>1</v>
      </c>
      <c r="I274" s="153"/>
      <c r="L274" s="150"/>
      <c r="M274" s="154"/>
      <c r="T274" s="155"/>
      <c r="AT274" s="151" t="s">
        <v>145</v>
      </c>
      <c r="AU274" s="151" t="s">
        <v>88</v>
      </c>
      <c r="AV274" s="12" t="s">
        <v>21</v>
      </c>
      <c r="AW274" s="12" t="s">
        <v>36</v>
      </c>
      <c r="AX274" s="12" t="s">
        <v>79</v>
      </c>
      <c r="AY274" s="151" t="s">
        <v>132</v>
      </c>
    </row>
    <row r="275" spans="2:65" s="13" customFormat="1" ht="12">
      <c r="B275" s="156"/>
      <c r="D275" s="144" t="s">
        <v>145</v>
      </c>
      <c r="E275" s="157" t="s">
        <v>1</v>
      </c>
      <c r="F275" s="158" t="s">
        <v>364</v>
      </c>
      <c r="H275" s="159">
        <v>245</v>
      </c>
      <c r="I275" s="160"/>
      <c r="L275" s="156"/>
      <c r="M275" s="161"/>
      <c r="T275" s="162"/>
      <c r="AT275" s="157" t="s">
        <v>145</v>
      </c>
      <c r="AU275" s="157" t="s">
        <v>88</v>
      </c>
      <c r="AV275" s="13" t="s">
        <v>88</v>
      </c>
      <c r="AW275" s="13" t="s">
        <v>36</v>
      </c>
      <c r="AX275" s="13" t="s">
        <v>21</v>
      </c>
      <c r="AY275" s="157" t="s">
        <v>132</v>
      </c>
    </row>
    <row r="276" spans="2:65" s="11" customFormat="1" ht="22.75" customHeight="1">
      <c r="B276" s="119"/>
      <c r="D276" s="120" t="s">
        <v>78</v>
      </c>
      <c r="E276" s="129" t="s">
        <v>155</v>
      </c>
      <c r="F276" s="129" t="s">
        <v>365</v>
      </c>
      <c r="I276" s="122"/>
      <c r="J276" s="130">
        <f>BK276</f>
        <v>0</v>
      </c>
      <c r="L276" s="119"/>
      <c r="M276" s="124"/>
      <c r="P276" s="125">
        <f>SUM(P277:P288)</f>
        <v>0</v>
      </c>
      <c r="R276" s="125">
        <f>SUM(R277:R288)</f>
        <v>2.9500776000000002</v>
      </c>
      <c r="T276" s="126">
        <f>SUM(T277:T288)</f>
        <v>0</v>
      </c>
      <c r="AR276" s="120" t="s">
        <v>21</v>
      </c>
      <c r="AT276" s="127" t="s">
        <v>78</v>
      </c>
      <c r="AU276" s="127" t="s">
        <v>21</v>
      </c>
      <c r="AY276" s="120" t="s">
        <v>132</v>
      </c>
      <c r="BK276" s="128">
        <f>SUM(BK277:BK288)</f>
        <v>0</v>
      </c>
    </row>
    <row r="277" spans="2:65" s="1" customFormat="1" ht="37.75" customHeight="1">
      <c r="B277" s="31"/>
      <c r="C277" s="131" t="s">
        <v>366</v>
      </c>
      <c r="D277" s="131" t="s">
        <v>134</v>
      </c>
      <c r="E277" s="132" t="s">
        <v>367</v>
      </c>
      <c r="F277" s="133" t="s">
        <v>368</v>
      </c>
      <c r="G277" s="134" t="s">
        <v>241</v>
      </c>
      <c r="H277" s="135">
        <v>2.6019999999999999</v>
      </c>
      <c r="I277" s="136"/>
      <c r="J277" s="137">
        <f>ROUND(I277*H277,2)</f>
        <v>0</v>
      </c>
      <c r="K277" s="133" t="s">
        <v>138</v>
      </c>
      <c r="L277" s="31"/>
      <c r="M277" s="138" t="s">
        <v>1</v>
      </c>
      <c r="N277" s="139" t="s">
        <v>44</v>
      </c>
      <c r="P277" s="140">
        <f>O277*H277</f>
        <v>0</v>
      </c>
      <c r="Q277" s="140">
        <v>0.74880000000000002</v>
      </c>
      <c r="R277" s="140">
        <f>Q277*H277</f>
        <v>1.9483775999999999</v>
      </c>
      <c r="S277" s="140">
        <v>0</v>
      </c>
      <c r="T277" s="141">
        <f>S277*H277</f>
        <v>0</v>
      </c>
      <c r="AR277" s="142" t="s">
        <v>139</v>
      </c>
      <c r="AT277" s="142" t="s">
        <v>134</v>
      </c>
      <c r="AU277" s="142" t="s">
        <v>88</v>
      </c>
      <c r="AY277" s="16" t="s">
        <v>132</v>
      </c>
      <c r="BE277" s="143">
        <f>IF(N277="základní",J277,0)</f>
        <v>0</v>
      </c>
      <c r="BF277" s="143">
        <f>IF(N277="snížená",J277,0)</f>
        <v>0</v>
      </c>
      <c r="BG277" s="143">
        <f>IF(N277="zákl. přenesená",J277,0)</f>
        <v>0</v>
      </c>
      <c r="BH277" s="143">
        <f>IF(N277="sníž. přenesená",J277,0)</f>
        <v>0</v>
      </c>
      <c r="BI277" s="143">
        <f>IF(N277="nulová",J277,0)</f>
        <v>0</v>
      </c>
      <c r="BJ277" s="16" t="s">
        <v>21</v>
      </c>
      <c r="BK277" s="143">
        <f>ROUND(I277*H277,2)</f>
        <v>0</v>
      </c>
      <c r="BL277" s="16" t="s">
        <v>139</v>
      </c>
      <c r="BM277" s="142" t="s">
        <v>369</v>
      </c>
    </row>
    <row r="278" spans="2:65" s="1" customFormat="1" ht="48">
      <c r="B278" s="31"/>
      <c r="D278" s="144" t="s">
        <v>141</v>
      </c>
      <c r="F278" s="145" t="s">
        <v>370</v>
      </c>
      <c r="I278" s="146"/>
      <c r="L278" s="31"/>
      <c r="M278" s="147"/>
      <c r="T278" s="55"/>
      <c r="AT278" s="16" t="s">
        <v>141</v>
      </c>
      <c r="AU278" s="16" t="s">
        <v>88</v>
      </c>
    </row>
    <row r="279" spans="2:65" s="1" customFormat="1" ht="11">
      <c r="B279" s="31"/>
      <c r="D279" s="148" t="s">
        <v>143</v>
      </c>
      <c r="F279" s="149" t="s">
        <v>371</v>
      </c>
      <c r="I279" s="146"/>
      <c r="L279" s="31"/>
      <c r="M279" s="147"/>
      <c r="T279" s="55"/>
      <c r="AT279" s="16" t="s">
        <v>143</v>
      </c>
      <c r="AU279" s="16" t="s">
        <v>88</v>
      </c>
    </row>
    <row r="280" spans="2:65" s="12" customFormat="1" ht="12">
      <c r="B280" s="150"/>
      <c r="D280" s="144" t="s">
        <v>145</v>
      </c>
      <c r="E280" s="151" t="s">
        <v>1</v>
      </c>
      <c r="F280" s="152" t="s">
        <v>372</v>
      </c>
      <c r="H280" s="151" t="s">
        <v>1</v>
      </c>
      <c r="I280" s="153"/>
      <c r="L280" s="150"/>
      <c r="M280" s="154"/>
      <c r="T280" s="155"/>
      <c r="AT280" s="151" t="s">
        <v>145</v>
      </c>
      <c r="AU280" s="151" t="s">
        <v>88</v>
      </c>
      <c r="AV280" s="12" t="s">
        <v>21</v>
      </c>
      <c r="AW280" s="12" t="s">
        <v>36</v>
      </c>
      <c r="AX280" s="12" t="s">
        <v>79</v>
      </c>
      <c r="AY280" s="151" t="s">
        <v>132</v>
      </c>
    </row>
    <row r="281" spans="2:65" s="12" customFormat="1" ht="12">
      <c r="B281" s="150"/>
      <c r="D281" s="144" t="s">
        <v>145</v>
      </c>
      <c r="E281" s="151" t="s">
        <v>1</v>
      </c>
      <c r="F281" s="152" t="s">
        <v>373</v>
      </c>
      <c r="H281" s="151" t="s">
        <v>1</v>
      </c>
      <c r="I281" s="153"/>
      <c r="L281" s="150"/>
      <c r="M281" s="154"/>
      <c r="T281" s="155"/>
      <c r="AT281" s="151" t="s">
        <v>145</v>
      </c>
      <c r="AU281" s="151" t="s">
        <v>88</v>
      </c>
      <c r="AV281" s="12" t="s">
        <v>21</v>
      </c>
      <c r="AW281" s="12" t="s">
        <v>36</v>
      </c>
      <c r="AX281" s="12" t="s">
        <v>79</v>
      </c>
      <c r="AY281" s="151" t="s">
        <v>132</v>
      </c>
    </row>
    <row r="282" spans="2:65" s="13" customFormat="1" ht="12">
      <c r="B282" s="156"/>
      <c r="D282" s="144" t="s">
        <v>145</v>
      </c>
      <c r="E282" s="157" t="s">
        <v>1</v>
      </c>
      <c r="F282" s="158" t="s">
        <v>374</v>
      </c>
      <c r="H282" s="159">
        <v>2.6019999999999999</v>
      </c>
      <c r="I282" s="160"/>
      <c r="L282" s="156"/>
      <c r="M282" s="161"/>
      <c r="T282" s="162"/>
      <c r="AT282" s="157" t="s">
        <v>145</v>
      </c>
      <c r="AU282" s="157" t="s">
        <v>88</v>
      </c>
      <c r="AV282" s="13" t="s">
        <v>88</v>
      </c>
      <c r="AW282" s="13" t="s">
        <v>36</v>
      </c>
      <c r="AX282" s="13" t="s">
        <v>21</v>
      </c>
      <c r="AY282" s="157" t="s">
        <v>132</v>
      </c>
    </row>
    <row r="283" spans="2:65" s="1" customFormat="1" ht="16.5" customHeight="1">
      <c r="B283" s="31"/>
      <c r="C283" s="171" t="s">
        <v>375</v>
      </c>
      <c r="D283" s="171" t="s">
        <v>290</v>
      </c>
      <c r="E283" s="172" t="s">
        <v>376</v>
      </c>
      <c r="F283" s="173" t="s">
        <v>377</v>
      </c>
      <c r="G283" s="174" t="s">
        <v>241</v>
      </c>
      <c r="H283" s="175">
        <v>2.8620000000000001</v>
      </c>
      <c r="I283" s="176"/>
      <c r="J283" s="177">
        <f>ROUND(I283*H283,2)</f>
        <v>0</v>
      </c>
      <c r="K283" s="173" t="s">
        <v>1</v>
      </c>
      <c r="L283" s="178"/>
      <c r="M283" s="179" t="s">
        <v>1</v>
      </c>
      <c r="N283" s="180" t="s">
        <v>44</v>
      </c>
      <c r="P283" s="140">
        <f>O283*H283</f>
        <v>0</v>
      </c>
      <c r="Q283" s="140">
        <v>0.35</v>
      </c>
      <c r="R283" s="140">
        <f>Q283*H283</f>
        <v>1.0017</v>
      </c>
      <c r="S283" s="140">
        <v>0</v>
      </c>
      <c r="T283" s="141">
        <f>S283*H283</f>
        <v>0</v>
      </c>
      <c r="AR283" s="142" t="s">
        <v>187</v>
      </c>
      <c r="AT283" s="142" t="s">
        <v>290</v>
      </c>
      <c r="AU283" s="142" t="s">
        <v>88</v>
      </c>
      <c r="AY283" s="16" t="s">
        <v>132</v>
      </c>
      <c r="BE283" s="143">
        <f>IF(N283="základní",J283,0)</f>
        <v>0</v>
      </c>
      <c r="BF283" s="143">
        <f>IF(N283="snížená",J283,0)</f>
        <v>0</v>
      </c>
      <c r="BG283" s="143">
        <f>IF(N283="zákl. přenesená",J283,0)</f>
        <v>0</v>
      </c>
      <c r="BH283" s="143">
        <f>IF(N283="sníž. přenesená",J283,0)</f>
        <v>0</v>
      </c>
      <c r="BI283" s="143">
        <f>IF(N283="nulová",J283,0)</f>
        <v>0</v>
      </c>
      <c r="BJ283" s="16" t="s">
        <v>21</v>
      </c>
      <c r="BK283" s="143">
        <f>ROUND(I283*H283,2)</f>
        <v>0</v>
      </c>
      <c r="BL283" s="16" t="s">
        <v>139</v>
      </c>
      <c r="BM283" s="142" t="s">
        <v>378</v>
      </c>
    </row>
    <row r="284" spans="2:65" s="1" customFormat="1" ht="12">
      <c r="B284" s="31"/>
      <c r="D284" s="144" t="s">
        <v>141</v>
      </c>
      <c r="F284" s="145" t="s">
        <v>379</v>
      </c>
      <c r="I284" s="146"/>
      <c r="L284" s="31"/>
      <c r="M284" s="147"/>
      <c r="T284" s="55"/>
      <c r="AT284" s="16" t="s">
        <v>141</v>
      </c>
      <c r="AU284" s="16" t="s">
        <v>88</v>
      </c>
    </row>
    <row r="285" spans="2:65" s="12" customFormat="1" ht="12">
      <c r="B285" s="150"/>
      <c r="D285" s="144" t="s">
        <v>145</v>
      </c>
      <c r="E285" s="151" t="s">
        <v>1</v>
      </c>
      <c r="F285" s="152" t="s">
        <v>372</v>
      </c>
      <c r="H285" s="151" t="s">
        <v>1</v>
      </c>
      <c r="I285" s="153"/>
      <c r="L285" s="150"/>
      <c r="M285" s="154"/>
      <c r="T285" s="155"/>
      <c r="AT285" s="151" t="s">
        <v>145</v>
      </c>
      <c r="AU285" s="151" t="s">
        <v>88</v>
      </c>
      <c r="AV285" s="12" t="s">
        <v>21</v>
      </c>
      <c r="AW285" s="12" t="s">
        <v>36</v>
      </c>
      <c r="AX285" s="12" t="s">
        <v>79</v>
      </c>
      <c r="AY285" s="151" t="s">
        <v>132</v>
      </c>
    </row>
    <row r="286" spans="2:65" s="12" customFormat="1" ht="12">
      <c r="B286" s="150"/>
      <c r="D286" s="144" t="s">
        <v>145</v>
      </c>
      <c r="E286" s="151" t="s">
        <v>1</v>
      </c>
      <c r="F286" s="152" t="s">
        <v>373</v>
      </c>
      <c r="H286" s="151" t="s">
        <v>1</v>
      </c>
      <c r="I286" s="153"/>
      <c r="L286" s="150"/>
      <c r="M286" s="154"/>
      <c r="T286" s="155"/>
      <c r="AT286" s="151" t="s">
        <v>145</v>
      </c>
      <c r="AU286" s="151" t="s">
        <v>88</v>
      </c>
      <c r="AV286" s="12" t="s">
        <v>21</v>
      </c>
      <c r="AW286" s="12" t="s">
        <v>36</v>
      </c>
      <c r="AX286" s="12" t="s">
        <v>79</v>
      </c>
      <c r="AY286" s="151" t="s">
        <v>132</v>
      </c>
    </row>
    <row r="287" spans="2:65" s="13" customFormat="1" ht="12">
      <c r="B287" s="156"/>
      <c r="D287" s="144" t="s">
        <v>145</v>
      </c>
      <c r="E287" s="157" t="s">
        <v>1</v>
      </c>
      <c r="F287" s="158" t="s">
        <v>374</v>
      </c>
      <c r="H287" s="159">
        <v>2.6019999999999999</v>
      </c>
      <c r="I287" s="160"/>
      <c r="L287" s="156"/>
      <c r="M287" s="161"/>
      <c r="T287" s="162"/>
      <c r="AT287" s="157" t="s">
        <v>145</v>
      </c>
      <c r="AU287" s="157" t="s">
        <v>88</v>
      </c>
      <c r="AV287" s="13" t="s">
        <v>88</v>
      </c>
      <c r="AW287" s="13" t="s">
        <v>36</v>
      </c>
      <c r="AX287" s="13" t="s">
        <v>21</v>
      </c>
      <c r="AY287" s="157" t="s">
        <v>132</v>
      </c>
    </row>
    <row r="288" spans="2:65" s="13" customFormat="1" ht="12">
      <c r="B288" s="156"/>
      <c r="D288" s="144" t="s">
        <v>145</v>
      </c>
      <c r="F288" s="158" t="s">
        <v>380</v>
      </c>
      <c r="H288" s="159">
        <v>2.8620000000000001</v>
      </c>
      <c r="I288" s="160"/>
      <c r="L288" s="156"/>
      <c r="M288" s="161"/>
      <c r="T288" s="162"/>
      <c r="AT288" s="157" t="s">
        <v>145</v>
      </c>
      <c r="AU288" s="157" t="s">
        <v>88</v>
      </c>
      <c r="AV288" s="13" t="s">
        <v>88</v>
      </c>
      <c r="AW288" s="13" t="s">
        <v>4</v>
      </c>
      <c r="AX288" s="13" t="s">
        <v>21</v>
      </c>
      <c r="AY288" s="157" t="s">
        <v>132</v>
      </c>
    </row>
    <row r="289" spans="2:65" s="11" customFormat="1" ht="22.75" customHeight="1">
      <c r="B289" s="119"/>
      <c r="D289" s="120" t="s">
        <v>78</v>
      </c>
      <c r="E289" s="129" t="s">
        <v>170</v>
      </c>
      <c r="F289" s="129" t="s">
        <v>381</v>
      </c>
      <c r="I289" s="122"/>
      <c r="J289" s="130">
        <f>BK289</f>
        <v>0</v>
      </c>
      <c r="L289" s="119"/>
      <c r="M289" s="124"/>
      <c r="P289" s="125">
        <f>SUM(P290:P403)</f>
        <v>0</v>
      </c>
      <c r="R289" s="125">
        <f>SUM(R290:R403)</f>
        <v>132.83526999999998</v>
      </c>
      <c r="T289" s="126">
        <f>SUM(T290:T403)</f>
        <v>0</v>
      </c>
      <c r="AR289" s="120" t="s">
        <v>21</v>
      </c>
      <c r="AT289" s="127" t="s">
        <v>78</v>
      </c>
      <c r="AU289" s="127" t="s">
        <v>21</v>
      </c>
      <c r="AY289" s="120" t="s">
        <v>132</v>
      </c>
      <c r="BK289" s="128">
        <f>SUM(BK290:BK403)</f>
        <v>0</v>
      </c>
    </row>
    <row r="290" spans="2:65" s="1" customFormat="1" ht="16.5" customHeight="1">
      <c r="B290" s="31"/>
      <c r="C290" s="131" t="s">
        <v>382</v>
      </c>
      <c r="D290" s="131" t="s">
        <v>134</v>
      </c>
      <c r="E290" s="132" t="s">
        <v>383</v>
      </c>
      <c r="F290" s="133" t="s">
        <v>384</v>
      </c>
      <c r="G290" s="134" t="s">
        <v>137</v>
      </c>
      <c r="H290" s="135">
        <v>5</v>
      </c>
      <c r="I290" s="136"/>
      <c r="J290" s="137">
        <f>ROUND(I290*H290,2)</f>
        <v>0</v>
      </c>
      <c r="K290" s="133" t="s">
        <v>138</v>
      </c>
      <c r="L290" s="31"/>
      <c r="M290" s="138" t="s">
        <v>1</v>
      </c>
      <c r="N290" s="139" t="s">
        <v>44</v>
      </c>
      <c r="P290" s="140">
        <f>O290*H290</f>
        <v>0</v>
      </c>
      <c r="Q290" s="140">
        <v>0</v>
      </c>
      <c r="R290" s="140">
        <f>Q290*H290</f>
        <v>0</v>
      </c>
      <c r="S290" s="140">
        <v>0</v>
      </c>
      <c r="T290" s="141">
        <f>S290*H290</f>
        <v>0</v>
      </c>
      <c r="AR290" s="142" t="s">
        <v>139</v>
      </c>
      <c r="AT290" s="142" t="s">
        <v>134</v>
      </c>
      <c r="AU290" s="142" t="s">
        <v>88</v>
      </c>
      <c r="AY290" s="16" t="s">
        <v>132</v>
      </c>
      <c r="BE290" s="143">
        <f>IF(N290="základní",J290,0)</f>
        <v>0</v>
      </c>
      <c r="BF290" s="143">
        <f>IF(N290="snížená",J290,0)</f>
        <v>0</v>
      </c>
      <c r="BG290" s="143">
        <f>IF(N290="zákl. přenesená",J290,0)</f>
        <v>0</v>
      </c>
      <c r="BH290" s="143">
        <f>IF(N290="sníž. přenesená",J290,0)</f>
        <v>0</v>
      </c>
      <c r="BI290" s="143">
        <f>IF(N290="nulová",J290,0)</f>
        <v>0</v>
      </c>
      <c r="BJ290" s="16" t="s">
        <v>21</v>
      </c>
      <c r="BK290" s="143">
        <f>ROUND(I290*H290,2)</f>
        <v>0</v>
      </c>
      <c r="BL290" s="16" t="s">
        <v>139</v>
      </c>
      <c r="BM290" s="142" t="s">
        <v>385</v>
      </c>
    </row>
    <row r="291" spans="2:65" s="1" customFormat="1" ht="24">
      <c r="B291" s="31"/>
      <c r="D291" s="144" t="s">
        <v>141</v>
      </c>
      <c r="F291" s="145" t="s">
        <v>386</v>
      </c>
      <c r="I291" s="146"/>
      <c r="L291" s="31"/>
      <c r="M291" s="147"/>
      <c r="T291" s="55"/>
      <c r="AT291" s="16" t="s">
        <v>141</v>
      </c>
      <c r="AU291" s="16" t="s">
        <v>88</v>
      </c>
    </row>
    <row r="292" spans="2:65" s="1" customFormat="1" ht="11">
      <c r="B292" s="31"/>
      <c r="D292" s="148" t="s">
        <v>143</v>
      </c>
      <c r="F292" s="149" t="s">
        <v>387</v>
      </c>
      <c r="I292" s="146"/>
      <c r="L292" s="31"/>
      <c r="M292" s="147"/>
      <c r="T292" s="55"/>
      <c r="AT292" s="16" t="s">
        <v>143</v>
      </c>
      <c r="AU292" s="16" t="s">
        <v>88</v>
      </c>
    </row>
    <row r="293" spans="2:65" s="13" customFormat="1" ht="12">
      <c r="B293" s="156"/>
      <c r="D293" s="144" t="s">
        <v>145</v>
      </c>
      <c r="E293" s="157" t="s">
        <v>1</v>
      </c>
      <c r="F293" s="158" t="s">
        <v>388</v>
      </c>
      <c r="H293" s="159">
        <v>5</v>
      </c>
      <c r="I293" s="160"/>
      <c r="L293" s="156"/>
      <c r="M293" s="161"/>
      <c r="T293" s="162"/>
      <c r="AT293" s="157" t="s">
        <v>145</v>
      </c>
      <c r="AU293" s="157" t="s">
        <v>88</v>
      </c>
      <c r="AV293" s="13" t="s">
        <v>88</v>
      </c>
      <c r="AW293" s="13" t="s">
        <v>36</v>
      </c>
      <c r="AX293" s="13" t="s">
        <v>21</v>
      </c>
      <c r="AY293" s="157" t="s">
        <v>132</v>
      </c>
    </row>
    <row r="294" spans="2:65" s="1" customFormat="1" ht="24.25" customHeight="1">
      <c r="B294" s="31"/>
      <c r="C294" s="131" t="s">
        <v>389</v>
      </c>
      <c r="D294" s="131" t="s">
        <v>134</v>
      </c>
      <c r="E294" s="132" t="s">
        <v>390</v>
      </c>
      <c r="F294" s="133" t="s">
        <v>391</v>
      </c>
      <c r="G294" s="134" t="s">
        <v>137</v>
      </c>
      <c r="H294" s="135">
        <v>614.6</v>
      </c>
      <c r="I294" s="136"/>
      <c r="J294" s="137">
        <f>ROUND(I294*H294,2)</f>
        <v>0</v>
      </c>
      <c r="K294" s="133" t="s">
        <v>138</v>
      </c>
      <c r="L294" s="31"/>
      <c r="M294" s="138" t="s">
        <v>1</v>
      </c>
      <c r="N294" s="139" t="s">
        <v>44</v>
      </c>
      <c r="P294" s="140">
        <f>O294*H294</f>
        <v>0</v>
      </c>
      <c r="Q294" s="140">
        <v>0</v>
      </c>
      <c r="R294" s="140">
        <f>Q294*H294</f>
        <v>0</v>
      </c>
      <c r="S294" s="140">
        <v>0</v>
      </c>
      <c r="T294" s="141">
        <f>S294*H294</f>
        <v>0</v>
      </c>
      <c r="AR294" s="142" t="s">
        <v>139</v>
      </c>
      <c r="AT294" s="142" t="s">
        <v>134</v>
      </c>
      <c r="AU294" s="142" t="s">
        <v>88</v>
      </c>
      <c r="AY294" s="16" t="s">
        <v>132</v>
      </c>
      <c r="BE294" s="143">
        <f>IF(N294="základní",J294,0)</f>
        <v>0</v>
      </c>
      <c r="BF294" s="143">
        <f>IF(N294="snížená",J294,0)</f>
        <v>0</v>
      </c>
      <c r="BG294" s="143">
        <f>IF(N294="zákl. přenesená",J294,0)</f>
        <v>0</v>
      </c>
      <c r="BH294" s="143">
        <f>IF(N294="sníž. přenesená",J294,0)</f>
        <v>0</v>
      </c>
      <c r="BI294" s="143">
        <f>IF(N294="nulová",J294,0)</f>
        <v>0</v>
      </c>
      <c r="BJ294" s="16" t="s">
        <v>21</v>
      </c>
      <c r="BK294" s="143">
        <f>ROUND(I294*H294,2)</f>
        <v>0</v>
      </c>
      <c r="BL294" s="16" t="s">
        <v>139</v>
      </c>
      <c r="BM294" s="142" t="s">
        <v>392</v>
      </c>
    </row>
    <row r="295" spans="2:65" s="1" customFormat="1" ht="24">
      <c r="B295" s="31"/>
      <c r="D295" s="144" t="s">
        <v>141</v>
      </c>
      <c r="F295" s="145" t="s">
        <v>393</v>
      </c>
      <c r="I295" s="146"/>
      <c r="L295" s="31"/>
      <c r="M295" s="147"/>
      <c r="T295" s="55"/>
      <c r="AT295" s="16" t="s">
        <v>141</v>
      </c>
      <c r="AU295" s="16" t="s">
        <v>88</v>
      </c>
    </row>
    <row r="296" spans="2:65" s="1" customFormat="1" ht="11">
      <c r="B296" s="31"/>
      <c r="D296" s="148" t="s">
        <v>143</v>
      </c>
      <c r="F296" s="149" t="s">
        <v>394</v>
      </c>
      <c r="I296" s="146"/>
      <c r="L296" s="31"/>
      <c r="M296" s="147"/>
      <c r="T296" s="55"/>
      <c r="AT296" s="16" t="s">
        <v>143</v>
      </c>
      <c r="AU296" s="16" t="s">
        <v>88</v>
      </c>
    </row>
    <row r="297" spans="2:65" s="13" customFormat="1" ht="12">
      <c r="B297" s="156"/>
      <c r="D297" s="144" t="s">
        <v>145</v>
      </c>
      <c r="E297" s="157" t="s">
        <v>1</v>
      </c>
      <c r="F297" s="158" t="s">
        <v>395</v>
      </c>
      <c r="H297" s="159">
        <v>614.6</v>
      </c>
      <c r="I297" s="160"/>
      <c r="L297" s="156"/>
      <c r="M297" s="161"/>
      <c r="T297" s="162"/>
      <c r="AT297" s="157" t="s">
        <v>145</v>
      </c>
      <c r="AU297" s="157" t="s">
        <v>88</v>
      </c>
      <c r="AV297" s="13" t="s">
        <v>88</v>
      </c>
      <c r="AW297" s="13" t="s">
        <v>36</v>
      </c>
      <c r="AX297" s="13" t="s">
        <v>21</v>
      </c>
      <c r="AY297" s="157" t="s">
        <v>132</v>
      </c>
    </row>
    <row r="298" spans="2:65" s="1" customFormat="1" ht="24.25" customHeight="1">
      <c r="B298" s="31"/>
      <c r="C298" s="131" t="s">
        <v>396</v>
      </c>
      <c r="D298" s="131" t="s">
        <v>134</v>
      </c>
      <c r="E298" s="132" t="s">
        <v>397</v>
      </c>
      <c r="F298" s="133" t="s">
        <v>398</v>
      </c>
      <c r="G298" s="134" t="s">
        <v>137</v>
      </c>
      <c r="H298" s="135">
        <v>1453</v>
      </c>
      <c r="I298" s="136"/>
      <c r="J298" s="137">
        <f>ROUND(I298*H298,2)</f>
        <v>0</v>
      </c>
      <c r="K298" s="133" t="s">
        <v>138</v>
      </c>
      <c r="L298" s="31"/>
      <c r="M298" s="138" t="s">
        <v>1</v>
      </c>
      <c r="N298" s="139" t="s">
        <v>44</v>
      </c>
      <c r="P298" s="140">
        <f>O298*H298</f>
        <v>0</v>
      </c>
      <c r="Q298" s="140">
        <v>0</v>
      </c>
      <c r="R298" s="140">
        <f>Q298*H298</f>
        <v>0</v>
      </c>
      <c r="S298" s="140">
        <v>0</v>
      </c>
      <c r="T298" s="141">
        <f>S298*H298</f>
        <v>0</v>
      </c>
      <c r="AR298" s="142" t="s">
        <v>139</v>
      </c>
      <c r="AT298" s="142" t="s">
        <v>134</v>
      </c>
      <c r="AU298" s="142" t="s">
        <v>88</v>
      </c>
      <c r="AY298" s="16" t="s">
        <v>132</v>
      </c>
      <c r="BE298" s="143">
        <f>IF(N298="základní",J298,0)</f>
        <v>0</v>
      </c>
      <c r="BF298" s="143">
        <f>IF(N298="snížená",J298,0)</f>
        <v>0</v>
      </c>
      <c r="BG298" s="143">
        <f>IF(N298="zákl. přenesená",J298,0)</f>
        <v>0</v>
      </c>
      <c r="BH298" s="143">
        <f>IF(N298="sníž. přenesená",J298,0)</f>
        <v>0</v>
      </c>
      <c r="BI298" s="143">
        <f>IF(N298="nulová",J298,0)</f>
        <v>0</v>
      </c>
      <c r="BJ298" s="16" t="s">
        <v>21</v>
      </c>
      <c r="BK298" s="143">
        <f>ROUND(I298*H298,2)</f>
        <v>0</v>
      </c>
      <c r="BL298" s="16" t="s">
        <v>139</v>
      </c>
      <c r="BM298" s="142" t="s">
        <v>399</v>
      </c>
    </row>
    <row r="299" spans="2:65" s="1" customFormat="1" ht="24">
      <c r="B299" s="31"/>
      <c r="D299" s="144" t="s">
        <v>141</v>
      </c>
      <c r="F299" s="145" t="s">
        <v>400</v>
      </c>
      <c r="I299" s="146"/>
      <c r="L299" s="31"/>
      <c r="M299" s="147"/>
      <c r="T299" s="55"/>
      <c r="AT299" s="16" t="s">
        <v>141</v>
      </c>
      <c r="AU299" s="16" t="s">
        <v>88</v>
      </c>
    </row>
    <row r="300" spans="2:65" s="1" customFormat="1" ht="11">
      <c r="B300" s="31"/>
      <c r="D300" s="148" t="s">
        <v>143</v>
      </c>
      <c r="F300" s="149" t="s">
        <v>401</v>
      </c>
      <c r="I300" s="146"/>
      <c r="L300" s="31"/>
      <c r="M300" s="147"/>
      <c r="T300" s="55"/>
      <c r="AT300" s="16" t="s">
        <v>143</v>
      </c>
      <c r="AU300" s="16" t="s">
        <v>88</v>
      </c>
    </row>
    <row r="301" spans="2:65" s="12" customFormat="1" ht="12">
      <c r="B301" s="150"/>
      <c r="D301" s="144" t="s">
        <v>145</v>
      </c>
      <c r="E301" s="151" t="s">
        <v>1</v>
      </c>
      <c r="F301" s="152" t="s">
        <v>402</v>
      </c>
      <c r="H301" s="151" t="s">
        <v>1</v>
      </c>
      <c r="I301" s="153"/>
      <c r="L301" s="150"/>
      <c r="M301" s="154"/>
      <c r="T301" s="155"/>
      <c r="AT301" s="151" t="s">
        <v>145</v>
      </c>
      <c r="AU301" s="151" t="s">
        <v>88</v>
      </c>
      <c r="AV301" s="12" t="s">
        <v>21</v>
      </c>
      <c r="AW301" s="12" t="s">
        <v>36</v>
      </c>
      <c r="AX301" s="12" t="s">
        <v>79</v>
      </c>
      <c r="AY301" s="151" t="s">
        <v>132</v>
      </c>
    </row>
    <row r="302" spans="2:65" s="13" customFormat="1" ht="12">
      <c r="B302" s="156"/>
      <c r="D302" s="144" t="s">
        <v>145</v>
      </c>
      <c r="E302" s="157" t="s">
        <v>1</v>
      </c>
      <c r="F302" s="158" t="s">
        <v>403</v>
      </c>
      <c r="H302" s="159">
        <v>1453</v>
      </c>
      <c r="I302" s="160"/>
      <c r="L302" s="156"/>
      <c r="M302" s="161"/>
      <c r="T302" s="162"/>
      <c r="AT302" s="157" t="s">
        <v>145</v>
      </c>
      <c r="AU302" s="157" t="s">
        <v>88</v>
      </c>
      <c r="AV302" s="13" t="s">
        <v>88</v>
      </c>
      <c r="AW302" s="13" t="s">
        <v>36</v>
      </c>
      <c r="AX302" s="13" t="s">
        <v>21</v>
      </c>
      <c r="AY302" s="157" t="s">
        <v>132</v>
      </c>
    </row>
    <row r="303" spans="2:65" s="1" customFormat="1" ht="24.25" customHeight="1">
      <c r="B303" s="31"/>
      <c r="C303" s="131" t="s">
        <v>404</v>
      </c>
      <c r="D303" s="131" t="s">
        <v>134</v>
      </c>
      <c r="E303" s="132" t="s">
        <v>405</v>
      </c>
      <c r="F303" s="133" t="s">
        <v>406</v>
      </c>
      <c r="G303" s="134" t="s">
        <v>137</v>
      </c>
      <c r="H303" s="135">
        <v>236.8</v>
      </c>
      <c r="I303" s="136"/>
      <c r="J303" s="137">
        <f>ROUND(I303*H303,2)</f>
        <v>0</v>
      </c>
      <c r="K303" s="133" t="s">
        <v>1</v>
      </c>
      <c r="L303" s="31"/>
      <c r="M303" s="138" t="s">
        <v>1</v>
      </c>
      <c r="N303" s="139" t="s">
        <v>44</v>
      </c>
      <c r="P303" s="140">
        <f>O303*H303</f>
        <v>0</v>
      </c>
      <c r="Q303" s="140">
        <v>0</v>
      </c>
      <c r="R303" s="140">
        <f>Q303*H303</f>
        <v>0</v>
      </c>
      <c r="S303" s="140">
        <v>0</v>
      </c>
      <c r="T303" s="141">
        <f>S303*H303</f>
        <v>0</v>
      </c>
      <c r="AR303" s="142" t="s">
        <v>139</v>
      </c>
      <c r="AT303" s="142" t="s">
        <v>134</v>
      </c>
      <c r="AU303" s="142" t="s">
        <v>88</v>
      </c>
      <c r="AY303" s="16" t="s">
        <v>132</v>
      </c>
      <c r="BE303" s="143">
        <f>IF(N303="základní",J303,0)</f>
        <v>0</v>
      </c>
      <c r="BF303" s="143">
        <f>IF(N303="snížená",J303,0)</f>
        <v>0</v>
      </c>
      <c r="BG303" s="143">
        <f>IF(N303="zákl. přenesená",J303,0)</f>
        <v>0</v>
      </c>
      <c r="BH303" s="143">
        <f>IF(N303="sníž. přenesená",J303,0)</f>
        <v>0</v>
      </c>
      <c r="BI303" s="143">
        <f>IF(N303="nulová",J303,0)</f>
        <v>0</v>
      </c>
      <c r="BJ303" s="16" t="s">
        <v>21</v>
      </c>
      <c r="BK303" s="143">
        <f>ROUND(I303*H303,2)</f>
        <v>0</v>
      </c>
      <c r="BL303" s="16" t="s">
        <v>139</v>
      </c>
      <c r="BM303" s="142" t="s">
        <v>407</v>
      </c>
    </row>
    <row r="304" spans="2:65" s="1" customFormat="1" ht="36">
      <c r="B304" s="31"/>
      <c r="D304" s="144" t="s">
        <v>141</v>
      </c>
      <c r="F304" s="145" t="s">
        <v>408</v>
      </c>
      <c r="I304" s="146"/>
      <c r="L304" s="31"/>
      <c r="M304" s="147"/>
      <c r="T304" s="55"/>
      <c r="AT304" s="16" t="s">
        <v>141</v>
      </c>
      <c r="AU304" s="16" t="s">
        <v>88</v>
      </c>
    </row>
    <row r="305" spans="2:65" s="13" customFormat="1" ht="12">
      <c r="B305" s="156"/>
      <c r="D305" s="144" t="s">
        <v>145</v>
      </c>
      <c r="E305" s="157" t="s">
        <v>1</v>
      </c>
      <c r="F305" s="158" t="s">
        <v>409</v>
      </c>
      <c r="H305" s="159">
        <v>236.8</v>
      </c>
      <c r="I305" s="160"/>
      <c r="L305" s="156"/>
      <c r="M305" s="161"/>
      <c r="T305" s="162"/>
      <c r="AT305" s="157" t="s">
        <v>145</v>
      </c>
      <c r="AU305" s="157" t="s">
        <v>88</v>
      </c>
      <c r="AV305" s="13" t="s">
        <v>88</v>
      </c>
      <c r="AW305" s="13" t="s">
        <v>36</v>
      </c>
      <c r="AX305" s="13" t="s">
        <v>21</v>
      </c>
      <c r="AY305" s="157" t="s">
        <v>132</v>
      </c>
    </row>
    <row r="306" spans="2:65" s="1" customFormat="1" ht="24.25" customHeight="1">
      <c r="B306" s="31"/>
      <c r="C306" s="131" t="s">
        <v>410</v>
      </c>
      <c r="D306" s="131" t="s">
        <v>134</v>
      </c>
      <c r="E306" s="132" t="s">
        <v>411</v>
      </c>
      <c r="F306" s="133" t="s">
        <v>412</v>
      </c>
      <c r="G306" s="134" t="s">
        <v>137</v>
      </c>
      <c r="H306" s="135">
        <v>1453</v>
      </c>
      <c r="I306" s="136"/>
      <c r="J306" s="137">
        <f>ROUND(I306*H306,2)</f>
        <v>0</v>
      </c>
      <c r="K306" s="133" t="s">
        <v>138</v>
      </c>
      <c r="L306" s="31"/>
      <c r="M306" s="138" t="s">
        <v>1</v>
      </c>
      <c r="N306" s="139" t="s">
        <v>44</v>
      </c>
      <c r="P306" s="140">
        <f>O306*H306</f>
        <v>0</v>
      </c>
      <c r="Q306" s="140">
        <v>0</v>
      </c>
      <c r="R306" s="140">
        <f>Q306*H306</f>
        <v>0</v>
      </c>
      <c r="S306" s="140">
        <v>0</v>
      </c>
      <c r="T306" s="141">
        <f>S306*H306</f>
        <v>0</v>
      </c>
      <c r="AR306" s="142" t="s">
        <v>139</v>
      </c>
      <c r="AT306" s="142" t="s">
        <v>134</v>
      </c>
      <c r="AU306" s="142" t="s">
        <v>88</v>
      </c>
      <c r="AY306" s="16" t="s">
        <v>132</v>
      </c>
      <c r="BE306" s="143">
        <f>IF(N306="základní",J306,0)</f>
        <v>0</v>
      </c>
      <c r="BF306" s="143">
        <f>IF(N306="snížená",J306,0)</f>
        <v>0</v>
      </c>
      <c r="BG306" s="143">
        <f>IF(N306="zákl. přenesená",J306,0)</f>
        <v>0</v>
      </c>
      <c r="BH306" s="143">
        <f>IF(N306="sníž. přenesená",J306,0)</f>
        <v>0</v>
      </c>
      <c r="BI306" s="143">
        <f>IF(N306="nulová",J306,0)</f>
        <v>0</v>
      </c>
      <c r="BJ306" s="16" t="s">
        <v>21</v>
      </c>
      <c r="BK306" s="143">
        <f>ROUND(I306*H306,2)</f>
        <v>0</v>
      </c>
      <c r="BL306" s="16" t="s">
        <v>139</v>
      </c>
      <c r="BM306" s="142" t="s">
        <v>413</v>
      </c>
    </row>
    <row r="307" spans="2:65" s="1" customFormat="1" ht="36">
      <c r="B307" s="31"/>
      <c r="D307" s="144" t="s">
        <v>141</v>
      </c>
      <c r="F307" s="145" t="s">
        <v>414</v>
      </c>
      <c r="I307" s="146"/>
      <c r="L307" s="31"/>
      <c r="M307" s="147"/>
      <c r="T307" s="55"/>
      <c r="AT307" s="16" t="s">
        <v>141</v>
      </c>
      <c r="AU307" s="16" t="s">
        <v>88</v>
      </c>
    </row>
    <row r="308" spans="2:65" s="1" customFormat="1" ht="11">
      <c r="B308" s="31"/>
      <c r="D308" s="148" t="s">
        <v>143</v>
      </c>
      <c r="F308" s="149" t="s">
        <v>415</v>
      </c>
      <c r="I308" s="146"/>
      <c r="L308" s="31"/>
      <c r="M308" s="147"/>
      <c r="T308" s="55"/>
      <c r="AT308" s="16" t="s">
        <v>143</v>
      </c>
      <c r="AU308" s="16" t="s">
        <v>88</v>
      </c>
    </row>
    <row r="309" spans="2:65" s="13" customFormat="1" ht="12">
      <c r="B309" s="156"/>
      <c r="D309" s="144" t="s">
        <v>145</v>
      </c>
      <c r="E309" s="157" t="s">
        <v>1</v>
      </c>
      <c r="F309" s="158" t="s">
        <v>403</v>
      </c>
      <c r="H309" s="159">
        <v>1453</v>
      </c>
      <c r="I309" s="160"/>
      <c r="L309" s="156"/>
      <c r="M309" s="161"/>
      <c r="T309" s="162"/>
      <c r="AT309" s="157" t="s">
        <v>145</v>
      </c>
      <c r="AU309" s="157" t="s">
        <v>88</v>
      </c>
      <c r="AV309" s="13" t="s">
        <v>88</v>
      </c>
      <c r="AW309" s="13" t="s">
        <v>36</v>
      </c>
      <c r="AX309" s="13" t="s">
        <v>21</v>
      </c>
      <c r="AY309" s="157" t="s">
        <v>132</v>
      </c>
    </row>
    <row r="310" spans="2:65" s="1" customFormat="1" ht="24.25" customHeight="1">
      <c r="B310" s="31"/>
      <c r="C310" s="131" t="s">
        <v>416</v>
      </c>
      <c r="D310" s="131" t="s">
        <v>134</v>
      </c>
      <c r="E310" s="132" t="s">
        <v>417</v>
      </c>
      <c r="F310" s="133" t="s">
        <v>418</v>
      </c>
      <c r="G310" s="134" t="s">
        <v>137</v>
      </c>
      <c r="H310" s="135">
        <v>279.8</v>
      </c>
      <c r="I310" s="136"/>
      <c r="J310" s="137">
        <f>ROUND(I310*H310,2)</f>
        <v>0</v>
      </c>
      <c r="K310" s="133" t="s">
        <v>138</v>
      </c>
      <c r="L310" s="31"/>
      <c r="M310" s="138" t="s">
        <v>1</v>
      </c>
      <c r="N310" s="139" t="s">
        <v>44</v>
      </c>
      <c r="P310" s="140">
        <f>O310*H310</f>
        <v>0</v>
      </c>
      <c r="Q310" s="140">
        <v>0</v>
      </c>
      <c r="R310" s="140">
        <f>Q310*H310</f>
        <v>0</v>
      </c>
      <c r="S310" s="140">
        <v>0</v>
      </c>
      <c r="T310" s="141">
        <f>S310*H310</f>
        <v>0</v>
      </c>
      <c r="AR310" s="142" t="s">
        <v>139</v>
      </c>
      <c r="AT310" s="142" t="s">
        <v>134</v>
      </c>
      <c r="AU310" s="142" t="s">
        <v>88</v>
      </c>
      <c r="AY310" s="16" t="s">
        <v>132</v>
      </c>
      <c r="BE310" s="143">
        <f>IF(N310="základní",J310,0)</f>
        <v>0</v>
      </c>
      <c r="BF310" s="143">
        <f>IF(N310="snížená",J310,0)</f>
        <v>0</v>
      </c>
      <c r="BG310" s="143">
        <f>IF(N310="zákl. přenesená",J310,0)</f>
        <v>0</v>
      </c>
      <c r="BH310" s="143">
        <f>IF(N310="sníž. přenesená",J310,0)</f>
        <v>0</v>
      </c>
      <c r="BI310" s="143">
        <f>IF(N310="nulová",J310,0)</f>
        <v>0</v>
      </c>
      <c r="BJ310" s="16" t="s">
        <v>21</v>
      </c>
      <c r="BK310" s="143">
        <f>ROUND(I310*H310,2)</f>
        <v>0</v>
      </c>
      <c r="BL310" s="16" t="s">
        <v>139</v>
      </c>
      <c r="BM310" s="142" t="s">
        <v>419</v>
      </c>
    </row>
    <row r="311" spans="2:65" s="1" customFormat="1" ht="36">
      <c r="B311" s="31"/>
      <c r="D311" s="144" t="s">
        <v>141</v>
      </c>
      <c r="F311" s="145" t="s">
        <v>420</v>
      </c>
      <c r="I311" s="146"/>
      <c r="L311" s="31"/>
      <c r="M311" s="147"/>
      <c r="T311" s="55"/>
      <c r="AT311" s="16" t="s">
        <v>141</v>
      </c>
      <c r="AU311" s="16" t="s">
        <v>88</v>
      </c>
    </row>
    <row r="312" spans="2:65" s="1" customFormat="1" ht="11">
      <c r="B312" s="31"/>
      <c r="D312" s="148" t="s">
        <v>143</v>
      </c>
      <c r="F312" s="149" t="s">
        <v>421</v>
      </c>
      <c r="I312" s="146"/>
      <c r="L312" s="31"/>
      <c r="M312" s="147"/>
      <c r="T312" s="55"/>
      <c r="AT312" s="16" t="s">
        <v>143</v>
      </c>
      <c r="AU312" s="16" t="s">
        <v>88</v>
      </c>
    </row>
    <row r="313" spans="2:65" s="13" customFormat="1" ht="12">
      <c r="B313" s="156"/>
      <c r="D313" s="144" t="s">
        <v>145</v>
      </c>
      <c r="E313" s="157" t="s">
        <v>1</v>
      </c>
      <c r="F313" s="158" t="s">
        <v>422</v>
      </c>
      <c r="H313" s="159">
        <v>279.8</v>
      </c>
      <c r="I313" s="160"/>
      <c r="L313" s="156"/>
      <c r="M313" s="161"/>
      <c r="T313" s="162"/>
      <c r="AT313" s="157" t="s">
        <v>145</v>
      </c>
      <c r="AU313" s="157" t="s">
        <v>88</v>
      </c>
      <c r="AV313" s="13" t="s">
        <v>88</v>
      </c>
      <c r="AW313" s="13" t="s">
        <v>36</v>
      </c>
      <c r="AX313" s="13" t="s">
        <v>21</v>
      </c>
      <c r="AY313" s="157" t="s">
        <v>132</v>
      </c>
    </row>
    <row r="314" spans="2:65" s="1" customFormat="1" ht="21.75" customHeight="1">
      <c r="B314" s="31"/>
      <c r="C314" s="131" t="s">
        <v>423</v>
      </c>
      <c r="D314" s="131" t="s">
        <v>134</v>
      </c>
      <c r="E314" s="132" t="s">
        <v>424</v>
      </c>
      <c r="F314" s="133" t="s">
        <v>425</v>
      </c>
      <c r="G314" s="134" t="s">
        <v>137</v>
      </c>
      <c r="H314" s="135">
        <v>5</v>
      </c>
      <c r="I314" s="136"/>
      <c r="J314" s="137">
        <f>ROUND(I314*H314,2)</f>
        <v>0</v>
      </c>
      <c r="K314" s="133" t="s">
        <v>138</v>
      </c>
      <c r="L314" s="31"/>
      <c r="M314" s="138" t="s">
        <v>1</v>
      </c>
      <c r="N314" s="139" t="s">
        <v>44</v>
      </c>
      <c r="P314" s="140">
        <f>O314*H314</f>
        <v>0</v>
      </c>
      <c r="Q314" s="140">
        <v>0.23</v>
      </c>
      <c r="R314" s="140">
        <f>Q314*H314</f>
        <v>1.1500000000000001</v>
      </c>
      <c r="S314" s="140">
        <v>0</v>
      </c>
      <c r="T314" s="141">
        <f>S314*H314</f>
        <v>0</v>
      </c>
      <c r="AR314" s="142" t="s">
        <v>139</v>
      </c>
      <c r="AT314" s="142" t="s">
        <v>134</v>
      </c>
      <c r="AU314" s="142" t="s">
        <v>88</v>
      </c>
      <c r="AY314" s="16" t="s">
        <v>132</v>
      </c>
      <c r="BE314" s="143">
        <f>IF(N314="základní",J314,0)</f>
        <v>0</v>
      </c>
      <c r="BF314" s="143">
        <f>IF(N314="snížená",J314,0)</f>
        <v>0</v>
      </c>
      <c r="BG314" s="143">
        <f>IF(N314="zákl. přenesená",J314,0)</f>
        <v>0</v>
      </c>
      <c r="BH314" s="143">
        <f>IF(N314="sníž. přenesená",J314,0)</f>
        <v>0</v>
      </c>
      <c r="BI314" s="143">
        <f>IF(N314="nulová",J314,0)</f>
        <v>0</v>
      </c>
      <c r="BJ314" s="16" t="s">
        <v>21</v>
      </c>
      <c r="BK314" s="143">
        <f>ROUND(I314*H314,2)</f>
        <v>0</v>
      </c>
      <c r="BL314" s="16" t="s">
        <v>139</v>
      </c>
      <c r="BM314" s="142" t="s">
        <v>426</v>
      </c>
    </row>
    <row r="315" spans="2:65" s="1" customFormat="1" ht="36">
      <c r="B315" s="31"/>
      <c r="D315" s="144" t="s">
        <v>141</v>
      </c>
      <c r="F315" s="145" t="s">
        <v>427</v>
      </c>
      <c r="I315" s="146"/>
      <c r="L315" s="31"/>
      <c r="M315" s="147"/>
      <c r="T315" s="55"/>
      <c r="AT315" s="16" t="s">
        <v>141</v>
      </c>
      <c r="AU315" s="16" t="s">
        <v>88</v>
      </c>
    </row>
    <row r="316" spans="2:65" s="1" customFormat="1" ht="11">
      <c r="B316" s="31"/>
      <c r="D316" s="148" t="s">
        <v>143</v>
      </c>
      <c r="F316" s="149" t="s">
        <v>428</v>
      </c>
      <c r="I316" s="146"/>
      <c r="L316" s="31"/>
      <c r="M316" s="147"/>
      <c r="T316" s="55"/>
      <c r="AT316" s="16" t="s">
        <v>143</v>
      </c>
      <c r="AU316" s="16" t="s">
        <v>88</v>
      </c>
    </row>
    <row r="317" spans="2:65" s="1" customFormat="1" ht="33" customHeight="1">
      <c r="B317" s="31"/>
      <c r="C317" s="131" t="s">
        <v>429</v>
      </c>
      <c r="D317" s="131" t="s">
        <v>134</v>
      </c>
      <c r="E317" s="132" t="s">
        <v>430</v>
      </c>
      <c r="F317" s="133" t="s">
        <v>431</v>
      </c>
      <c r="G317" s="134" t="s">
        <v>137</v>
      </c>
      <c r="H317" s="135">
        <v>236.8</v>
      </c>
      <c r="I317" s="136"/>
      <c r="J317" s="137">
        <f>ROUND(I317*H317,2)</f>
        <v>0</v>
      </c>
      <c r="K317" s="133" t="s">
        <v>138</v>
      </c>
      <c r="L317" s="31"/>
      <c r="M317" s="138" t="s">
        <v>1</v>
      </c>
      <c r="N317" s="139" t="s">
        <v>44</v>
      </c>
      <c r="P317" s="140">
        <f>O317*H317</f>
        <v>0</v>
      </c>
      <c r="Q317" s="140">
        <v>8.9219999999999994E-2</v>
      </c>
      <c r="R317" s="140">
        <f>Q317*H317</f>
        <v>21.127296000000001</v>
      </c>
      <c r="S317" s="140">
        <v>0</v>
      </c>
      <c r="T317" s="141">
        <f>S317*H317</f>
        <v>0</v>
      </c>
      <c r="AR317" s="142" t="s">
        <v>139</v>
      </c>
      <c r="AT317" s="142" t="s">
        <v>134</v>
      </c>
      <c r="AU317" s="142" t="s">
        <v>88</v>
      </c>
      <c r="AY317" s="16" t="s">
        <v>132</v>
      </c>
      <c r="BE317" s="143">
        <f>IF(N317="základní",J317,0)</f>
        <v>0</v>
      </c>
      <c r="BF317" s="143">
        <f>IF(N317="snížená",J317,0)</f>
        <v>0</v>
      </c>
      <c r="BG317" s="143">
        <f>IF(N317="zákl. přenesená",J317,0)</f>
        <v>0</v>
      </c>
      <c r="BH317" s="143">
        <f>IF(N317="sníž. přenesená",J317,0)</f>
        <v>0</v>
      </c>
      <c r="BI317" s="143">
        <f>IF(N317="nulová",J317,0)</f>
        <v>0</v>
      </c>
      <c r="BJ317" s="16" t="s">
        <v>21</v>
      </c>
      <c r="BK317" s="143">
        <f>ROUND(I317*H317,2)</f>
        <v>0</v>
      </c>
      <c r="BL317" s="16" t="s">
        <v>139</v>
      </c>
      <c r="BM317" s="142" t="s">
        <v>432</v>
      </c>
    </row>
    <row r="318" spans="2:65" s="1" customFormat="1" ht="72">
      <c r="B318" s="31"/>
      <c r="D318" s="144" t="s">
        <v>141</v>
      </c>
      <c r="F318" s="145" t="s">
        <v>433</v>
      </c>
      <c r="I318" s="146"/>
      <c r="L318" s="31"/>
      <c r="M318" s="147"/>
      <c r="T318" s="55"/>
      <c r="AT318" s="16" t="s">
        <v>141</v>
      </c>
      <c r="AU318" s="16" t="s">
        <v>88</v>
      </c>
    </row>
    <row r="319" spans="2:65" s="1" customFormat="1" ht="11">
      <c r="B319" s="31"/>
      <c r="D319" s="148" t="s">
        <v>143</v>
      </c>
      <c r="F319" s="149" t="s">
        <v>434</v>
      </c>
      <c r="I319" s="146"/>
      <c r="L319" s="31"/>
      <c r="M319" s="147"/>
      <c r="T319" s="55"/>
      <c r="AT319" s="16" t="s">
        <v>143</v>
      </c>
      <c r="AU319" s="16" t="s">
        <v>88</v>
      </c>
    </row>
    <row r="320" spans="2:65" s="12" customFormat="1" ht="12">
      <c r="B320" s="150"/>
      <c r="D320" s="144" t="s">
        <v>145</v>
      </c>
      <c r="E320" s="151" t="s">
        <v>1</v>
      </c>
      <c r="F320" s="152" t="s">
        <v>435</v>
      </c>
      <c r="H320" s="151" t="s">
        <v>1</v>
      </c>
      <c r="I320" s="153"/>
      <c r="L320" s="150"/>
      <c r="M320" s="154"/>
      <c r="T320" s="155"/>
      <c r="AT320" s="151" t="s">
        <v>145</v>
      </c>
      <c r="AU320" s="151" t="s">
        <v>88</v>
      </c>
      <c r="AV320" s="12" t="s">
        <v>21</v>
      </c>
      <c r="AW320" s="12" t="s">
        <v>36</v>
      </c>
      <c r="AX320" s="12" t="s">
        <v>79</v>
      </c>
      <c r="AY320" s="151" t="s">
        <v>132</v>
      </c>
    </row>
    <row r="321" spans="2:65" s="13" customFormat="1" ht="12">
      <c r="B321" s="156"/>
      <c r="D321" s="144" t="s">
        <v>145</v>
      </c>
      <c r="E321" s="157" t="s">
        <v>1</v>
      </c>
      <c r="F321" s="158" t="s">
        <v>436</v>
      </c>
      <c r="H321" s="159">
        <v>8.6</v>
      </c>
      <c r="I321" s="160"/>
      <c r="L321" s="156"/>
      <c r="M321" s="161"/>
      <c r="T321" s="162"/>
      <c r="AT321" s="157" t="s">
        <v>145</v>
      </c>
      <c r="AU321" s="157" t="s">
        <v>88</v>
      </c>
      <c r="AV321" s="13" t="s">
        <v>88</v>
      </c>
      <c r="AW321" s="13" t="s">
        <v>36</v>
      </c>
      <c r="AX321" s="13" t="s">
        <v>79</v>
      </c>
      <c r="AY321" s="157" t="s">
        <v>132</v>
      </c>
    </row>
    <row r="322" spans="2:65" s="12" customFormat="1" ht="12">
      <c r="B322" s="150"/>
      <c r="D322" s="144" t="s">
        <v>145</v>
      </c>
      <c r="E322" s="151" t="s">
        <v>1</v>
      </c>
      <c r="F322" s="152" t="s">
        <v>437</v>
      </c>
      <c r="H322" s="151" t="s">
        <v>1</v>
      </c>
      <c r="I322" s="153"/>
      <c r="L322" s="150"/>
      <c r="M322" s="154"/>
      <c r="T322" s="155"/>
      <c r="AT322" s="151" t="s">
        <v>145</v>
      </c>
      <c r="AU322" s="151" t="s">
        <v>88</v>
      </c>
      <c r="AV322" s="12" t="s">
        <v>21</v>
      </c>
      <c r="AW322" s="12" t="s">
        <v>36</v>
      </c>
      <c r="AX322" s="12" t="s">
        <v>79</v>
      </c>
      <c r="AY322" s="151" t="s">
        <v>132</v>
      </c>
    </row>
    <row r="323" spans="2:65" s="13" customFormat="1" ht="12">
      <c r="B323" s="156"/>
      <c r="D323" s="144" t="s">
        <v>145</v>
      </c>
      <c r="E323" s="157" t="s">
        <v>1</v>
      </c>
      <c r="F323" s="158" t="s">
        <v>438</v>
      </c>
      <c r="H323" s="159">
        <v>10.9</v>
      </c>
      <c r="I323" s="160"/>
      <c r="L323" s="156"/>
      <c r="M323" s="161"/>
      <c r="T323" s="162"/>
      <c r="AT323" s="157" t="s">
        <v>145</v>
      </c>
      <c r="AU323" s="157" t="s">
        <v>88</v>
      </c>
      <c r="AV323" s="13" t="s">
        <v>88</v>
      </c>
      <c r="AW323" s="13" t="s">
        <v>36</v>
      </c>
      <c r="AX323" s="13" t="s">
        <v>79</v>
      </c>
      <c r="AY323" s="157" t="s">
        <v>132</v>
      </c>
    </row>
    <row r="324" spans="2:65" s="12" customFormat="1" ht="12">
      <c r="B324" s="150"/>
      <c r="D324" s="144" t="s">
        <v>145</v>
      </c>
      <c r="E324" s="151" t="s">
        <v>1</v>
      </c>
      <c r="F324" s="152" t="s">
        <v>439</v>
      </c>
      <c r="H324" s="151" t="s">
        <v>1</v>
      </c>
      <c r="I324" s="153"/>
      <c r="L324" s="150"/>
      <c r="M324" s="154"/>
      <c r="T324" s="155"/>
      <c r="AT324" s="151" t="s">
        <v>145</v>
      </c>
      <c r="AU324" s="151" t="s">
        <v>88</v>
      </c>
      <c r="AV324" s="12" t="s">
        <v>21</v>
      </c>
      <c r="AW324" s="12" t="s">
        <v>36</v>
      </c>
      <c r="AX324" s="12" t="s">
        <v>79</v>
      </c>
      <c r="AY324" s="151" t="s">
        <v>132</v>
      </c>
    </row>
    <row r="325" spans="2:65" s="13" customFormat="1" ht="12">
      <c r="B325" s="156"/>
      <c r="D325" s="144" t="s">
        <v>145</v>
      </c>
      <c r="E325" s="157" t="s">
        <v>1</v>
      </c>
      <c r="F325" s="158" t="s">
        <v>440</v>
      </c>
      <c r="H325" s="159">
        <v>217.3</v>
      </c>
      <c r="I325" s="160"/>
      <c r="L325" s="156"/>
      <c r="M325" s="161"/>
      <c r="T325" s="162"/>
      <c r="AT325" s="157" t="s">
        <v>145</v>
      </c>
      <c r="AU325" s="157" t="s">
        <v>88</v>
      </c>
      <c r="AV325" s="13" t="s">
        <v>88</v>
      </c>
      <c r="AW325" s="13" t="s">
        <v>36</v>
      </c>
      <c r="AX325" s="13" t="s">
        <v>79</v>
      </c>
      <c r="AY325" s="157" t="s">
        <v>132</v>
      </c>
    </row>
    <row r="326" spans="2:65" s="14" customFormat="1" ht="12">
      <c r="B326" s="163"/>
      <c r="D326" s="144" t="s">
        <v>145</v>
      </c>
      <c r="E326" s="164" t="s">
        <v>1</v>
      </c>
      <c r="F326" s="165" t="s">
        <v>178</v>
      </c>
      <c r="H326" s="166">
        <v>236.8</v>
      </c>
      <c r="I326" s="167"/>
      <c r="L326" s="163"/>
      <c r="M326" s="168"/>
      <c r="T326" s="169"/>
      <c r="AT326" s="164" t="s">
        <v>145</v>
      </c>
      <c r="AU326" s="164" t="s">
        <v>88</v>
      </c>
      <c r="AV326" s="14" t="s">
        <v>139</v>
      </c>
      <c r="AW326" s="14" t="s">
        <v>36</v>
      </c>
      <c r="AX326" s="14" t="s">
        <v>21</v>
      </c>
      <c r="AY326" s="164" t="s">
        <v>132</v>
      </c>
    </row>
    <row r="327" spans="2:65" s="1" customFormat="1" ht="24.25" customHeight="1">
      <c r="B327" s="31"/>
      <c r="C327" s="171" t="s">
        <v>441</v>
      </c>
      <c r="D327" s="171" t="s">
        <v>290</v>
      </c>
      <c r="E327" s="172" t="s">
        <v>442</v>
      </c>
      <c r="F327" s="173" t="s">
        <v>443</v>
      </c>
      <c r="G327" s="174" t="s">
        <v>137</v>
      </c>
      <c r="H327" s="175">
        <v>8.8580000000000005</v>
      </c>
      <c r="I327" s="176"/>
      <c r="J327" s="177">
        <f>ROUND(I327*H327,2)</f>
        <v>0</v>
      </c>
      <c r="K327" s="173" t="s">
        <v>138</v>
      </c>
      <c r="L327" s="178"/>
      <c r="M327" s="179" t="s">
        <v>1</v>
      </c>
      <c r="N327" s="180" t="s">
        <v>44</v>
      </c>
      <c r="P327" s="140">
        <f>O327*H327</f>
        <v>0</v>
      </c>
      <c r="Q327" s="140">
        <v>0.13100000000000001</v>
      </c>
      <c r="R327" s="140">
        <f>Q327*H327</f>
        <v>1.160398</v>
      </c>
      <c r="S327" s="140">
        <v>0</v>
      </c>
      <c r="T327" s="141">
        <f>S327*H327</f>
        <v>0</v>
      </c>
      <c r="AR327" s="142" t="s">
        <v>334</v>
      </c>
      <c r="AT327" s="142" t="s">
        <v>290</v>
      </c>
      <c r="AU327" s="142" t="s">
        <v>88</v>
      </c>
      <c r="AY327" s="16" t="s">
        <v>132</v>
      </c>
      <c r="BE327" s="143">
        <f>IF(N327="základní",J327,0)</f>
        <v>0</v>
      </c>
      <c r="BF327" s="143">
        <f>IF(N327="snížená",J327,0)</f>
        <v>0</v>
      </c>
      <c r="BG327" s="143">
        <f>IF(N327="zákl. přenesená",J327,0)</f>
        <v>0</v>
      </c>
      <c r="BH327" s="143">
        <f>IF(N327="sníž. přenesená",J327,0)</f>
        <v>0</v>
      </c>
      <c r="BI327" s="143">
        <f>IF(N327="nulová",J327,0)</f>
        <v>0</v>
      </c>
      <c r="BJ327" s="16" t="s">
        <v>21</v>
      </c>
      <c r="BK327" s="143">
        <f>ROUND(I327*H327,2)</f>
        <v>0</v>
      </c>
      <c r="BL327" s="16" t="s">
        <v>334</v>
      </c>
      <c r="BM327" s="142" t="s">
        <v>444</v>
      </c>
    </row>
    <row r="328" spans="2:65" s="1" customFormat="1" ht="24">
      <c r="B328" s="31"/>
      <c r="D328" s="144" t="s">
        <v>141</v>
      </c>
      <c r="F328" s="145" t="s">
        <v>445</v>
      </c>
      <c r="I328" s="146"/>
      <c r="L328" s="31"/>
      <c r="M328" s="147"/>
      <c r="T328" s="55"/>
      <c r="AT328" s="16" t="s">
        <v>141</v>
      </c>
      <c r="AU328" s="16" t="s">
        <v>88</v>
      </c>
    </row>
    <row r="329" spans="2:65" s="12" customFormat="1" ht="12">
      <c r="B329" s="150"/>
      <c r="D329" s="144" t="s">
        <v>145</v>
      </c>
      <c r="E329" s="151" t="s">
        <v>1</v>
      </c>
      <c r="F329" s="152" t="s">
        <v>446</v>
      </c>
      <c r="H329" s="151" t="s">
        <v>1</v>
      </c>
      <c r="I329" s="153"/>
      <c r="L329" s="150"/>
      <c r="M329" s="154"/>
      <c r="T329" s="155"/>
      <c r="AT329" s="151" t="s">
        <v>145</v>
      </c>
      <c r="AU329" s="151" t="s">
        <v>88</v>
      </c>
      <c r="AV329" s="12" t="s">
        <v>21</v>
      </c>
      <c r="AW329" s="12" t="s">
        <v>36</v>
      </c>
      <c r="AX329" s="12" t="s">
        <v>79</v>
      </c>
      <c r="AY329" s="151" t="s">
        <v>132</v>
      </c>
    </row>
    <row r="330" spans="2:65" s="13" customFormat="1" ht="12">
      <c r="B330" s="156"/>
      <c r="D330" s="144" t="s">
        <v>145</v>
      </c>
      <c r="E330" s="157" t="s">
        <v>1</v>
      </c>
      <c r="F330" s="158" t="s">
        <v>436</v>
      </c>
      <c r="H330" s="159">
        <v>8.6</v>
      </c>
      <c r="I330" s="160"/>
      <c r="L330" s="156"/>
      <c r="M330" s="161"/>
      <c r="T330" s="162"/>
      <c r="AT330" s="157" t="s">
        <v>145</v>
      </c>
      <c r="AU330" s="157" t="s">
        <v>88</v>
      </c>
      <c r="AV330" s="13" t="s">
        <v>88</v>
      </c>
      <c r="AW330" s="13" t="s">
        <v>36</v>
      </c>
      <c r="AX330" s="13" t="s">
        <v>21</v>
      </c>
      <c r="AY330" s="157" t="s">
        <v>132</v>
      </c>
    </row>
    <row r="331" spans="2:65" s="13" customFormat="1" ht="12">
      <c r="B331" s="156"/>
      <c r="D331" s="144" t="s">
        <v>145</v>
      </c>
      <c r="F331" s="158" t="s">
        <v>447</v>
      </c>
      <c r="H331" s="159">
        <v>8.8580000000000005</v>
      </c>
      <c r="I331" s="160"/>
      <c r="L331" s="156"/>
      <c r="M331" s="161"/>
      <c r="T331" s="162"/>
      <c r="AT331" s="157" t="s">
        <v>145</v>
      </c>
      <c r="AU331" s="157" t="s">
        <v>88</v>
      </c>
      <c r="AV331" s="13" t="s">
        <v>88</v>
      </c>
      <c r="AW331" s="13" t="s">
        <v>4</v>
      </c>
      <c r="AX331" s="13" t="s">
        <v>21</v>
      </c>
      <c r="AY331" s="157" t="s">
        <v>132</v>
      </c>
    </row>
    <row r="332" spans="2:65" s="1" customFormat="1" ht="24.25" customHeight="1">
      <c r="B332" s="31"/>
      <c r="C332" s="171" t="s">
        <v>448</v>
      </c>
      <c r="D332" s="171" t="s">
        <v>290</v>
      </c>
      <c r="E332" s="172" t="s">
        <v>449</v>
      </c>
      <c r="F332" s="173" t="s">
        <v>450</v>
      </c>
      <c r="G332" s="174" t="s">
        <v>137</v>
      </c>
      <c r="H332" s="175">
        <v>11.227</v>
      </c>
      <c r="I332" s="176"/>
      <c r="J332" s="177">
        <f>ROUND(I332*H332,2)</f>
        <v>0</v>
      </c>
      <c r="K332" s="173" t="s">
        <v>138</v>
      </c>
      <c r="L332" s="178"/>
      <c r="M332" s="179" t="s">
        <v>1</v>
      </c>
      <c r="N332" s="180" t="s">
        <v>44</v>
      </c>
      <c r="P332" s="140">
        <f>O332*H332</f>
        <v>0</v>
      </c>
      <c r="Q332" s="140">
        <v>0.13200000000000001</v>
      </c>
      <c r="R332" s="140">
        <f>Q332*H332</f>
        <v>1.4819640000000001</v>
      </c>
      <c r="S332" s="140">
        <v>0</v>
      </c>
      <c r="T332" s="141">
        <f>S332*H332</f>
        <v>0</v>
      </c>
      <c r="AR332" s="142" t="s">
        <v>334</v>
      </c>
      <c r="AT332" s="142" t="s">
        <v>290</v>
      </c>
      <c r="AU332" s="142" t="s">
        <v>88</v>
      </c>
      <c r="AY332" s="16" t="s">
        <v>132</v>
      </c>
      <c r="BE332" s="143">
        <f>IF(N332="základní",J332,0)</f>
        <v>0</v>
      </c>
      <c r="BF332" s="143">
        <f>IF(N332="snížená",J332,0)</f>
        <v>0</v>
      </c>
      <c r="BG332" s="143">
        <f>IF(N332="zákl. přenesená",J332,0)</f>
        <v>0</v>
      </c>
      <c r="BH332" s="143">
        <f>IF(N332="sníž. přenesená",J332,0)</f>
        <v>0</v>
      </c>
      <c r="BI332" s="143">
        <f>IF(N332="nulová",J332,0)</f>
        <v>0</v>
      </c>
      <c r="BJ332" s="16" t="s">
        <v>21</v>
      </c>
      <c r="BK332" s="143">
        <f>ROUND(I332*H332,2)</f>
        <v>0</v>
      </c>
      <c r="BL332" s="16" t="s">
        <v>334</v>
      </c>
      <c r="BM332" s="142" t="s">
        <v>451</v>
      </c>
    </row>
    <row r="333" spans="2:65" s="1" customFormat="1" ht="12">
      <c r="B333" s="31"/>
      <c r="D333" s="144" t="s">
        <v>141</v>
      </c>
      <c r="F333" s="145" t="s">
        <v>452</v>
      </c>
      <c r="I333" s="146"/>
      <c r="L333" s="31"/>
      <c r="M333" s="147"/>
      <c r="T333" s="55"/>
      <c r="AT333" s="16" t="s">
        <v>141</v>
      </c>
      <c r="AU333" s="16" t="s">
        <v>88</v>
      </c>
    </row>
    <row r="334" spans="2:65" s="12" customFormat="1" ht="12">
      <c r="B334" s="150"/>
      <c r="D334" s="144" t="s">
        <v>145</v>
      </c>
      <c r="E334" s="151" t="s">
        <v>1</v>
      </c>
      <c r="F334" s="152" t="s">
        <v>453</v>
      </c>
      <c r="H334" s="151" t="s">
        <v>1</v>
      </c>
      <c r="I334" s="153"/>
      <c r="L334" s="150"/>
      <c r="M334" s="154"/>
      <c r="T334" s="155"/>
      <c r="AT334" s="151" t="s">
        <v>145</v>
      </c>
      <c r="AU334" s="151" t="s">
        <v>88</v>
      </c>
      <c r="AV334" s="12" t="s">
        <v>21</v>
      </c>
      <c r="AW334" s="12" t="s">
        <v>36</v>
      </c>
      <c r="AX334" s="12" t="s">
        <v>79</v>
      </c>
      <c r="AY334" s="151" t="s">
        <v>132</v>
      </c>
    </row>
    <row r="335" spans="2:65" s="13" customFormat="1" ht="12">
      <c r="B335" s="156"/>
      <c r="D335" s="144" t="s">
        <v>145</v>
      </c>
      <c r="E335" s="157" t="s">
        <v>1</v>
      </c>
      <c r="F335" s="158" t="s">
        <v>438</v>
      </c>
      <c r="H335" s="159">
        <v>10.9</v>
      </c>
      <c r="I335" s="160"/>
      <c r="L335" s="156"/>
      <c r="M335" s="161"/>
      <c r="T335" s="162"/>
      <c r="AT335" s="157" t="s">
        <v>145</v>
      </c>
      <c r="AU335" s="157" t="s">
        <v>88</v>
      </c>
      <c r="AV335" s="13" t="s">
        <v>88</v>
      </c>
      <c r="AW335" s="13" t="s">
        <v>36</v>
      </c>
      <c r="AX335" s="13" t="s">
        <v>21</v>
      </c>
      <c r="AY335" s="157" t="s">
        <v>132</v>
      </c>
    </row>
    <row r="336" spans="2:65" s="13" customFormat="1" ht="12">
      <c r="B336" s="156"/>
      <c r="D336" s="144" t="s">
        <v>145</v>
      </c>
      <c r="F336" s="158" t="s">
        <v>454</v>
      </c>
      <c r="H336" s="159">
        <v>11.227</v>
      </c>
      <c r="I336" s="160"/>
      <c r="L336" s="156"/>
      <c r="M336" s="161"/>
      <c r="T336" s="162"/>
      <c r="AT336" s="157" t="s">
        <v>145</v>
      </c>
      <c r="AU336" s="157" t="s">
        <v>88</v>
      </c>
      <c r="AV336" s="13" t="s">
        <v>88</v>
      </c>
      <c r="AW336" s="13" t="s">
        <v>4</v>
      </c>
      <c r="AX336" s="13" t="s">
        <v>21</v>
      </c>
      <c r="AY336" s="157" t="s">
        <v>132</v>
      </c>
    </row>
    <row r="337" spans="2:65" s="1" customFormat="1" ht="24.25" customHeight="1">
      <c r="B337" s="31"/>
      <c r="C337" s="171" t="s">
        <v>455</v>
      </c>
      <c r="D337" s="171" t="s">
        <v>290</v>
      </c>
      <c r="E337" s="172" t="s">
        <v>456</v>
      </c>
      <c r="F337" s="173" t="s">
        <v>457</v>
      </c>
      <c r="G337" s="174" t="s">
        <v>137</v>
      </c>
      <c r="H337" s="175">
        <v>223.81899999999999</v>
      </c>
      <c r="I337" s="176"/>
      <c r="J337" s="177">
        <f>ROUND(I337*H337,2)</f>
        <v>0</v>
      </c>
      <c r="K337" s="173" t="s">
        <v>138</v>
      </c>
      <c r="L337" s="178"/>
      <c r="M337" s="179" t="s">
        <v>1</v>
      </c>
      <c r="N337" s="180" t="s">
        <v>44</v>
      </c>
      <c r="P337" s="140">
        <f>O337*H337</f>
        <v>0</v>
      </c>
      <c r="Q337" s="140">
        <v>0.13200000000000001</v>
      </c>
      <c r="R337" s="140">
        <f>Q337*H337</f>
        <v>29.544108000000001</v>
      </c>
      <c r="S337" s="140">
        <v>0</v>
      </c>
      <c r="T337" s="141">
        <f>S337*H337</f>
        <v>0</v>
      </c>
      <c r="AR337" s="142" t="s">
        <v>187</v>
      </c>
      <c r="AT337" s="142" t="s">
        <v>290</v>
      </c>
      <c r="AU337" s="142" t="s">
        <v>88</v>
      </c>
      <c r="AY337" s="16" t="s">
        <v>132</v>
      </c>
      <c r="BE337" s="143">
        <f>IF(N337="základní",J337,0)</f>
        <v>0</v>
      </c>
      <c r="BF337" s="143">
        <f>IF(N337="snížená",J337,0)</f>
        <v>0</v>
      </c>
      <c r="BG337" s="143">
        <f>IF(N337="zákl. přenesená",J337,0)</f>
        <v>0</v>
      </c>
      <c r="BH337" s="143">
        <f>IF(N337="sníž. přenesená",J337,0)</f>
        <v>0</v>
      </c>
      <c r="BI337" s="143">
        <f>IF(N337="nulová",J337,0)</f>
        <v>0</v>
      </c>
      <c r="BJ337" s="16" t="s">
        <v>21</v>
      </c>
      <c r="BK337" s="143">
        <f>ROUND(I337*H337,2)</f>
        <v>0</v>
      </c>
      <c r="BL337" s="16" t="s">
        <v>139</v>
      </c>
      <c r="BM337" s="142" t="s">
        <v>458</v>
      </c>
    </row>
    <row r="338" spans="2:65" s="1" customFormat="1" ht="12">
      <c r="B338" s="31"/>
      <c r="D338" s="144" t="s">
        <v>141</v>
      </c>
      <c r="F338" s="145" t="s">
        <v>459</v>
      </c>
      <c r="I338" s="146"/>
      <c r="L338" s="31"/>
      <c r="M338" s="147"/>
      <c r="T338" s="55"/>
      <c r="AT338" s="16" t="s">
        <v>141</v>
      </c>
      <c r="AU338" s="16" t="s">
        <v>88</v>
      </c>
    </row>
    <row r="339" spans="2:65" s="12" customFormat="1" ht="12">
      <c r="B339" s="150"/>
      <c r="D339" s="144" t="s">
        <v>145</v>
      </c>
      <c r="E339" s="151" t="s">
        <v>1</v>
      </c>
      <c r="F339" s="152" t="s">
        <v>439</v>
      </c>
      <c r="H339" s="151" t="s">
        <v>1</v>
      </c>
      <c r="I339" s="153"/>
      <c r="L339" s="150"/>
      <c r="M339" s="154"/>
      <c r="T339" s="155"/>
      <c r="AT339" s="151" t="s">
        <v>145</v>
      </c>
      <c r="AU339" s="151" t="s">
        <v>88</v>
      </c>
      <c r="AV339" s="12" t="s">
        <v>21</v>
      </c>
      <c r="AW339" s="12" t="s">
        <v>36</v>
      </c>
      <c r="AX339" s="12" t="s">
        <v>79</v>
      </c>
      <c r="AY339" s="151" t="s">
        <v>132</v>
      </c>
    </row>
    <row r="340" spans="2:65" s="13" customFormat="1" ht="12">
      <c r="B340" s="156"/>
      <c r="D340" s="144" t="s">
        <v>145</v>
      </c>
      <c r="E340" s="157" t="s">
        <v>1</v>
      </c>
      <c r="F340" s="158" t="s">
        <v>440</v>
      </c>
      <c r="H340" s="159">
        <v>217.3</v>
      </c>
      <c r="I340" s="160"/>
      <c r="L340" s="156"/>
      <c r="M340" s="161"/>
      <c r="T340" s="162"/>
      <c r="AT340" s="157" t="s">
        <v>145</v>
      </c>
      <c r="AU340" s="157" t="s">
        <v>88</v>
      </c>
      <c r="AV340" s="13" t="s">
        <v>88</v>
      </c>
      <c r="AW340" s="13" t="s">
        <v>36</v>
      </c>
      <c r="AX340" s="13" t="s">
        <v>21</v>
      </c>
      <c r="AY340" s="157" t="s">
        <v>132</v>
      </c>
    </row>
    <row r="341" spans="2:65" s="13" customFormat="1" ht="12">
      <c r="B341" s="156"/>
      <c r="D341" s="144" t="s">
        <v>145</v>
      </c>
      <c r="F341" s="158" t="s">
        <v>460</v>
      </c>
      <c r="H341" s="159">
        <v>223.81899999999999</v>
      </c>
      <c r="I341" s="160"/>
      <c r="L341" s="156"/>
      <c r="M341" s="161"/>
      <c r="T341" s="162"/>
      <c r="AT341" s="157" t="s">
        <v>145</v>
      </c>
      <c r="AU341" s="157" t="s">
        <v>88</v>
      </c>
      <c r="AV341" s="13" t="s">
        <v>88</v>
      </c>
      <c r="AW341" s="13" t="s">
        <v>4</v>
      </c>
      <c r="AX341" s="13" t="s">
        <v>21</v>
      </c>
      <c r="AY341" s="157" t="s">
        <v>132</v>
      </c>
    </row>
    <row r="342" spans="2:65" s="1" customFormat="1" ht="33" customHeight="1">
      <c r="B342" s="31"/>
      <c r="C342" s="131" t="s">
        <v>461</v>
      </c>
      <c r="D342" s="131" t="s">
        <v>134</v>
      </c>
      <c r="E342" s="132" t="s">
        <v>462</v>
      </c>
      <c r="F342" s="133" t="s">
        <v>463</v>
      </c>
      <c r="G342" s="134" t="s">
        <v>137</v>
      </c>
      <c r="H342" s="135">
        <v>236.8</v>
      </c>
      <c r="I342" s="136"/>
      <c r="J342" s="137">
        <f>ROUND(I342*H342,2)</f>
        <v>0</v>
      </c>
      <c r="K342" s="133" t="s">
        <v>138</v>
      </c>
      <c r="L342" s="31"/>
      <c r="M342" s="138" t="s">
        <v>1</v>
      </c>
      <c r="N342" s="139" t="s">
        <v>44</v>
      </c>
      <c r="P342" s="140">
        <f>O342*H342</f>
        <v>0</v>
      </c>
      <c r="Q342" s="140">
        <v>0</v>
      </c>
      <c r="R342" s="140">
        <f>Q342*H342</f>
        <v>0</v>
      </c>
      <c r="S342" s="140">
        <v>0</v>
      </c>
      <c r="T342" s="141">
        <f>S342*H342</f>
        <v>0</v>
      </c>
      <c r="AR342" s="142" t="s">
        <v>139</v>
      </c>
      <c r="AT342" s="142" t="s">
        <v>134</v>
      </c>
      <c r="AU342" s="142" t="s">
        <v>88</v>
      </c>
      <c r="AY342" s="16" t="s">
        <v>132</v>
      </c>
      <c r="BE342" s="143">
        <f>IF(N342="základní",J342,0)</f>
        <v>0</v>
      </c>
      <c r="BF342" s="143">
        <f>IF(N342="snížená",J342,0)</f>
        <v>0</v>
      </c>
      <c r="BG342" s="143">
        <f>IF(N342="zákl. přenesená",J342,0)</f>
        <v>0</v>
      </c>
      <c r="BH342" s="143">
        <f>IF(N342="sníž. přenesená",J342,0)</f>
        <v>0</v>
      </c>
      <c r="BI342" s="143">
        <f>IF(N342="nulová",J342,0)</f>
        <v>0</v>
      </c>
      <c r="BJ342" s="16" t="s">
        <v>21</v>
      </c>
      <c r="BK342" s="143">
        <f>ROUND(I342*H342,2)</f>
        <v>0</v>
      </c>
      <c r="BL342" s="16" t="s">
        <v>139</v>
      </c>
      <c r="BM342" s="142" t="s">
        <v>464</v>
      </c>
    </row>
    <row r="343" spans="2:65" s="1" customFormat="1" ht="72">
      <c r="B343" s="31"/>
      <c r="D343" s="144" t="s">
        <v>141</v>
      </c>
      <c r="F343" s="145" t="s">
        <v>465</v>
      </c>
      <c r="I343" s="146"/>
      <c r="L343" s="31"/>
      <c r="M343" s="147"/>
      <c r="T343" s="55"/>
      <c r="AT343" s="16" t="s">
        <v>141</v>
      </c>
      <c r="AU343" s="16" t="s">
        <v>88</v>
      </c>
    </row>
    <row r="344" spans="2:65" s="1" customFormat="1" ht="11">
      <c r="B344" s="31"/>
      <c r="D344" s="148" t="s">
        <v>143</v>
      </c>
      <c r="F344" s="149" t="s">
        <v>466</v>
      </c>
      <c r="I344" s="146"/>
      <c r="L344" s="31"/>
      <c r="M344" s="147"/>
      <c r="T344" s="55"/>
      <c r="AT344" s="16" t="s">
        <v>143</v>
      </c>
      <c r="AU344" s="16" t="s">
        <v>88</v>
      </c>
    </row>
    <row r="345" spans="2:65" s="12" customFormat="1" ht="12">
      <c r="B345" s="150"/>
      <c r="D345" s="144" t="s">
        <v>145</v>
      </c>
      <c r="E345" s="151" t="s">
        <v>1</v>
      </c>
      <c r="F345" s="152" t="s">
        <v>446</v>
      </c>
      <c r="H345" s="151" t="s">
        <v>1</v>
      </c>
      <c r="I345" s="153"/>
      <c r="L345" s="150"/>
      <c r="M345" s="154"/>
      <c r="T345" s="155"/>
      <c r="AT345" s="151" t="s">
        <v>145</v>
      </c>
      <c r="AU345" s="151" t="s">
        <v>88</v>
      </c>
      <c r="AV345" s="12" t="s">
        <v>21</v>
      </c>
      <c r="AW345" s="12" t="s">
        <v>36</v>
      </c>
      <c r="AX345" s="12" t="s">
        <v>79</v>
      </c>
      <c r="AY345" s="151" t="s">
        <v>132</v>
      </c>
    </row>
    <row r="346" spans="2:65" s="13" customFormat="1" ht="12">
      <c r="B346" s="156"/>
      <c r="D346" s="144" t="s">
        <v>145</v>
      </c>
      <c r="E346" s="157" t="s">
        <v>1</v>
      </c>
      <c r="F346" s="158" t="s">
        <v>436</v>
      </c>
      <c r="H346" s="159">
        <v>8.6</v>
      </c>
      <c r="I346" s="160"/>
      <c r="L346" s="156"/>
      <c r="M346" s="161"/>
      <c r="T346" s="162"/>
      <c r="AT346" s="157" t="s">
        <v>145</v>
      </c>
      <c r="AU346" s="157" t="s">
        <v>88</v>
      </c>
      <c r="AV346" s="13" t="s">
        <v>88</v>
      </c>
      <c r="AW346" s="13" t="s">
        <v>36</v>
      </c>
      <c r="AX346" s="13" t="s">
        <v>79</v>
      </c>
      <c r="AY346" s="157" t="s">
        <v>132</v>
      </c>
    </row>
    <row r="347" spans="2:65" s="12" customFormat="1" ht="12">
      <c r="B347" s="150"/>
      <c r="D347" s="144" t="s">
        <v>145</v>
      </c>
      <c r="E347" s="151" t="s">
        <v>1</v>
      </c>
      <c r="F347" s="152" t="s">
        <v>453</v>
      </c>
      <c r="H347" s="151" t="s">
        <v>1</v>
      </c>
      <c r="I347" s="153"/>
      <c r="L347" s="150"/>
      <c r="M347" s="154"/>
      <c r="T347" s="155"/>
      <c r="AT347" s="151" t="s">
        <v>145</v>
      </c>
      <c r="AU347" s="151" t="s">
        <v>88</v>
      </c>
      <c r="AV347" s="12" t="s">
        <v>21</v>
      </c>
      <c r="AW347" s="12" t="s">
        <v>36</v>
      </c>
      <c r="AX347" s="12" t="s">
        <v>79</v>
      </c>
      <c r="AY347" s="151" t="s">
        <v>132</v>
      </c>
    </row>
    <row r="348" spans="2:65" s="13" customFormat="1" ht="12">
      <c r="B348" s="156"/>
      <c r="D348" s="144" t="s">
        <v>145</v>
      </c>
      <c r="E348" s="157" t="s">
        <v>1</v>
      </c>
      <c r="F348" s="158" t="s">
        <v>438</v>
      </c>
      <c r="H348" s="159">
        <v>10.9</v>
      </c>
      <c r="I348" s="160"/>
      <c r="L348" s="156"/>
      <c r="M348" s="161"/>
      <c r="T348" s="162"/>
      <c r="AT348" s="157" t="s">
        <v>145</v>
      </c>
      <c r="AU348" s="157" t="s">
        <v>88</v>
      </c>
      <c r="AV348" s="13" t="s">
        <v>88</v>
      </c>
      <c r="AW348" s="13" t="s">
        <v>36</v>
      </c>
      <c r="AX348" s="13" t="s">
        <v>79</v>
      </c>
      <c r="AY348" s="157" t="s">
        <v>132</v>
      </c>
    </row>
    <row r="349" spans="2:65" s="12" customFormat="1" ht="12">
      <c r="B349" s="150"/>
      <c r="D349" s="144" t="s">
        <v>145</v>
      </c>
      <c r="E349" s="151" t="s">
        <v>1</v>
      </c>
      <c r="F349" s="152" t="s">
        <v>439</v>
      </c>
      <c r="H349" s="151" t="s">
        <v>1</v>
      </c>
      <c r="I349" s="153"/>
      <c r="L349" s="150"/>
      <c r="M349" s="154"/>
      <c r="T349" s="155"/>
      <c r="AT349" s="151" t="s">
        <v>145</v>
      </c>
      <c r="AU349" s="151" t="s">
        <v>88</v>
      </c>
      <c r="AV349" s="12" t="s">
        <v>21</v>
      </c>
      <c r="AW349" s="12" t="s">
        <v>36</v>
      </c>
      <c r="AX349" s="12" t="s">
        <v>79</v>
      </c>
      <c r="AY349" s="151" t="s">
        <v>132</v>
      </c>
    </row>
    <row r="350" spans="2:65" s="13" customFormat="1" ht="12">
      <c r="B350" s="156"/>
      <c r="D350" s="144" t="s">
        <v>145</v>
      </c>
      <c r="E350" s="157" t="s">
        <v>1</v>
      </c>
      <c r="F350" s="158" t="s">
        <v>440</v>
      </c>
      <c r="H350" s="159">
        <v>217.3</v>
      </c>
      <c r="I350" s="160"/>
      <c r="L350" s="156"/>
      <c r="M350" s="161"/>
      <c r="T350" s="162"/>
      <c r="AT350" s="157" t="s">
        <v>145</v>
      </c>
      <c r="AU350" s="157" t="s">
        <v>88</v>
      </c>
      <c r="AV350" s="13" t="s">
        <v>88</v>
      </c>
      <c r="AW350" s="13" t="s">
        <v>36</v>
      </c>
      <c r="AX350" s="13" t="s">
        <v>79</v>
      </c>
      <c r="AY350" s="157" t="s">
        <v>132</v>
      </c>
    </row>
    <row r="351" spans="2:65" s="14" customFormat="1" ht="12">
      <c r="B351" s="163"/>
      <c r="D351" s="144" t="s">
        <v>145</v>
      </c>
      <c r="E351" s="164" t="s">
        <v>1</v>
      </c>
      <c r="F351" s="165" t="s">
        <v>178</v>
      </c>
      <c r="H351" s="166">
        <v>236.8</v>
      </c>
      <c r="I351" s="167"/>
      <c r="L351" s="163"/>
      <c r="M351" s="168"/>
      <c r="T351" s="169"/>
      <c r="AT351" s="164" t="s">
        <v>145</v>
      </c>
      <c r="AU351" s="164" t="s">
        <v>88</v>
      </c>
      <c r="AV351" s="14" t="s">
        <v>139</v>
      </c>
      <c r="AW351" s="14" t="s">
        <v>36</v>
      </c>
      <c r="AX351" s="14" t="s">
        <v>21</v>
      </c>
      <c r="AY351" s="164" t="s">
        <v>132</v>
      </c>
    </row>
    <row r="352" spans="2:65" s="1" customFormat="1" ht="33" customHeight="1">
      <c r="B352" s="31"/>
      <c r="C352" s="131" t="s">
        <v>467</v>
      </c>
      <c r="D352" s="131" t="s">
        <v>134</v>
      </c>
      <c r="E352" s="132" t="s">
        <v>468</v>
      </c>
      <c r="F352" s="133" t="s">
        <v>469</v>
      </c>
      <c r="G352" s="134" t="s">
        <v>137</v>
      </c>
      <c r="H352" s="135">
        <v>279.8</v>
      </c>
      <c r="I352" s="136"/>
      <c r="J352" s="137">
        <f>ROUND(I352*H352,2)</f>
        <v>0</v>
      </c>
      <c r="K352" s="133" t="s">
        <v>138</v>
      </c>
      <c r="L352" s="31"/>
      <c r="M352" s="138" t="s">
        <v>1</v>
      </c>
      <c r="N352" s="139" t="s">
        <v>44</v>
      </c>
      <c r="P352" s="140">
        <f>O352*H352</f>
        <v>0</v>
      </c>
      <c r="Q352" s="140">
        <v>9.0620000000000006E-2</v>
      </c>
      <c r="R352" s="140">
        <f>Q352*H352</f>
        <v>25.355476000000003</v>
      </c>
      <c r="S352" s="140">
        <v>0</v>
      </c>
      <c r="T352" s="141">
        <f>S352*H352</f>
        <v>0</v>
      </c>
      <c r="AR352" s="142" t="s">
        <v>139</v>
      </c>
      <c r="AT352" s="142" t="s">
        <v>134</v>
      </c>
      <c r="AU352" s="142" t="s">
        <v>88</v>
      </c>
      <c r="AY352" s="16" t="s">
        <v>132</v>
      </c>
      <c r="BE352" s="143">
        <f>IF(N352="základní",J352,0)</f>
        <v>0</v>
      </c>
      <c r="BF352" s="143">
        <f>IF(N352="snížená",J352,0)</f>
        <v>0</v>
      </c>
      <c r="BG352" s="143">
        <f>IF(N352="zákl. přenesená",J352,0)</f>
        <v>0</v>
      </c>
      <c r="BH352" s="143">
        <f>IF(N352="sníž. přenesená",J352,0)</f>
        <v>0</v>
      </c>
      <c r="BI352" s="143">
        <f>IF(N352="nulová",J352,0)</f>
        <v>0</v>
      </c>
      <c r="BJ352" s="16" t="s">
        <v>21</v>
      </c>
      <c r="BK352" s="143">
        <f>ROUND(I352*H352,2)</f>
        <v>0</v>
      </c>
      <c r="BL352" s="16" t="s">
        <v>139</v>
      </c>
      <c r="BM352" s="142" t="s">
        <v>470</v>
      </c>
    </row>
    <row r="353" spans="2:65" s="1" customFormat="1" ht="72">
      <c r="B353" s="31"/>
      <c r="D353" s="144" t="s">
        <v>141</v>
      </c>
      <c r="F353" s="145" t="s">
        <v>471</v>
      </c>
      <c r="I353" s="146"/>
      <c r="L353" s="31"/>
      <c r="M353" s="147"/>
      <c r="T353" s="55"/>
      <c r="AT353" s="16" t="s">
        <v>141</v>
      </c>
      <c r="AU353" s="16" t="s">
        <v>88</v>
      </c>
    </row>
    <row r="354" spans="2:65" s="1" customFormat="1" ht="11">
      <c r="B354" s="31"/>
      <c r="D354" s="148" t="s">
        <v>143</v>
      </c>
      <c r="F354" s="149" t="s">
        <v>472</v>
      </c>
      <c r="I354" s="146"/>
      <c r="L354" s="31"/>
      <c r="M354" s="147"/>
      <c r="T354" s="55"/>
      <c r="AT354" s="16" t="s">
        <v>143</v>
      </c>
      <c r="AU354" s="16" t="s">
        <v>88</v>
      </c>
    </row>
    <row r="355" spans="2:65" s="12" customFormat="1" ht="12">
      <c r="B355" s="150"/>
      <c r="D355" s="144" t="s">
        <v>145</v>
      </c>
      <c r="E355" s="151" t="s">
        <v>1</v>
      </c>
      <c r="F355" s="152" t="s">
        <v>473</v>
      </c>
      <c r="H355" s="151" t="s">
        <v>1</v>
      </c>
      <c r="I355" s="153"/>
      <c r="L355" s="150"/>
      <c r="M355" s="154"/>
      <c r="T355" s="155"/>
      <c r="AT355" s="151" t="s">
        <v>145</v>
      </c>
      <c r="AU355" s="151" t="s">
        <v>88</v>
      </c>
      <c r="AV355" s="12" t="s">
        <v>21</v>
      </c>
      <c r="AW355" s="12" t="s">
        <v>36</v>
      </c>
      <c r="AX355" s="12" t="s">
        <v>79</v>
      </c>
      <c r="AY355" s="151" t="s">
        <v>132</v>
      </c>
    </row>
    <row r="356" spans="2:65" s="13" customFormat="1" ht="12">
      <c r="B356" s="156"/>
      <c r="D356" s="144" t="s">
        <v>145</v>
      </c>
      <c r="E356" s="157" t="s">
        <v>1</v>
      </c>
      <c r="F356" s="158" t="s">
        <v>474</v>
      </c>
      <c r="H356" s="159">
        <v>16.7</v>
      </c>
      <c r="I356" s="160"/>
      <c r="L356" s="156"/>
      <c r="M356" s="161"/>
      <c r="T356" s="162"/>
      <c r="AT356" s="157" t="s">
        <v>145</v>
      </c>
      <c r="AU356" s="157" t="s">
        <v>88</v>
      </c>
      <c r="AV356" s="13" t="s">
        <v>88</v>
      </c>
      <c r="AW356" s="13" t="s">
        <v>36</v>
      </c>
      <c r="AX356" s="13" t="s">
        <v>79</v>
      </c>
      <c r="AY356" s="157" t="s">
        <v>132</v>
      </c>
    </row>
    <row r="357" spans="2:65" s="12" customFormat="1" ht="12">
      <c r="B357" s="150"/>
      <c r="D357" s="144" t="s">
        <v>145</v>
      </c>
      <c r="E357" s="151" t="s">
        <v>1</v>
      </c>
      <c r="F357" s="152" t="s">
        <v>437</v>
      </c>
      <c r="H357" s="151" t="s">
        <v>1</v>
      </c>
      <c r="I357" s="153"/>
      <c r="L357" s="150"/>
      <c r="M357" s="154"/>
      <c r="T357" s="155"/>
      <c r="AT357" s="151" t="s">
        <v>145</v>
      </c>
      <c r="AU357" s="151" t="s">
        <v>88</v>
      </c>
      <c r="AV357" s="12" t="s">
        <v>21</v>
      </c>
      <c r="AW357" s="12" t="s">
        <v>36</v>
      </c>
      <c r="AX357" s="12" t="s">
        <v>79</v>
      </c>
      <c r="AY357" s="151" t="s">
        <v>132</v>
      </c>
    </row>
    <row r="358" spans="2:65" s="13" customFormat="1" ht="12">
      <c r="B358" s="156"/>
      <c r="D358" s="144" t="s">
        <v>145</v>
      </c>
      <c r="E358" s="157" t="s">
        <v>1</v>
      </c>
      <c r="F358" s="158" t="s">
        <v>475</v>
      </c>
      <c r="H358" s="159">
        <v>17.5</v>
      </c>
      <c r="I358" s="160"/>
      <c r="L358" s="156"/>
      <c r="M358" s="161"/>
      <c r="T358" s="162"/>
      <c r="AT358" s="157" t="s">
        <v>145</v>
      </c>
      <c r="AU358" s="157" t="s">
        <v>88</v>
      </c>
      <c r="AV358" s="13" t="s">
        <v>88</v>
      </c>
      <c r="AW358" s="13" t="s">
        <v>36</v>
      </c>
      <c r="AX358" s="13" t="s">
        <v>79</v>
      </c>
      <c r="AY358" s="157" t="s">
        <v>132</v>
      </c>
    </row>
    <row r="359" spans="2:65" s="12" customFormat="1" ht="12">
      <c r="B359" s="150"/>
      <c r="D359" s="144" t="s">
        <v>145</v>
      </c>
      <c r="E359" s="151" t="s">
        <v>1</v>
      </c>
      <c r="F359" s="152" t="s">
        <v>435</v>
      </c>
      <c r="H359" s="151" t="s">
        <v>1</v>
      </c>
      <c r="I359" s="153"/>
      <c r="L359" s="150"/>
      <c r="M359" s="154"/>
      <c r="T359" s="155"/>
      <c r="AT359" s="151" t="s">
        <v>145</v>
      </c>
      <c r="AU359" s="151" t="s">
        <v>88</v>
      </c>
      <c r="AV359" s="12" t="s">
        <v>21</v>
      </c>
      <c r="AW359" s="12" t="s">
        <v>36</v>
      </c>
      <c r="AX359" s="12" t="s">
        <v>79</v>
      </c>
      <c r="AY359" s="151" t="s">
        <v>132</v>
      </c>
    </row>
    <row r="360" spans="2:65" s="13" customFormat="1" ht="12">
      <c r="B360" s="156"/>
      <c r="D360" s="144" t="s">
        <v>145</v>
      </c>
      <c r="E360" s="157" t="s">
        <v>1</v>
      </c>
      <c r="F360" s="158" t="s">
        <v>476</v>
      </c>
      <c r="H360" s="159">
        <v>14.6</v>
      </c>
      <c r="I360" s="160"/>
      <c r="L360" s="156"/>
      <c r="M360" s="161"/>
      <c r="T360" s="162"/>
      <c r="AT360" s="157" t="s">
        <v>145</v>
      </c>
      <c r="AU360" s="157" t="s">
        <v>88</v>
      </c>
      <c r="AV360" s="13" t="s">
        <v>88</v>
      </c>
      <c r="AW360" s="13" t="s">
        <v>36</v>
      </c>
      <c r="AX360" s="13" t="s">
        <v>79</v>
      </c>
      <c r="AY360" s="157" t="s">
        <v>132</v>
      </c>
    </row>
    <row r="361" spans="2:65" s="12" customFormat="1" ht="12">
      <c r="B361" s="150"/>
      <c r="D361" s="144" t="s">
        <v>145</v>
      </c>
      <c r="E361" s="151" t="s">
        <v>1</v>
      </c>
      <c r="F361" s="152" t="s">
        <v>477</v>
      </c>
      <c r="H361" s="151" t="s">
        <v>1</v>
      </c>
      <c r="I361" s="153"/>
      <c r="L361" s="150"/>
      <c r="M361" s="154"/>
      <c r="T361" s="155"/>
      <c r="AT361" s="151" t="s">
        <v>145</v>
      </c>
      <c r="AU361" s="151" t="s">
        <v>88</v>
      </c>
      <c r="AV361" s="12" t="s">
        <v>21</v>
      </c>
      <c r="AW361" s="12" t="s">
        <v>36</v>
      </c>
      <c r="AX361" s="12" t="s">
        <v>79</v>
      </c>
      <c r="AY361" s="151" t="s">
        <v>132</v>
      </c>
    </row>
    <row r="362" spans="2:65" s="13" customFormat="1" ht="12">
      <c r="B362" s="156"/>
      <c r="D362" s="144" t="s">
        <v>145</v>
      </c>
      <c r="E362" s="157" t="s">
        <v>1</v>
      </c>
      <c r="F362" s="158" t="s">
        <v>478</v>
      </c>
      <c r="H362" s="159">
        <v>231</v>
      </c>
      <c r="I362" s="160"/>
      <c r="L362" s="156"/>
      <c r="M362" s="161"/>
      <c r="T362" s="162"/>
      <c r="AT362" s="157" t="s">
        <v>145</v>
      </c>
      <c r="AU362" s="157" t="s">
        <v>88</v>
      </c>
      <c r="AV362" s="13" t="s">
        <v>88</v>
      </c>
      <c r="AW362" s="13" t="s">
        <v>36</v>
      </c>
      <c r="AX362" s="13" t="s">
        <v>79</v>
      </c>
      <c r="AY362" s="157" t="s">
        <v>132</v>
      </c>
    </row>
    <row r="363" spans="2:65" s="14" customFormat="1" ht="12">
      <c r="B363" s="163"/>
      <c r="D363" s="144" t="s">
        <v>145</v>
      </c>
      <c r="E363" s="164" t="s">
        <v>1</v>
      </c>
      <c r="F363" s="165" t="s">
        <v>178</v>
      </c>
      <c r="H363" s="166">
        <v>279.8</v>
      </c>
      <c r="I363" s="167"/>
      <c r="L363" s="163"/>
      <c r="M363" s="168"/>
      <c r="T363" s="169"/>
      <c r="AT363" s="164" t="s">
        <v>145</v>
      </c>
      <c r="AU363" s="164" t="s">
        <v>88</v>
      </c>
      <c r="AV363" s="14" t="s">
        <v>139</v>
      </c>
      <c r="AW363" s="14" t="s">
        <v>36</v>
      </c>
      <c r="AX363" s="14" t="s">
        <v>21</v>
      </c>
      <c r="AY363" s="164" t="s">
        <v>132</v>
      </c>
    </row>
    <row r="364" spans="2:65" s="1" customFormat="1" ht="24.25" customHeight="1">
      <c r="B364" s="31"/>
      <c r="C364" s="171" t="s">
        <v>479</v>
      </c>
      <c r="D364" s="171" t="s">
        <v>290</v>
      </c>
      <c r="E364" s="172" t="s">
        <v>480</v>
      </c>
      <c r="F364" s="173" t="s">
        <v>481</v>
      </c>
      <c r="G364" s="174" t="s">
        <v>137</v>
      </c>
      <c r="H364" s="175">
        <v>17.201000000000001</v>
      </c>
      <c r="I364" s="176"/>
      <c r="J364" s="177">
        <f>ROUND(I364*H364,2)</f>
        <v>0</v>
      </c>
      <c r="K364" s="173" t="s">
        <v>138</v>
      </c>
      <c r="L364" s="178"/>
      <c r="M364" s="179" t="s">
        <v>1</v>
      </c>
      <c r="N364" s="180" t="s">
        <v>44</v>
      </c>
      <c r="P364" s="140">
        <f>O364*H364</f>
        <v>0</v>
      </c>
      <c r="Q364" s="140">
        <v>0.17599999999999999</v>
      </c>
      <c r="R364" s="140">
        <f>Q364*H364</f>
        <v>3.0273759999999998</v>
      </c>
      <c r="S364" s="140">
        <v>0</v>
      </c>
      <c r="T364" s="141">
        <f>S364*H364</f>
        <v>0</v>
      </c>
      <c r="AR364" s="142" t="s">
        <v>334</v>
      </c>
      <c r="AT364" s="142" t="s">
        <v>290</v>
      </c>
      <c r="AU364" s="142" t="s">
        <v>88</v>
      </c>
      <c r="AY364" s="16" t="s">
        <v>132</v>
      </c>
      <c r="BE364" s="143">
        <f>IF(N364="základní",J364,0)</f>
        <v>0</v>
      </c>
      <c r="BF364" s="143">
        <f>IF(N364="snížená",J364,0)</f>
        <v>0</v>
      </c>
      <c r="BG364" s="143">
        <f>IF(N364="zákl. přenesená",J364,0)</f>
        <v>0</v>
      </c>
      <c r="BH364" s="143">
        <f>IF(N364="sníž. přenesená",J364,0)</f>
        <v>0</v>
      </c>
      <c r="BI364" s="143">
        <f>IF(N364="nulová",J364,0)</f>
        <v>0</v>
      </c>
      <c r="BJ364" s="16" t="s">
        <v>21</v>
      </c>
      <c r="BK364" s="143">
        <f>ROUND(I364*H364,2)</f>
        <v>0</v>
      </c>
      <c r="BL364" s="16" t="s">
        <v>334</v>
      </c>
      <c r="BM364" s="142" t="s">
        <v>482</v>
      </c>
    </row>
    <row r="365" spans="2:65" s="1" customFormat="1" ht="12">
      <c r="B365" s="31"/>
      <c r="D365" s="144" t="s">
        <v>141</v>
      </c>
      <c r="F365" s="145" t="s">
        <v>481</v>
      </c>
      <c r="I365" s="146"/>
      <c r="L365" s="31"/>
      <c r="M365" s="147"/>
      <c r="T365" s="55"/>
      <c r="AT365" s="16" t="s">
        <v>141</v>
      </c>
      <c r="AU365" s="16" t="s">
        <v>88</v>
      </c>
    </row>
    <row r="366" spans="2:65" s="12" customFormat="1" ht="12">
      <c r="B366" s="150"/>
      <c r="D366" s="144" t="s">
        <v>145</v>
      </c>
      <c r="E366" s="151" t="s">
        <v>1</v>
      </c>
      <c r="F366" s="152" t="s">
        <v>483</v>
      </c>
      <c r="H366" s="151" t="s">
        <v>1</v>
      </c>
      <c r="I366" s="153"/>
      <c r="L366" s="150"/>
      <c r="M366" s="154"/>
      <c r="T366" s="155"/>
      <c r="AT366" s="151" t="s">
        <v>145</v>
      </c>
      <c r="AU366" s="151" t="s">
        <v>88</v>
      </c>
      <c r="AV366" s="12" t="s">
        <v>21</v>
      </c>
      <c r="AW366" s="12" t="s">
        <v>36</v>
      </c>
      <c r="AX366" s="12" t="s">
        <v>79</v>
      </c>
      <c r="AY366" s="151" t="s">
        <v>132</v>
      </c>
    </row>
    <row r="367" spans="2:65" s="13" customFormat="1" ht="12">
      <c r="B367" s="156"/>
      <c r="D367" s="144" t="s">
        <v>145</v>
      </c>
      <c r="E367" s="157" t="s">
        <v>1</v>
      </c>
      <c r="F367" s="158" t="s">
        <v>474</v>
      </c>
      <c r="H367" s="159">
        <v>16.7</v>
      </c>
      <c r="I367" s="160"/>
      <c r="L367" s="156"/>
      <c r="M367" s="161"/>
      <c r="T367" s="162"/>
      <c r="AT367" s="157" t="s">
        <v>145</v>
      </c>
      <c r="AU367" s="157" t="s">
        <v>88</v>
      </c>
      <c r="AV367" s="13" t="s">
        <v>88</v>
      </c>
      <c r="AW367" s="13" t="s">
        <v>36</v>
      </c>
      <c r="AX367" s="13" t="s">
        <v>21</v>
      </c>
      <c r="AY367" s="157" t="s">
        <v>132</v>
      </c>
    </row>
    <row r="368" spans="2:65" s="13" customFormat="1" ht="12">
      <c r="B368" s="156"/>
      <c r="D368" s="144" t="s">
        <v>145</v>
      </c>
      <c r="F368" s="158" t="s">
        <v>484</v>
      </c>
      <c r="H368" s="159">
        <v>17.201000000000001</v>
      </c>
      <c r="I368" s="160"/>
      <c r="L368" s="156"/>
      <c r="M368" s="161"/>
      <c r="T368" s="162"/>
      <c r="AT368" s="157" t="s">
        <v>145</v>
      </c>
      <c r="AU368" s="157" t="s">
        <v>88</v>
      </c>
      <c r="AV368" s="13" t="s">
        <v>88</v>
      </c>
      <c r="AW368" s="13" t="s">
        <v>4</v>
      </c>
      <c r="AX368" s="13" t="s">
        <v>21</v>
      </c>
      <c r="AY368" s="157" t="s">
        <v>132</v>
      </c>
    </row>
    <row r="369" spans="2:65" s="1" customFormat="1" ht="24.25" customHeight="1">
      <c r="B369" s="31"/>
      <c r="C369" s="171" t="s">
        <v>485</v>
      </c>
      <c r="D369" s="171" t="s">
        <v>290</v>
      </c>
      <c r="E369" s="172" t="s">
        <v>486</v>
      </c>
      <c r="F369" s="173" t="s">
        <v>487</v>
      </c>
      <c r="G369" s="174" t="s">
        <v>137</v>
      </c>
      <c r="H369" s="175">
        <v>18.024999999999999</v>
      </c>
      <c r="I369" s="176"/>
      <c r="J369" s="177">
        <f>ROUND(I369*H369,2)</f>
        <v>0</v>
      </c>
      <c r="K369" s="173" t="s">
        <v>138</v>
      </c>
      <c r="L369" s="178"/>
      <c r="M369" s="179" t="s">
        <v>1</v>
      </c>
      <c r="N369" s="180" t="s">
        <v>44</v>
      </c>
      <c r="P369" s="140">
        <f>O369*H369</f>
        <v>0</v>
      </c>
      <c r="Q369" s="140">
        <v>0.17599999999999999</v>
      </c>
      <c r="R369" s="140">
        <f>Q369*H369</f>
        <v>3.1723999999999997</v>
      </c>
      <c r="S369" s="140">
        <v>0</v>
      </c>
      <c r="T369" s="141">
        <f>S369*H369</f>
        <v>0</v>
      </c>
      <c r="AR369" s="142" t="s">
        <v>334</v>
      </c>
      <c r="AT369" s="142" t="s">
        <v>290</v>
      </c>
      <c r="AU369" s="142" t="s">
        <v>88</v>
      </c>
      <c r="AY369" s="16" t="s">
        <v>132</v>
      </c>
      <c r="BE369" s="143">
        <f>IF(N369="základní",J369,0)</f>
        <v>0</v>
      </c>
      <c r="BF369" s="143">
        <f>IF(N369="snížená",J369,0)</f>
        <v>0</v>
      </c>
      <c r="BG369" s="143">
        <f>IF(N369="zákl. přenesená",J369,0)</f>
        <v>0</v>
      </c>
      <c r="BH369" s="143">
        <f>IF(N369="sníž. přenesená",J369,0)</f>
        <v>0</v>
      </c>
      <c r="BI369" s="143">
        <f>IF(N369="nulová",J369,0)</f>
        <v>0</v>
      </c>
      <c r="BJ369" s="16" t="s">
        <v>21</v>
      </c>
      <c r="BK369" s="143">
        <f>ROUND(I369*H369,2)</f>
        <v>0</v>
      </c>
      <c r="BL369" s="16" t="s">
        <v>334</v>
      </c>
      <c r="BM369" s="142" t="s">
        <v>488</v>
      </c>
    </row>
    <row r="370" spans="2:65" s="1" customFormat="1" ht="12">
      <c r="B370" s="31"/>
      <c r="D370" s="144" t="s">
        <v>141</v>
      </c>
      <c r="F370" s="145" t="s">
        <v>489</v>
      </c>
      <c r="I370" s="146"/>
      <c r="L370" s="31"/>
      <c r="M370" s="147"/>
      <c r="T370" s="55"/>
      <c r="AT370" s="16" t="s">
        <v>141</v>
      </c>
      <c r="AU370" s="16" t="s">
        <v>88</v>
      </c>
    </row>
    <row r="371" spans="2:65" s="12" customFormat="1" ht="12">
      <c r="B371" s="150"/>
      <c r="D371" s="144" t="s">
        <v>145</v>
      </c>
      <c r="E371" s="151" t="s">
        <v>1</v>
      </c>
      <c r="F371" s="152" t="s">
        <v>453</v>
      </c>
      <c r="H371" s="151" t="s">
        <v>1</v>
      </c>
      <c r="I371" s="153"/>
      <c r="L371" s="150"/>
      <c r="M371" s="154"/>
      <c r="T371" s="155"/>
      <c r="AT371" s="151" t="s">
        <v>145</v>
      </c>
      <c r="AU371" s="151" t="s">
        <v>88</v>
      </c>
      <c r="AV371" s="12" t="s">
        <v>21</v>
      </c>
      <c r="AW371" s="12" t="s">
        <v>36</v>
      </c>
      <c r="AX371" s="12" t="s">
        <v>79</v>
      </c>
      <c r="AY371" s="151" t="s">
        <v>132</v>
      </c>
    </row>
    <row r="372" spans="2:65" s="13" customFormat="1" ht="12">
      <c r="B372" s="156"/>
      <c r="D372" s="144" t="s">
        <v>145</v>
      </c>
      <c r="E372" s="157" t="s">
        <v>1</v>
      </c>
      <c r="F372" s="158" t="s">
        <v>475</v>
      </c>
      <c r="H372" s="159">
        <v>17.5</v>
      </c>
      <c r="I372" s="160"/>
      <c r="L372" s="156"/>
      <c r="M372" s="161"/>
      <c r="T372" s="162"/>
      <c r="AT372" s="157" t="s">
        <v>145</v>
      </c>
      <c r="AU372" s="157" t="s">
        <v>88</v>
      </c>
      <c r="AV372" s="13" t="s">
        <v>88</v>
      </c>
      <c r="AW372" s="13" t="s">
        <v>36</v>
      </c>
      <c r="AX372" s="13" t="s">
        <v>21</v>
      </c>
      <c r="AY372" s="157" t="s">
        <v>132</v>
      </c>
    </row>
    <row r="373" spans="2:65" s="13" customFormat="1" ht="12">
      <c r="B373" s="156"/>
      <c r="D373" s="144" t="s">
        <v>145</v>
      </c>
      <c r="F373" s="158" t="s">
        <v>490</v>
      </c>
      <c r="H373" s="159">
        <v>18.024999999999999</v>
      </c>
      <c r="I373" s="160"/>
      <c r="L373" s="156"/>
      <c r="M373" s="161"/>
      <c r="T373" s="162"/>
      <c r="AT373" s="157" t="s">
        <v>145</v>
      </c>
      <c r="AU373" s="157" t="s">
        <v>88</v>
      </c>
      <c r="AV373" s="13" t="s">
        <v>88</v>
      </c>
      <c r="AW373" s="13" t="s">
        <v>4</v>
      </c>
      <c r="AX373" s="13" t="s">
        <v>21</v>
      </c>
      <c r="AY373" s="157" t="s">
        <v>132</v>
      </c>
    </row>
    <row r="374" spans="2:65" s="1" customFormat="1" ht="24.25" customHeight="1">
      <c r="B374" s="31"/>
      <c r="C374" s="171" t="s">
        <v>491</v>
      </c>
      <c r="D374" s="171" t="s">
        <v>290</v>
      </c>
      <c r="E374" s="172" t="s">
        <v>492</v>
      </c>
      <c r="F374" s="173" t="s">
        <v>493</v>
      </c>
      <c r="G374" s="174" t="s">
        <v>137</v>
      </c>
      <c r="H374" s="175">
        <v>15.038</v>
      </c>
      <c r="I374" s="176"/>
      <c r="J374" s="177">
        <f>ROUND(I374*H374,2)</f>
        <v>0</v>
      </c>
      <c r="K374" s="173" t="s">
        <v>138</v>
      </c>
      <c r="L374" s="178"/>
      <c r="M374" s="179" t="s">
        <v>1</v>
      </c>
      <c r="N374" s="180" t="s">
        <v>44</v>
      </c>
      <c r="P374" s="140">
        <f>O374*H374</f>
        <v>0</v>
      </c>
      <c r="Q374" s="140">
        <v>0.17499999999999999</v>
      </c>
      <c r="R374" s="140">
        <f>Q374*H374</f>
        <v>2.63165</v>
      </c>
      <c r="S374" s="140">
        <v>0</v>
      </c>
      <c r="T374" s="141">
        <f>S374*H374</f>
        <v>0</v>
      </c>
      <c r="AR374" s="142" t="s">
        <v>334</v>
      </c>
      <c r="AT374" s="142" t="s">
        <v>290</v>
      </c>
      <c r="AU374" s="142" t="s">
        <v>88</v>
      </c>
      <c r="AY374" s="16" t="s">
        <v>132</v>
      </c>
      <c r="BE374" s="143">
        <f>IF(N374="základní",J374,0)</f>
        <v>0</v>
      </c>
      <c r="BF374" s="143">
        <f>IF(N374="snížená",J374,0)</f>
        <v>0</v>
      </c>
      <c r="BG374" s="143">
        <f>IF(N374="zákl. přenesená",J374,0)</f>
        <v>0</v>
      </c>
      <c r="BH374" s="143">
        <f>IF(N374="sníž. přenesená",J374,0)</f>
        <v>0</v>
      </c>
      <c r="BI374" s="143">
        <f>IF(N374="nulová",J374,0)</f>
        <v>0</v>
      </c>
      <c r="BJ374" s="16" t="s">
        <v>21</v>
      </c>
      <c r="BK374" s="143">
        <f>ROUND(I374*H374,2)</f>
        <v>0</v>
      </c>
      <c r="BL374" s="16" t="s">
        <v>334</v>
      </c>
      <c r="BM374" s="142" t="s">
        <v>494</v>
      </c>
    </row>
    <row r="375" spans="2:65" s="1" customFormat="1" ht="24">
      <c r="B375" s="31"/>
      <c r="D375" s="144" t="s">
        <v>141</v>
      </c>
      <c r="F375" s="145" t="s">
        <v>495</v>
      </c>
      <c r="I375" s="146"/>
      <c r="L375" s="31"/>
      <c r="M375" s="147"/>
      <c r="T375" s="55"/>
      <c r="AT375" s="16" t="s">
        <v>141</v>
      </c>
      <c r="AU375" s="16" t="s">
        <v>88</v>
      </c>
    </row>
    <row r="376" spans="2:65" s="12" customFormat="1" ht="12">
      <c r="B376" s="150"/>
      <c r="D376" s="144" t="s">
        <v>145</v>
      </c>
      <c r="E376" s="151" t="s">
        <v>1</v>
      </c>
      <c r="F376" s="152" t="s">
        <v>446</v>
      </c>
      <c r="H376" s="151" t="s">
        <v>1</v>
      </c>
      <c r="I376" s="153"/>
      <c r="L376" s="150"/>
      <c r="M376" s="154"/>
      <c r="T376" s="155"/>
      <c r="AT376" s="151" t="s">
        <v>145</v>
      </c>
      <c r="AU376" s="151" t="s">
        <v>88</v>
      </c>
      <c r="AV376" s="12" t="s">
        <v>21</v>
      </c>
      <c r="AW376" s="12" t="s">
        <v>36</v>
      </c>
      <c r="AX376" s="12" t="s">
        <v>79</v>
      </c>
      <c r="AY376" s="151" t="s">
        <v>132</v>
      </c>
    </row>
    <row r="377" spans="2:65" s="13" customFormat="1" ht="12">
      <c r="B377" s="156"/>
      <c r="D377" s="144" t="s">
        <v>145</v>
      </c>
      <c r="E377" s="157" t="s">
        <v>1</v>
      </c>
      <c r="F377" s="158" t="s">
        <v>476</v>
      </c>
      <c r="H377" s="159">
        <v>14.6</v>
      </c>
      <c r="I377" s="160"/>
      <c r="L377" s="156"/>
      <c r="M377" s="161"/>
      <c r="T377" s="162"/>
      <c r="AT377" s="157" t="s">
        <v>145</v>
      </c>
      <c r="AU377" s="157" t="s">
        <v>88</v>
      </c>
      <c r="AV377" s="13" t="s">
        <v>88</v>
      </c>
      <c r="AW377" s="13" t="s">
        <v>36</v>
      </c>
      <c r="AX377" s="13" t="s">
        <v>21</v>
      </c>
      <c r="AY377" s="157" t="s">
        <v>132</v>
      </c>
    </row>
    <row r="378" spans="2:65" s="13" customFormat="1" ht="12">
      <c r="B378" s="156"/>
      <c r="D378" s="144" t="s">
        <v>145</v>
      </c>
      <c r="F378" s="158" t="s">
        <v>496</v>
      </c>
      <c r="H378" s="159">
        <v>15.038</v>
      </c>
      <c r="I378" s="160"/>
      <c r="L378" s="156"/>
      <c r="M378" s="161"/>
      <c r="T378" s="162"/>
      <c r="AT378" s="157" t="s">
        <v>145</v>
      </c>
      <c r="AU378" s="157" t="s">
        <v>88</v>
      </c>
      <c r="AV378" s="13" t="s">
        <v>88</v>
      </c>
      <c r="AW378" s="13" t="s">
        <v>4</v>
      </c>
      <c r="AX378" s="13" t="s">
        <v>21</v>
      </c>
      <c r="AY378" s="157" t="s">
        <v>132</v>
      </c>
    </row>
    <row r="379" spans="2:65" s="1" customFormat="1" ht="24.25" customHeight="1">
      <c r="B379" s="31"/>
      <c r="C379" s="171" t="s">
        <v>497</v>
      </c>
      <c r="D379" s="171" t="s">
        <v>290</v>
      </c>
      <c r="E379" s="172" t="s">
        <v>498</v>
      </c>
      <c r="F379" s="173" t="s">
        <v>499</v>
      </c>
      <c r="G379" s="174" t="s">
        <v>137</v>
      </c>
      <c r="H379" s="175">
        <v>237.93</v>
      </c>
      <c r="I379" s="176"/>
      <c r="J379" s="177">
        <f>ROUND(I379*H379,2)</f>
        <v>0</v>
      </c>
      <c r="K379" s="173" t="s">
        <v>138</v>
      </c>
      <c r="L379" s="178"/>
      <c r="M379" s="179" t="s">
        <v>1</v>
      </c>
      <c r="N379" s="180" t="s">
        <v>44</v>
      </c>
      <c r="P379" s="140">
        <f>O379*H379</f>
        <v>0</v>
      </c>
      <c r="Q379" s="140">
        <v>0.17599999999999999</v>
      </c>
      <c r="R379" s="140">
        <f>Q379*H379</f>
        <v>41.875679999999996</v>
      </c>
      <c r="S379" s="140">
        <v>0</v>
      </c>
      <c r="T379" s="141">
        <f>S379*H379</f>
        <v>0</v>
      </c>
      <c r="AR379" s="142" t="s">
        <v>334</v>
      </c>
      <c r="AT379" s="142" t="s">
        <v>290</v>
      </c>
      <c r="AU379" s="142" t="s">
        <v>88</v>
      </c>
      <c r="AY379" s="16" t="s">
        <v>132</v>
      </c>
      <c r="BE379" s="143">
        <f>IF(N379="základní",J379,0)</f>
        <v>0</v>
      </c>
      <c r="BF379" s="143">
        <f>IF(N379="snížená",J379,0)</f>
        <v>0</v>
      </c>
      <c r="BG379" s="143">
        <f>IF(N379="zákl. přenesená",J379,0)</f>
        <v>0</v>
      </c>
      <c r="BH379" s="143">
        <f>IF(N379="sníž. přenesená",J379,0)</f>
        <v>0</v>
      </c>
      <c r="BI379" s="143">
        <f>IF(N379="nulová",J379,0)</f>
        <v>0</v>
      </c>
      <c r="BJ379" s="16" t="s">
        <v>21</v>
      </c>
      <c r="BK379" s="143">
        <f>ROUND(I379*H379,2)</f>
        <v>0</v>
      </c>
      <c r="BL379" s="16" t="s">
        <v>334</v>
      </c>
      <c r="BM379" s="142" t="s">
        <v>500</v>
      </c>
    </row>
    <row r="380" spans="2:65" s="1" customFormat="1" ht="12">
      <c r="B380" s="31"/>
      <c r="D380" s="144" t="s">
        <v>141</v>
      </c>
      <c r="F380" s="145" t="s">
        <v>501</v>
      </c>
      <c r="I380" s="146"/>
      <c r="L380" s="31"/>
      <c r="M380" s="147"/>
      <c r="T380" s="55"/>
      <c r="AT380" s="16" t="s">
        <v>141</v>
      </c>
      <c r="AU380" s="16" t="s">
        <v>88</v>
      </c>
    </row>
    <row r="381" spans="2:65" s="12" customFormat="1" ht="12">
      <c r="B381" s="150"/>
      <c r="D381" s="144" t="s">
        <v>145</v>
      </c>
      <c r="E381" s="151" t="s">
        <v>1</v>
      </c>
      <c r="F381" s="152" t="s">
        <v>502</v>
      </c>
      <c r="H381" s="151" t="s">
        <v>1</v>
      </c>
      <c r="I381" s="153"/>
      <c r="L381" s="150"/>
      <c r="M381" s="154"/>
      <c r="T381" s="155"/>
      <c r="AT381" s="151" t="s">
        <v>145</v>
      </c>
      <c r="AU381" s="151" t="s">
        <v>88</v>
      </c>
      <c r="AV381" s="12" t="s">
        <v>21</v>
      </c>
      <c r="AW381" s="12" t="s">
        <v>36</v>
      </c>
      <c r="AX381" s="12" t="s">
        <v>79</v>
      </c>
      <c r="AY381" s="151" t="s">
        <v>132</v>
      </c>
    </row>
    <row r="382" spans="2:65" s="13" customFormat="1" ht="12">
      <c r="B382" s="156"/>
      <c r="D382" s="144" t="s">
        <v>145</v>
      </c>
      <c r="E382" s="157" t="s">
        <v>1</v>
      </c>
      <c r="F382" s="158" t="s">
        <v>478</v>
      </c>
      <c r="H382" s="159">
        <v>231</v>
      </c>
      <c r="I382" s="160"/>
      <c r="L382" s="156"/>
      <c r="M382" s="161"/>
      <c r="T382" s="162"/>
      <c r="AT382" s="157" t="s">
        <v>145</v>
      </c>
      <c r="AU382" s="157" t="s">
        <v>88</v>
      </c>
      <c r="AV382" s="13" t="s">
        <v>88</v>
      </c>
      <c r="AW382" s="13" t="s">
        <v>36</v>
      </c>
      <c r="AX382" s="13" t="s">
        <v>21</v>
      </c>
      <c r="AY382" s="157" t="s">
        <v>132</v>
      </c>
    </row>
    <row r="383" spans="2:65" s="13" customFormat="1" ht="12">
      <c r="B383" s="156"/>
      <c r="D383" s="144" t="s">
        <v>145</v>
      </c>
      <c r="F383" s="158" t="s">
        <v>503</v>
      </c>
      <c r="H383" s="159">
        <v>237.93</v>
      </c>
      <c r="I383" s="160"/>
      <c r="L383" s="156"/>
      <c r="M383" s="161"/>
      <c r="T383" s="162"/>
      <c r="AT383" s="157" t="s">
        <v>145</v>
      </c>
      <c r="AU383" s="157" t="s">
        <v>88</v>
      </c>
      <c r="AV383" s="13" t="s">
        <v>88</v>
      </c>
      <c r="AW383" s="13" t="s">
        <v>4</v>
      </c>
      <c r="AX383" s="13" t="s">
        <v>21</v>
      </c>
      <c r="AY383" s="157" t="s">
        <v>132</v>
      </c>
    </row>
    <row r="384" spans="2:65" s="1" customFormat="1" ht="37.75" customHeight="1">
      <c r="B384" s="31"/>
      <c r="C384" s="131" t="s">
        <v>504</v>
      </c>
      <c r="D384" s="131" t="s">
        <v>134</v>
      </c>
      <c r="E384" s="132" t="s">
        <v>505</v>
      </c>
      <c r="F384" s="133" t="s">
        <v>506</v>
      </c>
      <c r="G384" s="134" t="s">
        <v>137</v>
      </c>
      <c r="H384" s="135">
        <v>279.8</v>
      </c>
      <c r="I384" s="136"/>
      <c r="J384" s="137">
        <f>ROUND(I384*H384,2)</f>
        <v>0</v>
      </c>
      <c r="K384" s="133" t="s">
        <v>138</v>
      </c>
      <c r="L384" s="31"/>
      <c r="M384" s="138" t="s">
        <v>1</v>
      </c>
      <c r="N384" s="139" t="s">
        <v>44</v>
      </c>
      <c r="P384" s="140">
        <f>O384*H384</f>
        <v>0</v>
      </c>
      <c r="Q384" s="140">
        <v>0</v>
      </c>
      <c r="R384" s="140">
        <f>Q384*H384</f>
        <v>0</v>
      </c>
      <c r="S384" s="140">
        <v>0</v>
      </c>
      <c r="T384" s="141">
        <f>S384*H384</f>
        <v>0</v>
      </c>
      <c r="AR384" s="142" t="s">
        <v>139</v>
      </c>
      <c r="AT384" s="142" t="s">
        <v>134</v>
      </c>
      <c r="AU384" s="142" t="s">
        <v>88</v>
      </c>
      <c r="AY384" s="16" t="s">
        <v>132</v>
      </c>
      <c r="BE384" s="143">
        <f>IF(N384="základní",J384,0)</f>
        <v>0</v>
      </c>
      <c r="BF384" s="143">
        <f>IF(N384="snížená",J384,0)</f>
        <v>0</v>
      </c>
      <c r="BG384" s="143">
        <f>IF(N384="zákl. přenesená",J384,0)</f>
        <v>0</v>
      </c>
      <c r="BH384" s="143">
        <f>IF(N384="sníž. přenesená",J384,0)</f>
        <v>0</v>
      </c>
      <c r="BI384" s="143">
        <f>IF(N384="nulová",J384,0)</f>
        <v>0</v>
      </c>
      <c r="BJ384" s="16" t="s">
        <v>21</v>
      </c>
      <c r="BK384" s="143">
        <f>ROUND(I384*H384,2)</f>
        <v>0</v>
      </c>
      <c r="BL384" s="16" t="s">
        <v>139</v>
      </c>
      <c r="BM384" s="142" t="s">
        <v>507</v>
      </c>
    </row>
    <row r="385" spans="2:65" s="1" customFormat="1" ht="72">
      <c r="B385" s="31"/>
      <c r="D385" s="144" t="s">
        <v>141</v>
      </c>
      <c r="F385" s="145" t="s">
        <v>508</v>
      </c>
      <c r="I385" s="146"/>
      <c r="L385" s="31"/>
      <c r="M385" s="147"/>
      <c r="T385" s="55"/>
      <c r="AT385" s="16" t="s">
        <v>141</v>
      </c>
      <c r="AU385" s="16" t="s">
        <v>88</v>
      </c>
    </row>
    <row r="386" spans="2:65" s="1" customFormat="1" ht="11">
      <c r="B386" s="31"/>
      <c r="D386" s="148" t="s">
        <v>143</v>
      </c>
      <c r="F386" s="149" t="s">
        <v>509</v>
      </c>
      <c r="I386" s="146"/>
      <c r="L386" s="31"/>
      <c r="M386" s="147"/>
      <c r="T386" s="55"/>
      <c r="AT386" s="16" t="s">
        <v>143</v>
      </c>
      <c r="AU386" s="16" t="s">
        <v>88</v>
      </c>
    </row>
    <row r="387" spans="2:65" s="12" customFormat="1" ht="12">
      <c r="B387" s="150"/>
      <c r="D387" s="144" t="s">
        <v>145</v>
      </c>
      <c r="E387" s="151" t="s">
        <v>1</v>
      </c>
      <c r="F387" s="152" t="s">
        <v>483</v>
      </c>
      <c r="H387" s="151" t="s">
        <v>1</v>
      </c>
      <c r="I387" s="153"/>
      <c r="L387" s="150"/>
      <c r="M387" s="154"/>
      <c r="T387" s="155"/>
      <c r="AT387" s="151" t="s">
        <v>145</v>
      </c>
      <c r="AU387" s="151" t="s">
        <v>88</v>
      </c>
      <c r="AV387" s="12" t="s">
        <v>21</v>
      </c>
      <c r="AW387" s="12" t="s">
        <v>36</v>
      </c>
      <c r="AX387" s="12" t="s">
        <v>79</v>
      </c>
      <c r="AY387" s="151" t="s">
        <v>132</v>
      </c>
    </row>
    <row r="388" spans="2:65" s="13" customFormat="1" ht="12">
      <c r="B388" s="156"/>
      <c r="D388" s="144" t="s">
        <v>145</v>
      </c>
      <c r="E388" s="157" t="s">
        <v>1</v>
      </c>
      <c r="F388" s="158" t="s">
        <v>474</v>
      </c>
      <c r="H388" s="159">
        <v>16.7</v>
      </c>
      <c r="I388" s="160"/>
      <c r="L388" s="156"/>
      <c r="M388" s="161"/>
      <c r="T388" s="162"/>
      <c r="AT388" s="157" t="s">
        <v>145</v>
      </c>
      <c r="AU388" s="157" t="s">
        <v>88</v>
      </c>
      <c r="AV388" s="13" t="s">
        <v>88</v>
      </c>
      <c r="AW388" s="13" t="s">
        <v>36</v>
      </c>
      <c r="AX388" s="13" t="s">
        <v>79</v>
      </c>
      <c r="AY388" s="157" t="s">
        <v>132</v>
      </c>
    </row>
    <row r="389" spans="2:65" s="12" customFormat="1" ht="12">
      <c r="B389" s="150"/>
      <c r="D389" s="144" t="s">
        <v>145</v>
      </c>
      <c r="E389" s="151" t="s">
        <v>1</v>
      </c>
      <c r="F389" s="152" t="s">
        <v>453</v>
      </c>
      <c r="H389" s="151" t="s">
        <v>1</v>
      </c>
      <c r="I389" s="153"/>
      <c r="L389" s="150"/>
      <c r="M389" s="154"/>
      <c r="T389" s="155"/>
      <c r="AT389" s="151" t="s">
        <v>145</v>
      </c>
      <c r="AU389" s="151" t="s">
        <v>88</v>
      </c>
      <c r="AV389" s="12" t="s">
        <v>21</v>
      </c>
      <c r="AW389" s="12" t="s">
        <v>36</v>
      </c>
      <c r="AX389" s="12" t="s">
        <v>79</v>
      </c>
      <c r="AY389" s="151" t="s">
        <v>132</v>
      </c>
    </row>
    <row r="390" spans="2:65" s="13" customFormat="1" ht="12">
      <c r="B390" s="156"/>
      <c r="D390" s="144" t="s">
        <v>145</v>
      </c>
      <c r="E390" s="157" t="s">
        <v>1</v>
      </c>
      <c r="F390" s="158" t="s">
        <v>475</v>
      </c>
      <c r="H390" s="159">
        <v>17.5</v>
      </c>
      <c r="I390" s="160"/>
      <c r="L390" s="156"/>
      <c r="M390" s="161"/>
      <c r="T390" s="162"/>
      <c r="AT390" s="157" t="s">
        <v>145</v>
      </c>
      <c r="AU390" s="157" t="s">
        <v>88</v>
      </c>
      <c r="AV390" s="13" t="s">
        <v>88</v>
      </c>
      <c r="AW390" s="13" t="s">
        <v>36</v>
      </c>
      <c r="AX390" s="13" t="s">
        <v>79</v>
      </c>
      <c r="AY390" s="157" t="s">
        <v>132</v>
      </c>
    </row>
    <row r="391" spans="2:65" s="12" customFormat="1" ht="12">
      <c r="B391" s="150"/>
      <c r="D391" s="144" t="s">
        <v>145</v>
      </c>
      <c r="E391" s="151" t="s">
        <v>1</v>
      </c>
      <c r="F391" s="152" t="s">
        <v>446</v>
      </c>
      <c r="H391" s="151" t="s">
        <v>1</v>
      </c>
      <c r="I391" s="153"/>
      <c r="L391" s="150"/>
      <c r="M391" s="154"/>
      <c r="T391" s="155"/>
      <c r="AT391" s="151" t="s">
        <v>145</v>
      </c>
      <c r="AU391" s="151" t="s">
        <v>88</v>
      </c>
      <c r="AV391" s="12" t="s">
        <v>21</v>
      </c>
      <c r="AW391" s="12" t="s">
        <v>36</v>
      </c>
      <c r="AX391" s="12" t="s">
        <v>79</v>
      </c>
      <c r="AY391" s="151" t="s">
        <v>132</v>
      </c>
    </row>
    <row r="392" spans="2:65" s="13" customFormat="1" ht="12">
      <c r="B392" s="156"/>
      <c r="D392" s="144" t="s">
        <v>145</v>
      </c>
      <c r="E392" s="157" t="s">
        <v>1</v>
      </c>
      <c r="F392" s="158" t="s">
        <v>476</v>
      </c>
      <c r="H392" s="159">
        <v>14.6</v>
      </c>
      <c r="I392" s="160"/>
      <c r="L392" s="156"/>
      <c r="M392" s="161"/>
      <c r="T392" s="162"/>
      <c r="AT392" s="157" t="s">
        <v>145</v>
      </c>
      <c r="AU392" s="157" t="s">
        <v>88</v>
      </c>
      <c r="AV392" s="13" t="s">
        <v>88</v>
      </c>
      <c r="AW392" s="13" t="s">
        <v>36</v>
      </c>
      <c r="AX392" s="13" t="s">
        <v>79</v>
      </c>
      <c r="AY392" s="157" t="s">
        <v>132</v>
      </c>
    </row>
    <row r="393" spans="2:65" s="12" customFormat="1" ht="12">
      <c r="B393" s="150"/>
      <c r="D393" s="144" t="s">
        <v>145</v>
      </c>
      <c r="E393" s="151" t="s">
        <v>1</v>
      </c>
      <c r="F393" s="152" t="s">
        <v>502</v>
      </c>
      <c r="H393" s="151" t="s">
        <v>1</v>
      </c>
      <c r="I393" s="153"/>
      <c r="L393" s="150"/>
      <c r="M393" s="154"/>
      <c r="T393" s="155"/>
      <c r="AT393" s="151" t="s">
        <v>145</v>
      </c>
      <c r="AU393" s="151" t="s">
        <v>88</v>
      </c>
      <c r="AV393" s="12" t="s">
        <v>21</v>
      </c>
      <c r="AW393" s="12" t="s">
        <v>36</v>
      </c>
      <c r="AX393" s="12" t="s">
        <v>79</v>
      </c>
      <c r="AY393" s="151" t="s">
        <v>132</v>
      </c>
    </row>
    <row r="394" spans="2:65" s="13" customFormat="1" ht="12">
      <c r="B394" s="156"/>
      <c r="D394" s="144" t="s">
        <v>145</v>
      </c>
      <c r="E394" s="157" t="s">
        <v>1</v>
      </c>
      <c r="F394" s="158" t="s">
        <v>478</v>
      </c>
      <c r="H394" s="159">
        <v>231</v>
      </c>
      <c r="I394" s="160"/>
      <c r="L394" s="156"/>
      <c r="M394" s="161"/>
      <c r="T394" s="162"/>
      <c r="AT394" s="157" t="s">
        <v>145</v>
      </c>
      <c r="AU394" s="157" t="s">
        <v>88</v>
      </c>
      <c r="AV394" s="13" t="s">
        <v>88</v>
      </c>
      <c r="AW394" s="13" t="s">
        <v>36</v>
      </c>
      <c r="AX394" s="13" t="s">
        <v>79</v>
      </c>
      <c r="AY394" s="157" t="s">
        <v>132</v>
      </c>
    </row>
    <row r="395" spans="2:65" s="14" customFormat="1" ht="12">
      <c r="B395" s="163"/>
      <c r="D395" s="144" t="s">
        <v>145</v>
      </c>
      <c r="E395" s="164" t="s">
        <v>1</v>
      </c>
      <c r="F395" s="165" t="s">
        <v>178</v>
      </c>
      <c r="H395" s="166">
        <v>279.8</v>
      </c>
      <c r="I395" s="167"/>
      <c r="L395" s="163"/>
      <c r="M395" s="168"/>
      <c r="T395" s="169"/>
      <c r="AT395" s="164" t="s">
        <v>145</v>
      </c>
      <c r="AU395" s="164" t="s">
        <v>88</v>
      </c>
      <c r="AV395" s="14" t="s">
        <v>139</v>
      </c>
      <c r="AW395" s="14" t="s">
        <v>36</v>
      </c>
      <c r="AX395" s="14" t="s">
        <v>21</v>
      </c>
      <c r="AY395" s="164" t="s">
        <v>132</v>
      </c>
    </row>
    <row r="396" spans="2:65" s="1" customFormat="1" ht="37.75" customHeight="1">
      <c r="B396" s="31"/>
      <c r="C396" s="131" t="s">
        <v>510</v>
      </c>
      <c r="D396" s="131" t="s">
        <v>134</v>
      </c>
      <c r="E396" s="132" t="s">
        <v>511</v>
      </c>
      <c r="F396" s="133" t="s">
        <v>512</v>
      </c>
      <c r="G396" s="134" t="s">
        <v>137</v>
      </c>
      <c r="H396" s="135">
        <v>9.4</v>
      </c>
      <c r="I396" s="136"/>
      <c r="J396" s="137">
        <f>ROUND(I396*H396,2)</f>
        <v>0</v>
      </c>
      <c r="K396" s="133" t="s">
        <v>138</v>
      </c>
      <c r="L396" s="31"/>
      <c r="M396" s="138" t="s">
        <v>1</v>
      </c>
      <c r="N396" s="139" t="s">
        <v>44</v>
      </c>
      <c r="P396" s="140">
        <f>O396*H396</f>
        <v>0</v>
      </c>
      <c r="Q396" s="140">
        <v>0.11303000000000001</v>
      </c>
      <c r="R396" s="140">
        <f>Q396*H396</f>
        <v>1.0624820000000001</v>
      </c>
      <c r="S396" s="140">
        <v>0</v>
      </c>
      <c r="T396" s="141">
        <f>S396*H396</f>
        <v>0</v>
      </c>
      <c r="AR396" s="142" t="s">
        <v>139</v>
      </c>
      <c r="AT396" s="142" t="s">
        <v>134</v>
      </c>
      <c r="AU396" s="142" t="s">
        <v>88</v>
      </c>
      <c r="AY396" s="16" t="s">
        <v>132</v>
      </c>
      <c r="BE396" s="143">
        <f>IF(N396="základní",J396,0)</f>
        <v>0</v>
      </c>
      <c r="BF396" s="143">
        <f>IF(N396="snížená",J396,0)</f>
        <v>0</v>
      </c>
      <c r="BG396" s="143">
        <f>IF(N396="zákl. přenesená",J396,0)</f>
        <v>0</v>
      </c>
      <c r="BH396" s="143">
        <f>IF(N396="sníž. přenesená",J396,0)</f>
        <v>0</v>
      </c>
      <c r="BI396" s="143">
        <f>IF(N396="nulová",J396,0)</f>
        <v>0</v>
      </c>
      <c r="BJ396" s="16" t="s">
        <v>21</v>
      </c>
      <c r="BK396" s="143">
        <f>ROUND(I396*H396,2)</f>
        <v>0</v>
      </c>
      <c r="BL396" s="16" t="s">
        <v>139</v>
      </c>
      <c r="BM396" s="142" t="s">
        <v>513</v>
      </c>
    </row>
    <row r="397" spans="2:65" s="1" customFormat="1" ht="72">
      <c r="B397" s="31"/>
      <c r="D397" s="144" t="s">
        <v>141</v>
      </c>
      <c r="F397" s="145" t="s">
        <v>514</v>
      </c>
      <c r="I397" s="146"/>
      <c r="L397" s="31"/>
      <c r="M397" s="147"/>
      <c r="T397" s="55"/>
      <c r="AT397" s="16" t="s">
        <v>141</v>
      </c>
      <c r="AU397" s="16" t="s">
        <v>88</v>
      </c>
    </row>
    <row r="398" spans="2:65" s="1" customFormat="1" ht="11">
      <c r="B398" s="31"/>
      <c r="D398" s="148" t="s">
        <v>143</v>
      </c>
      <c r="F398" s="149" t="s">
        <v>515</v>
      </c>
      <c r="I398" s="146"/>
      <c r="L398" s="31"/>
      <c r="M398" s="147"/>
      <c r="T398" s="55"/>
      <c r="AT398" s="16" t="s">
        <v>143</v>
      </c>
      <c r="AU398" s="16" t="s">
        <v>88</v>
      </c>
    </row>
    <row r="399" spans="2:65" s="12" customFormat="1" ht="12">
      <c r="B399" s="150"/>
      <c r="D399" s="144" t="s">
        <v>145</v>
      </c>
      <c r="E399" s="151" t="s">
        <v>1</v>
      </c>
      <c r="F399" s="152" t="s">
        <v>516</v>
      </c>
      <c r="H399" s="151" t="s">
        <v>1</v>
      </c>
      <c r="I399" s="153"/>
      <c r="L399" s="150"/>
      <c r="M399" s="154"/>
      <c r="T399" s="155"/>
      <c r="AT399" s="151" t="s">
        <v>145</v>
      </c>
      <c r="AU399" s="151" t="s">
        <v>88</v>
      </c>
      <c r="AV399" s="12" t="s">
        <v>21</v>
      </c>
      <c r="AW399" s="12" t="s">
        <v>36</v>
      </c>
      <c r="AX399" s="12" t="s">
        <v>79</v>
      </c>
      <c r="AY399" s="151" t="s">
        <v>132</v>
      </c>
    </row>
    <row r="400" spans="2:65" s="13" customFormat="1" ht="12">
      <c r="B400" s="156"/>
      <c r="D400" s="144" t="s">
        <v>145</v>
      </c>
      <c r="E400" s="157" t="s">
        <v>1</v>
      </c>
      <c r="F400" s="158" t="s">
        <v>517</v>
      </c>
      <c r="H400" s="159">
        <v>9.4</v>
      </c>
      <c r="I400" s="160"/>
      <c r="L400" s="156"/>
      <c r="M400" s="161"/>
      <c r="T400" s="162"/>
      <c r="AT400" s="157" t="s">
        <v>145</v>
      </c>
      <c r="AU400" s="157" t="s">
        <v>88</v>
      </c>
      <c r="AV400" s="13" t="s">
        <v>88</v>
      </c>
      <c r="AW400" s="13" t="s">
        <v>36</v>
      </c>
      <c r="AX400" s="13" t="s">
        <v>21</v>
      </c>
      <c r="AY400" s="157" t="s">
        <v>132</v>
      </c>
    </row>
    <row r="401" spans="2:65" s="1" customFormat="1" ht="16.5" customHeight="1">
      <c r="B401" s="31"/>
      <c r="C401" s="171" t="s">
        <v>518</v>
      </c>
      <c r="D401" s="171" t="s">
        <v>290</v>
      </c>
      <c r="E401" s="172" t="s">
        <v>519</v>
      </c>
      <c r="F401" s="173" t="s">
        <v>520</v>
      </c>
      <c r="G401" s="174" t="s">
        <v>137</v>
      </c>
      <c r="H401" s="175">
        <v>9.5879999999999992</v>
      </c>
      <c r="I401" s="176"/>
      <c r="J401" s="177">
        <f>ROUND(I401*H401,2)</f>
        <v>0</v>
      </c>
      <c r="K401" s="173" t="s">
        <v>138</v>
      </c>
      <c r="L401" s="178"/>
      <c r="M401" s="179" t="s">
        <v>1</v>
      </c>
      <c r="N401" s="180" t="s">
        <v>44</v>
      </c>
      <c r="P401" s="140">
        <f>O401*H401</f>
        <v>0</v>
      </c>
      <c r="Q401" s="140">
        <v>0.13</v>
      </c>
      <c r="R401" s="140">
        <f>Q401*H401</f>
        <v>1.24644</v>
      </c>
      <c r="S401" s="140">
        <v>0</v>
      </c>
      <c r="T401" s="141">
        <f>S401*H401</f>
        <v>0</v>
      </c>
      <c r="AR401" s="142" t="s">
        <v>187</v>
      </c>
      <c r="AT401" s="142" t="s">
        <v>290</v>
      </c>
      <c r="AU401" s="142" t="s">
        <v>88</v>
      </c>
      <c r="AY401" s="16" t="s">
        <v>132</v>
      </c>
      <c r="BE401" s="143">
        <f>IF(N401="základní",J401,0)</f>
        <v>0</v>
      </c>
      <c r="BF401" s="143">
        <f>IF(N401="snížená",J401,0)</f>
        <v>0</v>
      </c>
      <c r="BG401" s="143">
        <f>IF(N401="zákl. přenesená",J401,0)</f>
        <v>0</v>
      </c>
      <c r="BH401" s="143">
        <f>IF(N401="sníž. přenesená",J401,0)</f>
        <v>0</v>
      </c>
      <c r="BI401" s="143">
        <f>IF(N401="nulová",J401,0)</f>
        <v>0</v>
      </c>
      <c r="BJ401" s="16" t="s">
        <v>21</v>
      </c>
      <c r="BK401" s="143">
        <f>ROUND(I401*H401,2)</f>
        <v>0</v>
      </c>
      <c r="BL401" s="16" t="s">
        <v>139</v>
      </c>
      <c r="BM401" s="142" t="s">
        <v>521</v>
      </c>
    </row>
    <row r="402" spans="2:65" s="1" customFormat="1" ht="12">
      <c r="B402" s="31"/>
      <c r="D402" s="144" t="s">
        <v>141</v>
      </c>
      <c r="F402" s="145" t="s">
        <v>520</v>
      </c>
      <c r="I402" s="146"/>
      <c r="L402" s="31"/>
      <c r="M402" s="147"/>
      <c r="T402" s="55"/>
      <c r="AT402" s="16" t="s">
        <v>141</v>
      </c>
      <c r="AU402" s="16" t="s">
        <v>88</v>
      </c>
    </row>
    <row r="403" spans="2:65" s="13" customFormat="1" ht="12">
      <c r="B403" s="156"/>
      <c r="D403" s="144" t="s">
        <v>145</v>
      </c>
      <c r="F403" s="158" t="s">
        <v>522</v>
      </c>
      <c r="H403" s="159">
        <v>9.5879999999999992</v>
      </c>
      <c r="I403" s="160"/>
      <c r="L403" s="156"/>
      <c r="M403" s="161"/>
      <c r="T403" s="162"/>
      <c r="AT403" s="157" t="s">
        <v>145</v>
      </c>
      <c r="AU403" s="157" t="s">
        <v>88</v>
      </c>
      <c r="AV403" s="13" t="s">
        <v>88</v>
      </c>
      <c r="AW403" s="13" t="s">
        <v>4</v>
      </c>
      <c r="AX403" s="13" t="s">
        <v>21</v>
      </c>
      <c r="AY403" s="157" t="s">
        <v>132</v>
      </c>
    </row>
    <row r="404" spans="2:65" s="11" customFormat="1" ht="22.75" customHeight="1">
      <c r="B404" s="119"/>
      <c r="D404" s="120" t="s">
        <v>78</v>
      </c>
      <c r="E404" s="129" t="s">
        <v>187</v>
      </c>
      <c r="F404" s="129" t="s">
        <v>523</v>
      </c>
      <c r="I404" s="122"/>
      <c r="J404" s="130">
        <f>BK404</f>
        <v>0</v>
      </c>
      <c r="L404" s="119"/>
      <c r="M404" s="124"/>
      <c r="P404" s="125">
        <f>SUM(P405:P436)</f>
        <v>0</v>
      </c>
      <c r="R404" s="125">
        <f>SUM(R405:R436)</f>
        <v>0.76458000000000004</v>
      </c>
      <c r="T404" s="126">
        <f>SUM(T405:T436)</f>
        <v>0.55000000000000004</v>
      </c>
      <c r="AR404" s="120" t="s">
        <v>21</v>
      </c>
      <c r="AT404" s="127" t="s">
        <v>78</v>
      </c>
      <c r="AU404" s="127" t="s">
        <v>21</v>
      </c>
      <c r="AY404" s="120" t="s">
        <v>132</v>
      </c>
      <c r="BK404" s="128">
        <f>SUM(BK405:BK436)</f>
        <v>0</v>
      </c>
    </row>
    <row r="405" spans="2:65" s="1" customFormat="1" ht="33" customHeight="1">
      <c r="B405" s="31"/>
      <c r="C405" s="131" t="s">
        <v>524</v>
      </c>
      <c r="D405" s="131" t="s">
        <v>134</v>
      </c>
      <c r="E405" s="132" t="s">
        <v>525</v>
      </c>
      <c r="F405" s="133" t="s">
        <v>526</v>
      </c>
      <c r="G405" s="134" t="s">
        <v>211</v>
      </c>
      <c r="H405" s="135">
        <v>4</v>
      </c>
      <c r="I405" s="136"/>
      <c r="J405" s="137">
        <f>ROUND(I405*H405,2)</f>
        <v>0</v>
      </c>
      <c r="K405" s="133" t="s">
        <v>1</v>
      </c>
      <c r="L405" s="31"/>
      <c r="M405" s="138" t="s">
        <v>1</v>
      </c>
      <c r="N405" s="139" t="s">
        <v>44</v>
      </c>
      <c r="P405" s="140">
        <f>O405*H405</f>
        <v>0</v>
      </c>
      <c r="Q405" s="140">
        <v>0</v>
      </c>
      <c r="R405" s="140">
        <f>Q405*H405</f>
        <v>0</v>
      </c>
      <c r="S405" s="140">
        <v>0</v>
      </c>
      <c r="T405" s="141">
        <f>S405*H405</f>
        <v>0</v>
      </c>
      <c r="AR405" s="142" t="s">
        <v>139</v>
      </c>
      <c r="AT405" s="142" t="s">
        <v>134</v>
      </c>
      <c r="AU405" s="142" t="s">
        <v>88</v>
      </c>
      <c r="AY405" s="16" t="s">
        <v>132</v>
      </c>
      <c r="BE405" s="143">
        <f>IF(N405="základní",J405,0)</f>
        <v>0</v>
      </c>
      <c r="BF405" s="143">
        <f>IF(N405="snížená",J405,0)</f>
        <v>0</v>
      </c>
      <c r="BG405" s="143">
        <f>IF(N405="zákl. přenesená",J405,0)</f>
        <v>0</v>
      </c>
      <c r="BH405" s="143">
        <f>IF(N405="sníž. přenesená",J405,0)</f>
        <v>0</v>
      </c>
      <c r="BI405" s="143">
        <f>IF(N405="nulová",J405,0)</f>
        <v>0</v>
      </c>
      <c r="BJ405" s="16" t="s">
        <v>21</v>
      </c>
      <c r="BK405" s="143">
        <f>ROUND(I405*H405,2)</f>
        <v>0</v>
      </c>
      <c r="BL405" s="16" t="s">
        <v>139</v>
      </c>
      <c r="BM405" s="142" t="s">
        <v>527</v>
      </c>
    </row>
    <row r="406" spans="2:65" s="1" customFormat="1" ht="24">
      <c r="B406" s="31"/>
      <c r="D406" s="144" t="s">
        <v>141</v>
      </c>
      <c r="F406" s="145" t="s">
        <v>528</v>
      </c>
      <c r="I406" s="146"/>
      <c r="L406" s="31"/>
      <c r="M406" s="147"/>
      <c r="T406" s="55"/>
      <c r="AT406" s="16" t="s">
        <v>141</v>
      </c>
      <c r="AU406" s="16" t="s">
        <v>88</v>
      </c>
    </row>
    <row r="407" spans="2:65" s="12" customFormat="1" ht="12">
      <c r="B407" s="150"/>
      <c r="D407" s="144" t="s">
        <v>145</v>
      </c>
      <c r="E407" s="151" t="s">
        <v>1</v>
      </c>
      <c r="F407" s="152" t="s">
        <v>529</v>
      </c>
      <c r="H407" s="151" t="s">
        <v>1</v>
      </c>
      <c r="I407" s="153"/>
      <c r="L407" s="150"/>
      <c r="M407" s="154"/>
      <c r="T407" s="155"/>
      <c r="AT407" s="151" t="s">
        <v>145</v>
      </c>
      <c r="AU407" s="151" t="s">
        <v>88</v>
      </c>
      <c r="AV407" s="12" t="s">
        <v>21</v>
      </c>
      <c r="AW407" s="12" t="s">
        <v>36</v>
      </c>
      <c r="AX407" s="12" t="s">
        <v>79</v>
      </c>
      <c r="AY407" s="151" t="s">
        <v>132</v>
      </c>
    </row>
    <row r="408" spans="2:65" s="13" customFormat="1" ht="12">
      <c r="B408" s="156"/>
      <c r="D408" s="144" t="s">
        <v>145</v>
      </c>
      <c r="E408" s="157" t="s">
        <v>1</v>
      </c>
      <c r="F408" s="158" t="s">
        <v>530</v>
      </c>
      <c r="H408" s="159">
        <v>4</v>
      </c>
      <c r="I408" s="160"/>
      <c r="L408" s="156"/>
      <c r="M408" s="161"/>
      <c r="T408" s="162"/>
      <c r="AT408" s="157" t="s">
        <v>145</v>
      </c>
      <c r="AU408" s="157" t="s">
        <v>88</v>
      </c>
      <c r="AV408" s="13" t="s">
        <v>88</v>
      </c>
      <c r="AW408" s="13" t="s">
        <v>36</v>
      </c>
      <c r="AX408" s="13" t="s">
        <v>79</v>
      </c>
      <c r="AY408" s="157" t="s">
        <v>132</v>
      </c>
    </row>
    <row r="409" spans="2:65" s="14" customFormat="1" ht="12">
      <c r="B409" s="163"/>
      <c r="D409" s="144" t="s">
        <v>145</v>
      </c>
      <c r="E409" s="164" t="s">
        <v>1</v>
      </c>
      <c r="F409" s="165" t="s">
        <v>178</v>
      </c>
      <c r="H409" s="166">
        <v>4</v>
      </c>
      <c r="I409" s="167"/>
      <c r="L409" s="163"/>
      <c r="M409" s="168"/>
      <c r="T409" s="169"/>
      <c r="AT409" s="164" t="s">
        <v>145</v>
      </c>
      <c r="AU409" s="164" t="s">
        <v>88</v>
      </c>
      <c r="AV409" s="14" t="s">
        <v>139</v>
      </c>
      <c r="AW409" s="14" t="s">
        <v>36</v>
      </c>
      <c r="AX409" s="14" t="s">
        <v>21</v>
      </c>
      <c r="AY409" s="164" t="s">
        <v>132</v>
      </c>
    </row>
    <row r="410" spans="2:65" s="1" customFormat="1" ht="16.5" customHeight="1">
      <c r="B410" s="31"/>
      <c r="C410" s="131" t="s">
        <v>531</v>
      </c>
      <c r="D410" s="131" t="s">
        <v>134</v>
      </c>
      <c r="E410" s="132" t="s">
        <v>532</v>
      </c>
      <c r="F410" s="133" t="s">
        <v>533</v>
      </c>
      <c r="G410" s="134" t="s">
        <v>534</v>
      </c>
      <c r="H410" s="135">
        <v>1</v>
      </c>
      <c r="I410" s="136"/>
      <c r="J410" s="137">
        <f>ROUND(I410*H410,2)</f>
        <v>0</v>
      </c>
      <c r="K410" s="133" t="s">
        <v>1</v>
      </c>
      <c r="L410" s="31"/>
      <c r="M410" s="138" t="s">
        <v>1</v>
      </c>
      <c r="N410" s="139" t="s">
        <v>44</v>
      </c>
      <c r="P410" s="140">
        <f>O410*H410</f>
        <v>0</v>
      </c>
      <c r="Q410" s="140">
        <v>0</v>
      </c>
      <c r="R410" s="140">
        <f>Q410*H410</f>
        <v>0</v>
      </c>
      <c r="S410" s="140">
        <v>0.55000000000000004</v>
      </c>
      <c r="T410" s="141">
        <f>S410*H410</f>
        <v>0.55000000000000004</v>
      </c>
      <c r="AR410" s="142" t="s">
        <v>139</v>
      </c>
      <c r="AT410" s="142" t="s">
        <v>134</v>
      </c>
      <c r="AU410" s="142" t="s">
        <v>88</v>
      </c>
      <c r="AY410" s="16" t="s">
        <v>132</v>
      </c>
      <c r="BE410" s="143">
        <f>IF(N410="základní",J410,0)</f>
        <v>0</v>
      </c>
      <c r="BF410" s="143">
        <f>IF(N410="snížená",J410,0)</f>
        <v>0</v>
      </c>
      <c r="BG410" s="143">
        <f>IF(N410="zákl. přenesená",J410,0)</f>
        <v>0</v>
      </c>
      <c r="BH410" s="143">
        <f>IF(N410="sníž. přenesená",J410,0)</f>
        <v>0</v>
      </c>
      <c r="BI410" s="143">
        <f>IF(N410="nulová",J410,0)</f>
        <v>0</v>
      </c>
      <c r="BJ410" s="16" t="s">
        <v>21</v>
      </c>
      <c r="BK410" s="143">
        <f>ROUND(I410*H410,2)</f>
        <v>0</v>
      </c>
      <c r="BL410" s="16" t="s">
        <v>139</v>
      </c>
      <c r="BM410" s="142" t="s">
        <v>535</v>
      </c>
    </row>
    <row r="411" spans="2:65" s="1" customFormat="1" ht="12">
      <c r="B411" s="31"/>
      <c r="D411" s="144" t="s">
        <v>141</v>
      </c>
      <c r="F411" s="145" t="s">
        <v>533</v>
      </c>
      <c r="I411" s="146"/>
      <c r="L411" s="31"/>
      <c r="M411" s="147"/>
      <c r="T411" s="55"/>
      <c r="AT411" s="16" t="s">
        <v>141</v>
      </c>
      <c r="AU411" s="16" t="s">
        <v>88</v>
      </c>
    </row>
    <row r="412" spans="2:65" s="12" customFormat="1" ht="12">
      <c r="B412" s="150"/>
      <c r="D412" s="144" t="s">
        <v>145</v>
      </c>
      <c r="E412" s="151" t="s">
        <v>1</v>
      </c>
      <c r="F412" s="152" t="s">
        <v>536</v>
      </c>
      <c r="H412" s="151" t="s">
        <v>1</v>
      </c>
      <c r="I412" s="153"/>
      <c r="L412" s="150"/>
      <c r="M412" s="154"/>
      <c r="T412" s="155"/>
      <c r="AT412" s="151" t="s">
        <v>145</v>
      </c>
      <c r="AU412" s="151" t="s">
        <v>88</v>
      </c>
      <c r="AV412" s="12" t="s">
        <v>21</v>
      </c>
      <c r="AW412" s="12" t="s">
        <v>36</v>
      </c>
      <c r="AX412" s="12" t="s">
        <v>79</v>
      </c>
      <c r="AY412" s="151" t="s">
        <v>132</v>
      </c>
    </row>
    <row r="413" spans="2:65" s="13" customFormat="1" ht="12">
      <c r="B413" s="156"/>
      <c r="D413" s="144" t="s">
        <v>145</v>
      </c>
      <c r="E413" s="157" t="s">
        <v>1</v>
      </c>
      <c r="F413" s="158" t="s">
        <v>21</v>
      </c>
      <c r="H413" s="159">
        <v>1</v>
      </c>
      <c r="I413" s="160"/>
      <c r="L413" s="156"/>
      <c r="M413" s="161"/>
      <c r="T413" s="162"/>
      <c r="AT413" s="157" t="s">
        <v>145</v>
      </c>
      <c r="AU413" s="157" t="s">
        <v>88</v>
      </c>
      <c r="AV413" s="13" t="s">
        <v>88</v>
      </c>
      <c r="AW413" s="13" t="s">
        <v>36</v>
      </c>
      <c r="AX413" s="13" t="s">
        <v>21</v>
      </c>
      <c r="AY413" s="157" t="s">
        <v>132</v>
      </c>
    </row>
    <row r="414" spans="2:65" s="1" customFormat="1" ht="16.5" customHeight="1">
      <c r="B414" s="31"/>
      <c r="C414" s="131" t="s">
        <v>537</v>
      </c>
      <c r="D414" s="131" t="s">
        <v>134</v>
      </c>
      <c r="E414" s="132" t="s">
        <v>538</v>
      </c>
      <c r="F414" s="133" t="s">
        <v>539</v>
      </c>
      <c r="G414" s="134" t="s">
        <v>534</v>
      </c>
      <c r="H414" s="135">
        <v>13</v>
      </c>
      <c r="I414" s="136"/>
      <c r="J414" s="137">
        <f>ROUND(I414*H414,2)</f>
        <v>0</v>
      </c>
      <c r="K414" s="133" t="s">
        <v>1</v>
      </c>
      <c r="L414" s="31"/>
      <c r="M414" s="138" t="s">
        <v>1</v>
      </c>
      <c r="N414" s="139" t="s">
        <v>44</v>
      </c>
      <c r="P414" s="140">
        <f>O414*H414</f>
        <v>0</v>
      </c>
      <c r="Q414" s="140">
        <v>0</v>
      </c>
      <c r="R414" s="140">
        <f>Q414*H414</f>
        <v>0</v>
      </c>
      <c r="S414" s="140">
        <v>0</v>
      </c>
      <c r="T414" s="141">
        <f>S414*H414</f>
        <v>0</v>
      </c>
      <c r="AR414" s="142" t="s">
        <v>139</v>
      </c>
      <c r="AT414" s="142" t="s">
        <v>134</v>
      </c>
      <c r="AU414" s="142" t="s">
        <v>88</v>
      </c>
      <c r="AY414" s="16" t="s">
        <v>132</v>
      </c>
      <c r="BE414" s="143">
        <f>IF(N414="základní",J414,0)</f>
        <v>0</v>
      </c>
      <c r="BF414" s="143">
        <f>IF(N414="snížená",J414,0)</f>
        <v>0</v>
      </c>
      <c r="BG414" s="143">
        <f>IF(N414="zákl. přenesená",J414,0)</f>
        <v>0</v>
      </c>
      <c r="BH414" s="143">
        <f>IF(N414="sníž. přenesená",J414,0)</f>
        <v>0</v>
      </c>
      <c r="BI414" s="143">
        <f>IF(N414="nulová",J414,0)</f>
        <v>0</v>
      </c>
      <c r="BJ414" s="16" t="s">
        <v>21</v>
      </c>
      <c r="BK414" s="143">
        <f>ROUND(I414*H414,2)</f>
        <v>0</v>
      </c>
      <c r="BL414" s="16" t="s">
        <v>139</v>
      </c>
      <c r="BM414" s="142" t="s">
        <v>540</v>
      </c>
    </row>
    <row r="415" spans="2:65" s="1" customFormat="1" ht="12">
      <c r="B415" s="31"/>
      <c r="D415" s="144" t="s">
        <v>141</v>
      </c>
      <c r="F415" s="145" t="s">
        <v>539</v>
      </c>
      <c r="I415" s="146"/>
      <c r="L415" s="31"/>
      <c r="M415" s="147"/>
      <c r="T415" s="55"/>
      <c r="AT415" s="16" t="s">
        <v>141</v>
      </c>
      <c r="AU415" s="16" t="s">
        <v>88</v>
      </c>
    </row>
    <row r="416" spans="2:65" s="12" customFormat="1" ht="12">
      <c r="B416" s="150"/>
      <c r="D416" s="144" t="s">
        <v>145</v>
      </c>
      <c r="E416" s="151" t="s">
        <v>1</v>
      </c>
      <c r="F416" s="152" t="s">
        <v>541</v>
      </c>
      <c r="H416" s="151" t="s">
        <v>1</v>
      </c>
      <c r="I416" s="153"/>
      <c r="L416" s="150"/>
      <c r="M416" s="154"/>
      <c r="T416" s="155"/>
      <c r="AT416" s="151" t="s">
        <v>145</v>
      </c>
      <c r="AU416" s="151" t="s">
        <v>88</v>
      </c>
      <c r="AV416" s="12" t="s">
        <v>21</v>
      </c>
      <c r="AW416" s="12" t="s">
        <v>36</v>
      </c>
      <c r="AX416" s="12" t="s">
        <v>79</v>
      </c>
      <c r="AY416" s="151" t="s">
        <v>132</v>
      </c>
    </row>
    <row r="417" spans="2:65" s="13" customFormat="1" ht="12">
      <c r="B417" s="156"/>
      <c r="D417" s="144" t="s">
        <v>145</v>
      </c>
      <c r="E417" s="157" t="s">
        <v>1</v>
      </c>
      <c r="F417" s="158" t="s">
        <v>222</v>
      </c>
      <c r="H417" s="159">
        <v>13</v>
      </c>
      <c r="I417" s="160"/>
      <c r="L417" s="156"/>
      <c r="M417" s="161"/>
      <c r="T417" s="162"/>
      <c r="AT417" s="157" t="s">
        <v>145</v>
      </c>
      <c r="AU417" s="157" t="s">
        <v>88</v>
      </c>
      <c r="AV417" s="13" t="s">
        <v>88</v>
      </c>
      <c r="AW417" s="13" t="s">
        <v>36</v>
      </c>
      <c r="AX417" s="13" t="s">
        <v>21</v>
      </c>
      <c r="AY417" s="157" t="s">
        <v>132</v>
      </c>
    </row>
    <row r="418" spans="2:65" s="1" customFormat="1" ht="16.5" customHeight="1">
      <c r="B418" s="31"/>
      <c r="C418" s="131" t="s">
        <v>542</v>
      </c>
      <c r="D418" s="131" t="s">
        <v>134</v>
      </c>
      <c r="E418" s="132" t="s">
        <v>543</v>
      </c>
      <c r="F418" s="133" t="s">
        <v>544</v>
      </c>
      <c r="G418" s="134" t="s">
        <v>534</v>
      </c>
      <c r="H418" s="135">
        <v>7</v>
      </c>
      <c r="I418" s="136"/>
      <c r="J418" s="137">
        <f>ROUND(I418*H418,2)</f>
        <v>0</v>
      </c>
      <c r="K418" s="133" t="s">
        <v>1</v>
      </c>
      <c r="L418" s="31"/>
      <c r="M418" s="138" t="s">
        <v>1</v>
      </c>
      <c r="N418" s="139" t="s">
        <v>44</v>
      </c>
      <c r="P418" s="140">
        <f>O418*H418</f>
        <v>0</v>
      </c>
      <c r="Q418" s="140">
        <v>0</v>
      </c>
      <c r="R418" s="140">
        <f>Q418*H418</f>
        <v>0</v>
      </c>
      <c r="S418" s="140">
        <v>0</v>
      </c>
      <c r="T418" s="141">
        <f>S418*H418</f>
        <v>0</v>
      </c>
      <c r="AR418" s="142" t="s">
        <v>139</v>
      </c>
      <c r="AT418" s="142" t="s">
        <v>134</v>
      </c>
      <c r="AU418" s="142" t="s">
        <v>88</v>
      </c>
      <c r="AY418" s="16" t="s">
        <v>132</v>
      </c>
      <c r="BE418" s="143">
        <f>IF(N418="základní",J418,0)</f>
        <v>0</v>
      </c>
      <c r="BF418" s="143">
        <f>IF(N418="snížená",J418,0)</f>
        <v>0</v>
      </c>
      <c r="BG418" s="143">
        <f>IF(N418="zákl. přenesená",J418,0)</f>
        <v>0</v>
      </c>
      <c r="BH418" s="143">
        <f>IF(N418="sníž. přenesená",J418,0)</f>
        <v>0</v>
      </c>
      <c r="BI418" s="143">
        <f>IF(N418="nulová",J418,0)</f>
        <v>0</v>
      </c>
      <c r="BJ418" s="16" t="s">
        <v>21</v>
      </c>
      <c r="BK418" s="143">
        <f>ROUND(I418*H418,2)</f>
        <v>0</v>
      </c>
      <c r="BL418" s="16" t="s">
        <v>139</v>
      </c>
      <c r="BM418" s="142" t="s">
        <v>545</v>
      </c>
    </row>
    <row r="419" spans="2:65" s="1" customFormat="1" ht="12">
      <c r="B419" s="31"/>
      <c r="D419" s="144" t="s">
        <v>141</v>
      </c>
      <c r="F419" s="145" t="s">
        <v>544</v>
      </c>
      <c r="I419" s="146"/>
      <c r="L419" s="31"/>
      <c r="M419" s="147"/>
      <c r="T419" s="55"/>
      <c r="AT419" s="16" t="s">
        <v>141</v>
      </c>
      <c r="AU419" s="16" t="s">
        <v>88</v>
      </c>
    </row>
    <row r="420" spans="2:65" s="12" customFormat="1" ht="12">
      <c r="B420" s="150"/>
      <c r="D420" s="144" t="s">
        <v>145</v>
      </c>
      <c r="E420" s="151" t="s">
        <v>1</v>
      </c>
      <c r="F420" s="152" t="s">
        <v>546</v>
      </c>
      <c r="H420" s="151" t="s">
        <v>1</v>
      </c>
      <c r="I420" s="153"/>
      <c r="L420" s="150"/>
      <c r="M420" s="154"/>
      <c r="T420" s="155"/>
      <c r="AT420" s="151" t="s">
        <v>145</v>
      </c>
      <c r="AU420" s="151" t="s">
        <v>88</v>
      </c>
      <c r="AV420" s="12" t="s">
        <v>21</v>
      </c>
      <c r="AW420" s="12" t="s">
        <v>36</v>
      </c>
      <c r="AX420" s="12" t="s">
        <v>79</v>
      </c>
      <c r="AY420" s="151" t="s">
        <v>132</v>
      </c>
    </row>
    <row r="421" spans="2:65" s="13" customFormat="1" ht="12">
      <c r="B421" s="156"/>
      <c r="D421" s="144" t="s">
        <v>145</v>
      </c>
      <c r="E421" s="157" t="s">
        <v>1</v>
      </c>
      <c r="F421" s="158" t="s">
        <v>547</v>
      </c>
      <c r="H421" s="159">
        <v>7</v>
      </c>
      <c r="I421" s="160"/>
      <c r="L421" s="156"/>
      <c r="M421" s="161"/>
      <c r="T421" s="162"/>
      <c r="AT421" s="157" t="s">
        <v>145</v>
      </c>
      <c r="AU421" s="157" t="s">
        <v>88</v>
      </c>
      <c r="AV421" s="13" t="s">
        <v>88</v>
      </c>
      <c r="AW421" s="13" t="s">
        <v>36</v>
      </c>
      <c r="AX421" s="13" t="s">
        <v>21</v>
      </c>
      <c r="AY421" s="157" t="s">
        <v>132</v>
      </c>
    </row>
    <row r="422" spans="2:65" s="1" customFormat="1" ht="16.5" customHeight="1">
      <c r="B422" s="31"/>
      <c r="C422" s="131" t="s">
        <v>548</v>
      </c>
      <c r="D422" s="131" t="s">
        <v>134</v>
      </c>
      <c r="E422" s="132" t="s">
        <v>549</v>
      </c>
      <c r="F422" s="133" t="s">
        <v>550</v>
      </c>
      <c r="G422" s="134" t="s">
        <v>534</v>
      </c>
      <c r="H422" s="135">
        <v>11</v>
      </c>
      <c r="I422" s="136"/>
      <c r="J422" s="137">
        <f>ROUND(I422*H422,2)</f>
        <v>0</v>
      </c>
      <c r="K422" s="133" t="s">
        <v>1</v>
      </c>
      <c r="L422" s="31"/>
      <c r="M422" s="138" t="s">
        <v>1</v>
      </c>
      <c r="N422" s="139" t="s">
        <v>44</v>
      </c>
      <c r="P422" s="140">
        <f>O422*H422</f>
        <v>0</v>
      </c>
      <c r="Q422" s="140">
        <v>0</v>
      </c>
      <c r="R422" s="140">
        <f>Q422*H422</f>
        <v>0</v>
      </c>
      <c r="S422" s="140">
        <v>0</v>
      </c>
      <c r="T422" s="141">
        <f>S422*H422</f>
        <v>0</v>
      </c>
      <c r="AR422" s="142" t="s">
        <v>139</v>
      </c>
      <c r="AT422" s="142" t="s">
        <v>134</v>
      </c>
      <c r="AU422" s="142" t="s">
        <v>88</v>
      </c>
      <c r="AY422" s="16" t="s">
        <v>132</v>
      </c>
      <c r="BE422" s="143">
        <f>IF(N422="základní",J422,0)</f>
        <v>0</v>
      </c>
      <c r="BF422" s="143">
        <f>IF(N422="snížená",J422,0)</f>
        <v>0</v>
      </c>
      <c r="BG422" s="143">
        <f>IF(N422="zákl. přenesená",J422,0)</f>
        <v>0</v>
      </c>
      <c r="BH422" s="143">
        <f>IF(N422="sníž. přenesená",J422,0)</f>
        <v>0</v>
      </c>
      <c r="BI422" s="143">
        <f>IF(N422="nulová",J422,0)</f>
        <v>0</v>
      </c>
      <c r="BJ422" s="16" t="s">
        <v>21</v>
      </c>
      <c r="BK422" s="143">
        <f>ROUND(I422*H422,2)</f>
        <v>0</v>
      </c>
      <c r="BL422" s="16" t="s">
        <v>139</v>
      </c>
      <c r="BM422" s="142" t="s">
        <v>551</v>
      </c>
    </row>
    <row r="423" spans="2:65" s="1" customFormat="1" ht="12">
      <c r="B423" s="31"/>
      <c r="D423" s="144" t="s">
        <v>141</v>
      </c>
      <c r="F423" s="145" t="s">
        <v>550</v>
      </c>
      <c r="I423" s="146"/>
      <c r="L423" s="31"/>
      <c r="M423" s="147"/>
      <c r="T423" s="55"/>
      <c r="AT423" s="16" t="s">
        <v>141</v>
      </c>
      <c r="AU423" s="16" t="s">
        <v>88</v>
      </c>
    </row>
    <row r="424" spans="2:65" s="13" customFormat="1" ht="12">
      <c r="B424" s="156"/>
      <c r="D424" s="144" t="s">
        <v>145</v>
      </c>
      <c r="E424" s="157" t="s">
        <v>1</v>
      </c>
      <c r="F424" s="158" t="s">
        <v>208</v>
      </c>
      <c r="H424" s="159">
        <v>11</v>
      </c>
      <c r="I424" s="160"/>
      <c r="L424" s="156"/>
      <c r="M424" s="161"/>
      <c r="T424" s="162"/>
      <c r="AT424" s="157" t="s">
        <v>145</v>
      </c>
      <c r="AU424" s="157" t="s">
        <v>88</v>
      </c>
      <c r="AV424" s="13" t="s">
        <v>88</v>
      </c>
      <c r="AW424" s="13" t="s">
        <v>36</v>
      </c>
      <c r="AX424" s="13" t="s">
        <v>21</v>
      </c>
      <c r="AY424" s="157" t="s">
        <v>132</v>
      </c>
    </row>
    <row r="425" spans="2:65" s="1" customFormat="1" ht="16.5" customHeight="1">
      <c r="B425" s="31"/>
      <c r="C425" s="131" t="s">
        <v>552</v>
      </c>
      <c r="D425" s="131" t="s">
        <v>134</v>
      </c>
      <c r="E425" s="132" t="s">
        <v>553</v>
      </c>
      <c r="F425" s="133" t="s">
        <v>554</v>
      </c>
      <c r="G425" s="134" t="s">
        <v>534</v>
      </c>
      <c r="H425" s="135">
        <v>1</v>
      </c>
      <c r="I425" s="136"/>
      <c r="J425" s="137">
        <f>ROUND(I425*H425,2)</f>
        <v>0</v>
      </c>
      <c r="K425" s="133" t="s">
        <v>1</v>
      </c>
      <c r="L425" s="31"/>
      <c r="M425" s="138" t="s">
        <v>1</v>
      </c>
      <c r="N425" s="139" t="s">
        <v>44</v>
      </c>
      <c r="P425" s="140">
        <f>O425*H425</f>
        <v>0</v>
      </c>
      <c r="Q425" s="140">
        <v>0</v>
      </c>
      <c r="R425" s="140">
        <f>Q425*H425</f>
        <v>0</v>
      </c>
      <c r="S425" s="140">
        <v>0</v>
      </c>
      <c r="T425" s="141">
        <f>S425*H425</f>
        <v>0</v>
      </c>
      <c r="AR425" s="142" t="s">
        <v>139</v>
      </c>
      <c r="AT425" s="142" t="s">
        <v>134</v>
      </c>
      <c r="AU425" s="142" t="s">
        <v>88</v>
      </c>
      <c r="AY425" s="16" t="s">
        <v>132</v>
      </c>
      <c r="BE425" s="143">
        <f>IF(N425="základní",J425,0)</f>
        <v>0</v>
      </c>
      <c r="BF425" s="143">
        <f>IF(N425="snížená",J425,0)</f>
        <v>0</v>
      </c>
      <c r="BG425" s="143">
        <f>IF(N425="zákl. přenesená",J425,0)</f>
        <v>0</v>
      </c>
      <c r="BH425" s="143">
        <f>IF(N425="sníž. přenesená",J425,0)</f>
        <v>0</v>
      </c>
      <c r="BI425" s="143">
        <f>IF(N425="nulová",J425,0)</f>
        <v>0</v>
      </c>
      <c r="BJ425" s="16" t="s">
        <v>21</v>
      </c>
      <c r="BK425" s="143">
        <f>ROUND(I425*H425,2)</f>
        <v>0</v>
      </c>
      <c r="BL425" s="16" t="s">
        <v>139</v>
      </c>
      <c r="BM425" s="142" t="s">
        <v>555</v>
      </c>
    </row>
    <row r="426" spans="2:65" s="1" customFormat="1" ht="12">
      <c r="B426" s="31"/>
      <c r="D426" s="144" t="s">
        <v>141</v>
      </c>
      <c r="F426" s="145" t="s">
        <v>554</v>
      </c>
      <c r="I426" s="146"/>
      <c r="L426" s="31"/>
      <c r="M426" s="147"/>
      <c r="T426" s="55"/>
      <c r="AT426" s="16" t="s">
        <v>141</v>
      </c>
      <c r="AU426" s="16" t="s">
        <v>88</v>
      </c>
    </row>
    <row r="427" spans="2:65" s="1" customFormat="1" ht="44.25" customHeight="1">
      <c r="B427" s="31"/>
      <c r="C427" s="131" t="s">
        <v>556</v>
      </c>
      <c r="D427" s="131" t="s">
        <v>134</v>
      </c>
      <c r="E427" s="132" t="s">
        <v>557</v>
      </c>
      <c r="F427" s="133" t="s">
        <v>558</v>
      </c>
      <c r="G427" s="134" t="s">
        <v>534</v>
      </c>
      <c r="H427" s="135">
        <v>1</v>
      </c>
      <c r="I427" s="136"/>
      <c r="J427" s="137">
        <f>ROUND(I427*H427,2)</f>
        <v>0</v>
      </c>
      <c r="K427" s="133" t="s">
        <v>138</v>
      </c>
      <c r="L427" s="31"/>
      <c r="M427" s="138" t="s">
        <v>1</v>
      </c>
      <c r="N427" s="139" t="s">
        <v>44</v>
      </c>
      <c r="P427" s="140">
        <f>O427*H427</f>
        <v>0</v>
      </c>
      <c r="Q427" s="140">
        <v>0.34089999999999998</v>
      </c>
      <c r="R427" s="140">
        <f>Q427*H427</f>
        <v>0.34089999999999998</v>
      </c>
      <c r="S427" s="140">
        <v>0</v>
      </c>
      <c r="T427" s="141">
        <f>S427*H427</f>
        <v>0</v>
      </c>
      <c r="AR427" s="142" t="s">
        <v>139</v>
      </c>
      <c r="AT427" s="142" t="s">
        <v>134</v>
      </c>
      <c r="AU427" s="142" t="s">
        <v>88</v>
      </c>
      <c r="AY427" s="16" t="s">
        <v>132</v>
      </c>
      <c r="BE427" s="143">
        <f>IF(N427="základní",J427,0)</f>
        <v>0</v>
      </c>
      <c r="BF427" s="143">
        <f>IF(N427="snížená",J427,0)</f>
        <v>0</v>
      </c>
      <c r="BG427" s="143">
        <f>IF(N427="zákl. přenesená",J427,0)</f>
        <v>0</v>
      </c>
      <c r="BH427" s="143">
        <f>IF(N427="sníž. přenesená",J427,0)</f>
        <v>0</v>
      </c>
      <c r="BI427" s="143">
        <f>IF(N427="nulová",J427,0)</f>
        <v>0</v>
      </c>
      <c r="BJ427" s="16" t="s">
        <v>21</v>
      </c>
      <c r="BK427" s="143">
        <f>ROUND(I427*H427,2)</f>
        <v>0</v>
      </c>
      <c r="BL427" s="16" t="s">
        <v>139</v>
      </c>
      <c r="BM427" s="142" t="s">
        <v>559</v>
      </c>
    </row>
    <row r="428" spans="2:65" s="1" customFormat="1" ht="36">
      <c r="B428" s="31"/>
      <c r="D428" s="144" t="s">
        <v>141</v>
      </c>
      <c r="F428" s="145" t="s">
        <v>558</v>
      </c>
      <c r="I428" s="146"/>
      <c r="L428" s="31"/>
      <c r="M428" s="147"/>
      <c r="T428" s="55"/>
      <c r="AT428" s="16" t="s">
        <v>141</v>
      </c>
      <c r="AU428" s="16" t="s">
        <v>88</v>
      </c>
    </row>
    <row r="429" spans="2:65" s="1" customFormat="1" ht="11">
      <c r="B429" s="31"/>
      <c r="D429" s="148" t="s">
        <v>143</v>
      </c>
      <c r="F429" s="149" t="s">
        <v>560</v>
      </c>
      <c r="I429" s="146"/>
      <c r="L429" s="31"/>
      <c r="M429" s="147"/>
      <c r="T429" s="55"/>
      <c r="AT429" s="16" t="s">
        <v>143</v>
      </c>
      <c r="AU429" s="16" t="s">
        <v>88</v>
      </c>
    </row>
    <row r="430" spans="2:65" s="12" customFormat="1" ht="12">
      <c r="B430" s="150"/>
      <c r="D430" s="144" t="s">
        <v>145</v>
      </c>
      <c r="E430" s="151" t="s">
        <v>1</v>
      </c>
      <c r="F430" s="152" t="s">
        <v>561</v>
      </c>
      <c r="H430" s="151" t="s">
        <v>1</v>
      </c>
      <c r="I430" s="153"/>
      <c r="L430" s="150"/>
      <c r="M430" s="154"/>
      <c r="T430" s="155"/>
      <c r="AT430" s="151" t="s">
        <v>145</v>
      </c>
      <c r="AU430" s="151" t="s">
        <v>88</v>
      </c>
      <c r="AV430" s="12" t="s">
        <v>21</v>
      </c>
      <c r="AW430" s="12" t="s">
        <v>36</v>
      </c>
      <c r="AX430" s="12" t="s">
        <v>79</v>
      </c>
      <c r="AY430" s="151" t="s">
        <v>132</v>
      </c>
    </row>
    <row r="431" spans="2:65" s="13" customFormat="1" ht="12">
      <c r="B431" s="156"/>
      <c r="D431" s="144" t="s">
        <v>145</v>
      </c>
      <c r="E431" s="157" t="s">
        <v>1</v>
      </c>
      <c r="F431" s="158" t="s">
        <v>21</v>
      </c>
      <c r="H431" s="159">
        <v>1</v>
      </c>
      <c r="I431" s="160"/>
      <c r="L431" s="156"/>
      <c r="M431" s="161"/>
      <c r="T431" s="162"/>
      <c r="AT431" s="157" t="s">
        <v>145</v>
      </c>
      <c r="AU431" s="157" t="s">
        <v>88</v>
      </c>
      <c r="AV431" s="13" t="s">
        <v>88</v>
      </c>
      <c r="AW431" s="13" t="s">
        <v>36</v>
      </c>
      <c r="AX431" s="13" t="s">
        <v>79</v>
      </c>
      <c r="AY431" s="157" t="s">
        <v>132</v>
      </c>
    </row>
    <row r="432" spans="2:65" s="1" customFormat="1" ht="16.5" customHeight="1">
      <c r="B432" s="31"/>
      <c r="C432" s="131" t="s">
        <v>562</v>
      </c>
      <c r="D432" s="131" t="s">
        <v>134</v>
      </c>
      <c r="E432" s="132" t="s">
        <v>563</v>
      </c>
      <c r="F432" s="133" t="s">
        <v>564</v>
      </c>
      <c r="G432" s="134" t="s">
        <v>321</v>
      </c>
      <c r="H432" s="135">
        <v>1</v>
      </c>
      <c r="I432" s="136"/>
      <c r="J432" s="137">
        <f>ROUND(I432*H432,2)</f>
        <v>0</v>
      </c>
      <c r="K432" s="133" t="s">
        <v>1</v>
      </c>
      <c r="L432" s="31"/>
      <c r="M432" s="138" t="s">
        <v>1</v>
      </c>
      <c r="N432" s="139" t="s">
        <v>44</v>
      </c>
      <c r="P432" s="140">
        <f>O432*H432</f>
        <v>0</v>
      </c>
      <c r="Q432" s="140">
        <v>0.42368</v>
      </c>
      <c r="R432" s="140">
        <f>Q432*H432</f>
        <v>0.42368</v>
      </c>
      <c r="S432" s="140">
        <v>0</v>
      </c>
      <c r="T432" s="141">
        <f>S432*H432</f>
        <v>0</v>
      </c>
      <c r="AR432" s="142" t="s">
        <v>139</v>
      </c>
      <c r="AT432" s="142" t="s">
        <v>134</v>
      </c>
      <c r="AU432" s="142" t="s">
        <v>88</v>
      </c>
      <c r="AY432" s="16" t="s">
        <v>132</v>
      </c>
      <c r="BE432" s="143">
        <f>IF(N432="základní",J432,0)</f>
        <v>0</v>
      </c>
      <c r="BF432" s="143">
        <f>IF(N432="snížená",J432,0)</f>
        <v>0</v>
      </c>
      <c r="BG432" s="143">
        <f>IF(N432="zákl. přenesená",J432,0)</f>
        <v>0</v>
      </c>
      <c r="BH432" s="143">
        <f>IF(N432="sníž. přenesená",J432,0)</f>
        <v>0</v>
      </c>
      <c r="BI432" s="143">
        <f>IF(N432="nulová",J432,0)</f>
        <v>0</v>
      </c>
      <c r="BJ432" s="16" t="s">
        <v>21</v>
      </c>
      <c r="BK432" s="143">
        <f>ROUND(I432*H432,2)</f>
        <v>0</v>
      </c>
      <c r="BL432" s="16" t="s">
        <v>139</v>
      </c>
      <c r="BM432" s="142" t="s">
        <v>565</v>
      </c>
    </row>
    <row r="433" spans="2:65" s="1" customFormat="1" ht="12">
      <c r="B433" s="31"/>
      <c r="D433" s="144" t="s">
        <v>141</v>
      </c>
      <c r="F433" s="145" t="s">
        <v>554</v>
      </c>
      <c r="I433" s="146"/>
      <c r="L433" s="31"/>
      <c r="M433" s="147"/>
      <c r="T433" s="55"/>
      <c r="AT433" s="16" t="s">
        <v>141</v>
      </c>
      <c r="AU433" s="16" t="s">
        <v>88</v>
      </c>
    </row>
    <row r="434" spans="2:65" s="1" customFormat="1" ht="144">
      <c r="B434" s="31"/>
      <c r="D434" s="144" t="s">
        <v>566</v>
      </c>
      <c r="F434" s="181" t="s">
        <v>567</v>
      </c>
      <c r="I434" s="146"/>
      <c r="L434" s="31"/>
      <c r="M434" s="147"/>
      <c r="T434" s="55"/>
      <c r="AT434" s="16" t="s">
        <v>566</v>
      </c>
      <c r="AU434" s="16" t="s">
        <v>88</v>
      </c>
    </row>
    <row r="435" spans="2:65" s="12" customFormat="1" ht="12">
      <c r="B435" s="150"/>
      <c r="D435" s="144" t="s">
        <v>145</v>
      </c>
      <c r="E435" s="151" t="s">
        <v>1</v>
      </c>
      <c r="F435" s="152" t="s">
        <v>568</v>
      </c>
      <c r="H435" s="151" t="s">
        <v>1</v>
      </c>
      <c r="I435" s="153"/>
      <c r="L435" s="150"/>
      <c r="M435" s="154"/>
      <c r="T435" s="155"/>
      <c r="AT435" s="151" t="s">
        <v>145</v>
      </c>
      <c r="AU435" s="151" t="s">
        <v>88</v>
      </c>
      <c r="AV435" s="12" t="s">
        <v>21</v>
      </c>
      <c r="AW435" s="12" t="s">
        <v>36</v>
      </c>
      <c r="AX435" s="12" t="s">
        <v>79</v>
      </c>
      <c r="AY435" s="151" t="s">
        <v>132</v>
      </c>
    </row>
    <row r="436" spans="2:65" s="13" customFormat="1" ht="12">
      <c r="B436" s="156"/>
      <c r="D436" s="144" t="s">
        <v>145</v>
      </c>
      <c r="E436" s="157" t="s">
        <v>1</v>
      </c>
      <c r="F436" s="158" t="s">
        <v>21</v>
      </c>
      <c r="H436" s="159">
        <v>1</v>
      </c>
      <c r="I436" s="160"/>
      <c r="L436" s="156"/>
      <c r="M436" s="161"/>
      <c r="T436" s="162"/>
      <c r="AT436" s="157" t="s">
        <v>145</v>
      </c>
      <c r="AU436" s="157" t="s">
        <v>88</v>
      </c>
      <c r="AV436" s="13" t="s">
        <v>88</v>
      </c>
      <c r="AW436" s="13" t="s">
        <v>36</v>
      </c>
      <c r="AX436" s="13" t="s">
        <v>21</v>
      </c>
      <c r="AY436" s="157" t="s">
        <v>132</v>
      </c>
    </row>
    <row r="437" spans="2:65" s="11" customFormat="1" ht="22.75" customHeight="1">
      <c r="B437" s="119"/>
      <c r="D437" s="120" t="s">
        <v>78</v>
      </c>
      <c r="E437" s="129" t="s">
        <v>194</v>
      </c>
      <c r="F437" s="129" t="s">
        <v>569</v>
      </c>
      <c r="I437" s="122"/>
      <c r="J437" s="130">
        <f>BK437</f>
        <v>0</v>
      </c>
      <c r="L437" s="119"/>
      <c r="M437" s="124"/>
      <c r="P437" s="125">
        <f>SUM(P438:P548)</f>
        <v>0</v>
      </c>
      <c r="R437" s="125">
        <f>SUM(R438:R548)</f>
        <v>138.80053548000001</v>
      </c>
      <c r="T437" s="126">
        <f>SUM(T438:T548)</f>
        <v>1.4574260000000001</v>
      </c>
      <c r="AR437" s="120" t="s">
        <v>21</v>
      </c>
      <c r="AT437" s="127" t="s">
        <v>78</v>
      </c>
      <c r="AU437" s="127" t="s">
        <v>21</v>
      </c>
      <c r="AY437" s="120" t="s">
        <v>132</v>
      </c>
      <c r="BK437" s="128">
        <f>SUM(BK438:BK548)</f>
        <v>0</v>
      </c>
    </row>
    <row r="438" spans="2:65" s="1" customFormat="1" ht="24.25" customHeight="1">
      <c r="B438" s="31"/>
      <c r="C438" s="131" t="s">
        <v>570</v>
      </c>
      <c r="D438" s="131" t="s">
        <v>134</v>
      </c>
      <c r="E438" s="132" t="s">
        <v>571</v>
      </c>
      <c r="F438" s="133" t="s">
        <v>572</v>
      </c>
      <c r="G438" s="134" t="s">
        <v>321</v>
      </c>
      <c r="H438" s="135">
        <v>1</v>
      </c>
      <c r="I438" s="136"/>
      <c r="J438" s="137">
        <f>ROUND(I438*H438,2)</f>
        <v>0</v>
      </c>
      <c r="K438" s="133" t="s">
        <v>1</v>
      </c>
      <c r="L438" s="31"/>
      <c r="M438" s="138" t="s">
        <v>1</v>
      </c>
      <c r="N438" s="139" t="s">
        <v>44</v>
      </c>
      <c r="P438" s="140">
        <f>O438*H438</f>
        <v>0</v>
      </c>
      <c r="Q438" s="140">
        <v>0</v>
      </c>
      <c r="R438" s="140">
        <f>Q438*H438</f>
        <v>0</v>
      </c>
      <c r="S438" s="140">
        <v>0</v>
      </c>
      <c r="T438" s="141">
        <f>S438*H438</f>
        <v>0</v>
      </c>
      <c r="AR438" s="142" t="s">
        <v>139</v>
      </c>
      <c r="AT438" s="142" t="s">
        <v>134</v>
      </c>
      <c r="AU438" s="142" t="s">
        <v>88</v>
      </c>
      <c r="AY438" s="16" t="s">
        <v>132</v>
      </c>
      <c r="BE438" s="143">
        <f>IF(N438="základní",J438,0)</f>
        <v>0</v>
      </c>
      <c r="BF438" s="143">
        <f>IF(N438="snížená",J438,0)</f>
        <v>0</v>
      </c>
      <c r="BG438" s="143">
        <f>IF(N438="zákl. přenesená",J438,0)</f>
        <v>0</v>
      </c>
      <c r="BH438" s="143">
        <f>IF(N438="sníž. přenesená",J438,0)</f>
        <v>0</v>
      </c>
      <c r="BI438" s="143">
        <f>IF(N438="nulová",J438,0)</f>
        <v>0</v>
      </c>
      <c r="BJ438" s="16" t="s">
        <v>21</v>
      </c>
      <c r="BK438" s="143">
        <f>ROUND(I438*H438,2)</f>
        <v>0</v>
      </c>
      <c r="BL438" s="16" t="s">
        <v>139</v>
      </c>
      <c r="BM438" s="142" t="s">
        <v>573</v>
      </c>
    </row>
    <row r="439" spans="2:65" s="1" customFormat="1" ht="12">
      <c r="B439" s="31"/>
      <c r="D439" s="144" t="s">
        <v>141</v>
      </c>
      <c r="F439" s="145" t="s">
        <v>574</v>
      </c>
      <c r="I439" s="146"/>
      <c r="L439" s="31"/>
      <c r="M439" s="147"/>
      <c r="T439" s="55"/>
      <c r="AT439" s="16" t="s">
        <v>141</v>
      </c>
      <c r="AU439" s="16" t="s">
        <v>88</v>
      </c>
    </row>
    <row r="440" spans="2:65" s="13" customFormat="1" ht="12">
      <c r="B440" s="156"/>
      <c r="D440" s="144" t="s">
        <v>145</v>
      </c>
      <c r="E440" s="157" t="s">
        <v>1</v>
      </c>
      <c r="F440" s="158" t="s">
        <v>575</v>
      </c>
      <c r="H440" s="159">
        <v>1</v>
      </c>
      <c r="I440" s="160"/>
      <c r="L440" s="156"/>
      <c r="M440" s="161"/>
      <c r="T440" s="162"/>
      <c r="AT440" s="157" t="s">
        <v>145</v>
      </c>
      <c r="AU440" s="157" t="s">
        <v>88</v>
      </c>
      <c r="AV440" s="13" t="s">
        <v>88</v>
      </c>
      <c r="AW440" s="13" t="s">
        <v>36</v>
      </c>
      <c r="AX440" s="13" t="s">
        <v>79</v>
      </c>
      <c r="AY440" s="157" t="s">
        <v>132</v>
      </c>
    </row>
    <row r="441" spans="2:65" s="14" customFormat="1" ht="12">
      <c r="B441" s="163"/>
      <c r="D441" s="144" t="s">
        <v>145</v>
      </c>
      <c r="E441" s="164" t="s">
        <v>1</v>
      </c>
      <c r="F441" s="165" t="s">
        <v>178</v>
      </c>
      <c r="H441" s="166">
        <v>1</v>
      </c>
      <c r="I441" s="167"/>
      <c r="L441" s="163"/>
      <c r="M441" s="168"/>
      <c r="T441" s="169"/>
      <c r="AT441" s="164" t="s">
        <v>145</v>
      </c>
      <c r="AU441" s="164" t="s">
        <v>88</v>
      </c>
      <c r="AV441" s="14" t="s">
        <v>139</v>
      </c>
      <c r="AW441" s="14" t="s">
        <v>36</v>
      </c>
      <c r="AX441" s="14" t="s">
        <v>21</v>
      </c>
      <c r="AY441" s="164" t="s">
        <v>132</v>
      </c>
    </row>
    <row r="442" spans="2:65" s="1" customFormat="1" ht="24.25" customHeight="1">
      <c r="B442" s="31"/>
      <c r="C442" s="131" t="s">
        <v>576</v>
      </c>
      <c r="D442" s="131" t="s">
        <v>134</v>
      </c>
      <c r="E442" s="132" t="s">
        <v>577</v>
      </c>
      <c r="F442" s="133" t="s">
        <v>578</v>
      </c>
      <c r="G442" s="134" t="s">
        <v>321</v>
      </c>
      <c r="H442" s="135">
        <v>3</v>
      </c>
      <c r="I442" s="136"/>
      <c r="J442" s="137">
        <f>ROUND(I442*H442,2)</f>
        <v>0</v>
      </c>
      <c r="K442" s="133" t="s">
        <v>138</v>
      </c>
      <c r="L442" s="31"/>
      <c r="M442" s="138" t="s">
        <v>1</v>
      </c>
      <c r="N442" s="139" t="s">
        <v>44</v>
      </c>
      <c r="P442" s="140">
        <f>O442*H442</f>
        <v>0</v>
      </c>
      <c r="Q442" s="140">
        <v>6.9999999999999999E-4</v>
      </c>
      <c r="R442" s="140">
        <f>Q442*H442</f>
        <v>2.0999999999999999E-3</v>
      </c>
      <c r="S442" s="140">
        <v>0</v>
      </c>
      <c r="T442" s="141">
        <f>S442*H442</f>
        <v>0</v>
      </c>
      <c r="AR442" s="142" t="s">
        <v>139</v>
      </c>
      <c r="AT442" s="142" t="s">
        <v>134</v>
      </c>
      <c r="AU442" s="142" t="s">
        <v>88</v>
      </c>
      <c r="AY442" s="16" t="s">
        <v>132</v>
      </c>
      <c r="BE442" s="143">
        <f>IF(N442="základní",J442,0)</f>
        <v>0</v>
      </c>
      <c r="BF442" s="143">
        <f>IF(N442="snížená",J442,0)</f>
        <v>0</v>
      </c>
      <c r="BG442" s="143">
        <f>IF(N442="zákl. přenesená",J442,0)</f>
        <v>0</v>
      </c>
      <c r="BH442" s="143">
        <f>IF(N442="sníž. přenesená",J442,0)</f>
        <v>0</v>
      </c>
      <c r="BI442" s="143">
        <f>IF(N442="nulová",J442,0)</f>
        <v>0</v>
      </c>
      <c r="BJ442" s="16" t="s">
        <v>21</v>
      </c>
      <c r="BK442" s="143">
        <f>ROUND(I442*H442,2)</f>
        <v>0</v>
      </c>
      <c r="BL442" s="16" t="s">
        <v>139</v>
      </c>
      <c r="BM442" s="142" t="s">
        <v>579</v>
      </c>
    </row>
    <row r="443" spans="2:65" s="1" customFormat="1" ht="24">
      <c r="B443" s="31"/>
      <c r="D443" s="144" t="s">
        <v>141</v>
      </c>
      <c r="F443" s="145" t="s">
        <v>580</v>
      </c>
      <c r="I443" s="146"/>
      <c r="L443" s="31"/>
      <c r="M443" s="147"/>
      <c r="T443" s="55"/>
      <c r="AT443" s="16" t="s">
        <v>141</v>
      </c>
      <c r="AU443" s="16" t="s">
        <v>88</v>
      </c>
    </row>
    <row r="444" spans="2:65" s="1" customFormat="1" ht="11">
      <c r="B444" s="31"/>
      <c r="D444" s="148" t="s">
        <v>143</v>
      </c>
      <c r="F444" s="149" t="s">
        <v>581</v>
      </c>
      <c r="I444" s="146"/>
      <c r="L444" s="31"/>
      <c r="M444" s="147"/>
      <c r="T444" s="55"/>
      <c r="AT444" s="16" t="s">
        <v>143</v>
      </c>
      <c r="AU444" s="16" t="s">
        <v>88</v>
      </c>
    </row>
    <row r="445" spans="2:65" s="1" customFormat="1" ht="204">
      <c r="B445" s="31"/>
      <c r="D445" s="144" t="s">
        <v>566</v>
      </c>
      <c r="F445" s="181" t="s">
        <v>582</v>
      </c>
      <c r="I445" s="146"/>
      <c r="L445" s="31"/>
      <c r="M445" s="147"/>
      <c r="T445" s="55"/>
      <c r="AT445" s="16" t="s">
        <v>566</v>
      </c>
      <c r="AU445" s="16" t="s">
        <v>88</v>
      </c>
    </row>
    <row r="446" spans="2:65" s="13" customFormat="1" ht="12">
      <c r="B446" s="156"/>
      <c r="D446" s="144" t="s">
        <v>145</v>
      </c>
      <c r="E446" s="157" t="s">
        <v>1</v>
      </c>
      <c r="F446" s="158" t="s">
        <v>575</v>
      </c>
      <c r="H446" s="159">
        <v>1</v>
      </c>
      <c r="I446" s="160"/>
      <c r="L446" s="156"/>
      <c r="M446" s="161"/>
      <c r="T446" s="162"/>
      <c r="AT446" s="157" t="s">
        <v>145</v>
      </c>
      <c r="AU446" s="157" t="s">
        <v>88</v>
      </c>
      <c r="AV446" s="13" t="s">
        <v>88</v>
      </c>
      <c r="AW446" s="13" t="s">
        <v>36</v>
      </c>
      <c r="AX446" s="13" t="s">
        <v>79</v>
      </c>
      <c r="AY446" s="157" t="s">
        <v>132</v>
      </c>
    </row>
    <row r="447" spans="2:65" s="13" customFormat="1" ht="12">
      <c r="B447" s="156"/>
      <c r="D447" s="144" t="s">
        <v>145</v>
      </c>
      <c r="E447" s="157" t="s">
        <v>1</v>
      </c>
      <c r="F447" s="158" t="s">
        <v>583</v>
      </c>
      <c r="H447" s="159">
        <v>2</v>
      </c>
      <c r="I447" s="160"/>
      <c r="L447" s="156"/>
      <c r="M447" s="161"/>
      <c r="T447" s="162"/>
      <c r="AT447" s="157" t="s">
        <v>145</v>
      </c>
      <c r="AU447" s="157" t="s">
        <v>88</v>
      </c>
      <c r="AV447" s="13" t="s">
        <v>88</v>
      </c>
      <c r="AW447" s="13" t="s">
        <v>36</v>
      </c>
      <c r="AX447" s="13" t="s">
        <v>79</v>
      </c>
      <c r="AY447" s="157" t="s">
        <v>132</v>
      </c>
    </row>
    <row r="448" spans="2:65" s="14" customFormat="1" ht="12">
      <c r="B448" s="163"/>
      <c r="D448" s="144" t="s">
        <v>145</v>
      </c>
      <c r="E448" s="164" t="s">
        <v>1</v>
      </c>
      <c r="F448" s="165" t="s">
        <v>178</v>
      </c>
      <c r="H448" s="166">
        <v>3</v>
      </c>
      <c r="I448" s="167"/>
      <c r="L448" s="163"/>
      <c r="M448" s="168"/>
      <c r="T448" s="169"/>
      <c r="AT448" s="164" t="s">
        <v>145</v>
      </c>
      <c r="AU448" s="164" t="s">
        <v>88</v>
      </c>
      <c r="AV448" s="14" t="s">
        <v>139</v>
      </c>
      <c r="AW448" s="14" t="s">
        <v>36</v>
      </c>
      <c r="AX448" s="14" t="s">
        <v>21</v>
      </c>
      <c r="AY448" s="164" t="s">
        <v>132</v>
      </c>
    </row>
    <row r="449" spans="2:65" s="1" customFormat="1" ht="16.5" customHeight="1">
      <c r="B449" s="31"/>
      <c r="C449" s="171" t="s">
        <v>584</v>
      </c>
      <c r="D449" s="171" t="s">
        <v>290</v>
      </c>
      <c r="E449" s="172" t="s">
        <v>585</v>
      </c>
      <c r="F449" s="173" t="s">
        <v>586</v>
      </c>
      <c r="G449" s="174" t="s">
        <v>321</v>
      </c>
      <c r="H449" s="175">
        <v>1</v>
      </c>
      <c r="I449" s="176"/>
      <c r="J449" s="177">
        <f>ROUND(I449*H449,2)</f>
        <v>0</v>
      </c>
      <c r="K449" s="173" t="s">
        <v>138</v>
      </c>
      <c r="L449" s="178"/>
      <c r="M449" s="179" t="s">
        <v>1</v>
      </c>
      <c r="N449" s="180" t="s">
        <v>44</v>
      </c>
      <c r="P449" s="140">
        <f>O449*H449</f>
        <v>0</v>
      </c>
      <c r="Q449" s="140">
        <v>5.0000000000000001E-3</v>
      </c>
      <c r="R449" s="140">
        <f>Q449*H449</f>
        <v>5.0000000000000001E-3</v>
      </c>
      <c r="S449" s="140">
        <v>0</v>
      </c>
      <c r="T449" s="141">
        <f>S449*H449</f>
        <v>0</v>
      </c>
      <c r="AR449" s="142" t="s">
        <v>334</v>
      </c>
      <c r="AT449" s="142" t="s">
        <v>290</v>
      </c>
      <c r="AU449" s="142" t="s">
        <v>88</v>
      </c>
      <c r="AY449" s="16" t="s">
        <v>132</v>
      </c>
      <c r="BE449" s="143">
        <f>IF(N449="základní",J449,0)</f>
        <v>0</v>
      </c>
      <c r="BF449" s="143">
        <f>IF(N449="snížená",J449,0)</f>
        <v>0</v>
      </c>
      <c r="BG449" s="143">
        <f>IF(N449="zákl. přenesená",J449,0)</f>
        <v>0</v>
      </c>
      <c r="BH449" s="143">
        <f>IF(N449="sníž. přenesená",J449,0)</f>
        <v>0</v>
      </c>
      <c r="BI449" s="143">
        <f>IF(N449="nulová",J449,0)</f>
        <v>0</v>
      </c>
      <c r="BJ449" s="16" t="s">
        <v>21</v>
      </c>
      <c r="BK449" s="143">
        <f>ROUND(I449*H449,2)</f>
        <v>0</v>
      </c>
      <c r="BL449" s="16" t="s">
        <v>334</v>
      </c>
      <c r="BM449" s="142" t="s">
        <v>587</v>
      </c>
    </row>
    <row r="450" spans="2:65" s="1" customFormat="1" ht="12">
      <c r="B450" s="31"/>
      <c r="D450" s="144" t="s">
        <v>141</v>
      </c>
      <c r="F450" s="145" t="s">
        <v>586</v>
      </c>
      <c r="I450" s="146"/>
      <c r="L450" s="31"/>
      <c r="M450" s="147"/>
      <c r="T450" s="55"/>
      <c r="AT450" s="16" t="s">
        <v>141</v>
      </c>
      <c r="AU450" s="16" t="s">
        <v>88</v>
      </c>
    </row>
    <row r="451" spans="2:65" s="1" customFormat="1" ht="21.75" customHeight="1">
      <c r="B451" s="31"/>
      <c r="C451" s="171" t="s">
        <v>588</v>
      </c>
      <c r="D451" s="171" t="s">
        <v>290</v>
      </c>
      <c r="E451" s="172" t="s">
        <v>589</v>
      </c>
      <c r="F451" s="173" t="s">
        <v>590</v>
      </c>
      <c r="G451" s="174" t="s">
        <v>321</v>
      </c>
      <c r="H451" s="175">
        <v>1</v>
      </c>
      <c r="I451" s="176"/>
      <c r="J451" s="177">
        <f>ROUND(I451*H451,2)</f>
        <v>0</v>
      </c>
      <c r="K451" s="173" t="s">
        <v>138</v>
      </c>
      <c r="L451" s="178"/>
      <c r="M451" s="179" t="s">
        <v>1</v>
      </c>
      <c r="N451" s="180" t="s">
        <v>44</v>
      </c>
      <c r="P451" s="140">
        <f>O451*H451</f>
        <v>0</v>
      </c>
      <c r="Q451" s="140">
        <v>4.0000000000000001E-3</v>
      </c>
      <c r="R451" s="140">
        <f>Q451*H451</f>
        <v>4.0000000000000001E-3</v>
      </c>
      <c r="S451" s="140">
        <v>0</v>
      </c>
      <c r="T451" s="141">
        <f>S451*H451</f>
        <v>0</v>
      </c>
      <c r="AR451" s="142" t="s">
        <v>334</v>
      </c>
      <c r="AT451" s="142" t="s">
        <v>290</v>
      </c>
      <c r="AU451" s="142" t="s">
        <v>88</v>
      </c>
      <c r="AY451" s="16" t="s">
        <v>132</v>
      </c>
      <c r="BE451" s="143">
        <f>IF(N451="základní",J451,0)</f>
        <v>0</v>
      </c>
      <c r="BF451" s="143">
        <f>IF(N451="snížená",J451,0)</f>
        <v>0</v>
      </c>
      <c r="BG451" s="143">
        <f>IF(N451="zákl. přenesená",J451,0)</f>
        <v>0</v>
      </c>
      <c r="BH451" s="143">
        <f>IF(N451="sníž. přenesená",J451,0)</f>
        <v>0</v>
      </c>
      <c r="BI451" s="143">
        <f>IF(N451="nulová",J451,0)</f>
        <v>0</v>
      </c>
      <c r="BJ451" s="16" t="s">
        <v>21</v>
      </c>
      <c r="BK451" s="143">
        <f>ROUND(I451*H451,2)</f>
        <v>0</v>
      </c>
      <c r="BL451" s="16" t="s">
        <v>334</v>
      </c>
      <c r="BM451" s="142" t="s">
        <v>591</v>
      </c>
    </row>
    <row r="452" spans="2:65" s="1" customFormat="1" ht="12">
      <c r="B452" s="31"/>
      <c r="D452" s="144" t="s">
        <v>141</v>
      </c>
      <c r="F452" s="145" t="s">
        <v>592</v>
      </c>
      <c r="I452" s="146"/>
      <c r="L452" s="31"/>
      <c r="M452" s="147"/>
      <c r="T452" s="55"/>
      <c r="AT452" s="16" t="s">
        <v>141</v>
      </c>
      <c r="AU452" s="16" t="s">
        <v>88</v>
      </c>
    </row>
    <row r="453" spans="2:65" s="1" customFormat="1" ht="24.25" customHeight="1">
      <c r="B453" s="31"/>
      <c r="C453" s="171" t="s">
        <v>593</v>
      </c>
      <c r="D453" s="171" t="s">
        <v>290</v>
      </c>
      <c r="E453" s="172" t="s">
        <v>594</v>
      </c>
      <c r="F453" s="173" t="s">
        <v>595</v>
      </c>
      <c r="G453" s="174" t="s">
        <v>321</v>
      </c>
      <c r="H453" s="175">
        <v>1</v>
      </c>
      <c r="I453" s="176"/>
      <c r="J453" s="177">
        <f>ROUND(I453*H453,2)</f>
        <v>0</v>
      </c>
      <c r="K453" s="173" t="s">
        <v>138</v>
      </c>
      <c r="L453" s="178"/>
      <c r="M453" s="179" t="s">
        <v>1</v>
      </c>
      <c r="N453" s="180" t="s">
        <v>44</v>
      </c>
      <c r="P453" s="140">
        <f>O453*H453</f>
        <v>0</v>
      </c>
      <c r="Q453" s="140">
        <v>2.5000000000000001E-3</v>
      </c>
      <c r="R453" s="140">
        <f>Q453*H453</f>
        <v>2.5000000000000001E-3</v>
      </c>
      <c r="S453" s="140">
        <v>0</v>
      </c>
      <c r="T453" s="141">
        <f>S453*H453</f>
        <v>0</v>
      </c>
      <c r="AR453" s="142" t="s">
        <v>334</v>
      </c>
      <c r="AT453" s="142" t="s">
        <v>290</v>
      </c>
      <c r="AU453" s="142" t="s">
        <v>88</v>
      </c>
      <c r="AY453" s="16" t="s">
        <v>132</v>
      </c>
      <c r="BE453" s="143">
        <f>IF(N453="základní",J453,0)</f>
        <v>0</v>
      </c>
      <c r="BF453" s="143">
        <f>IF(N453="snížená",J453,0)</f>
        <v>0</v>
      </c>
      <c r="BG453" s="143">
        <f>IF(N453="zákl. přenesená",J453,0)</f>
        <v>0</v>
      </c>
      <c r="BH453" s="143">
        <f>IF(N453="sníž. přenesená",J453,0)</f>
        <v>0</v>
      </c>
      <c r="BI453" s="143">
        <f>IF(N453="nulová",J453,0)</f>
        <v>0</v>
      </c>
      <c r="BJ453" s="16" t="s">
        <v>21</v>
      </c>
      <c r="BK453" s="143">
        <f>ROUND(I453*H453,2)</f>
        <v>0</v>
      </c>
      <c r="BL453" s="16" t="s">
        <v>334</v>
      </c>
      <c r="BM453" s="142" t="s">
        <v>596</v>
      </c>
    </row>
    <row r="454" spans="2:65" s="1" customFormat="1" ht="24">
      <c r="B454" s="31"/>
      <c r="D454" s="144" t="s">
        <v>141</v>
      </c>
      <c r="F454" s="145" t="s">
        <v>597</v>
      </c>
      <c r="I454" s="146"/>
      <c r="L454" s="31"/>
      <c r="M454" s="147"/>
      <c r="T454" s="55"/>
      <c r="AT454" s="16" t="s">
        <v>141</v>
      </c>
      <c r="AU454" s="16" t="s">
        <v>88</v>
      </c>
    </row>
    <row r="455" spans="2:65" s="1" customFormat="1" ht="24.25" customHeight="1">
      <c r="B455" s="31"/>
      <c r="C455" s="131" t="s">
        <v>598</v>
      </c>
      <c r="D455" s="131" t="s">
        <v>134</v>
      </c>
      <c r="E455" s="132" t="s">
        <v>599</v>
      </c>
      <c r="F455" s="133" t="s">
        <v>600</v>
      </c>
      <c r="G455" s="134" t="s">
        <v>321</v>
      </c>
      <c r="H455" s="135">
        <v>2</v>
      </c>
      <c r="I455" s="136"/>
      <c r="J455" s="137">
        <f>ROUND(I455*H455,2)</f>
        <v>0</v>
      </c>
      <c r="K455" s="133" t="s">
        <v>138</v>
      </c>
      <c r="L455" s="31"/>
      <c r="M455" s="138" t="s">
        <v>1</v>
      </c>
      <c r="N455" s="139" t="s">
        <v>44</v>
      </c>
      <c r="P455" s="140">
        <f>O455*H455</f>
        <v>0</v>
      </c>
      <c r="Q455" s="140">
        <v>0.109405</v>
      </c>
      <c r="R455" s="140">
        <f>Q455*H455</f>
        <v>0.21881</v>
      </c>
      <c r="S455" s="140">
        <v>0</v>
      </c>
      <c r="T455" s="141">
        <f>S455*H455</f>
        <v>0</v>
      </c>
      <c r="AR455" s="142" t="s">
        <v>139</v>
      </c>
      <c r="AT455" s="142" t="s">
        <v>134</v>
      </c>
      <c r="AU455" s="142" t="s">
        <v>88</v>
      </c>
      <c r="AY455" s="16" t="s">
        <v>132</v>
      </c>
      <c r="BE455" s="143">
        <f>IF(N455="základní",J455,0)</f>
        <v>0</v>
      </c>
      <c r="BF455" s="143">
        <f>IF(N455="snížená",J455,0)</f>
        <v>0</v>
      </c>
      <c r="BG455" s="143">
        <f>IF(N455="zákl. přenesená",J455,0)</f>
        <v>0</v>
      </c>
      <c r="BH455" s="143">
        <f>IF(N455="sníž. přenesená",J455,0)</f>
        <v>0</v>
      </c>
      <c r="BI455" s="143">
        <f>IF(N455="nulová",J455,0)</f>
        <v>0</v>
      </c>
      <c r="BJ455" s="16" t="s">
        <v>21</v>
      </c>
      <c r="BK455" s="143">
        <f>ROUND(I455*H455,2)</f>
        <v>0</v>
      </c>
      <c r="BL455" s="16" t="s">
        <v>139</v>
      </c>
      <c r="BM455" s="142" t="s">
        <v>601</v>
      </c>
    </row>
    <row r="456" spans="2:65" s="1" customFormat="1" ht="24">
      <c r="B456" s="31"/>
      <c r="D456" s="144" t="s">
        <v>141</v>
      </c>
      <c r="F456" s="145" t="s">
        <v>602</v>
      </c>
      <c r="I456" s="146"/>
      <c r="L456" s="31"/>
      <c r="M456" s="147"/>
      <c r="T456" s="55"/>
      <c r="AT456" s="16" t="s">
        <v>141</v>
      </c>
      <c r="AU456" s="16" t="s">
        <v>88</v>
      </c>
    </row>
    <row r="457" spans="2:65" s="1" customFormat="1" ht="11">
      <c r="B457" s="31"/>
      <c r="D457" s="148" t="s">
        <v>143</v>
      </c>
      <c r="F457" s="149" t="s">
        <v>603</v>
      </c>
      <c r="I457" s="146"/>
      <c r="L457" s="31"/>
      <c r="M457" s="147"/>
      <c r="T457" s="55"/>
      <c r="AT457" s="16" t="s">
        <v>143</v>
      </c>
      <c r="AU457" s="16" t="s">
        <v>88</v>
      </c>
    </row>
    <row r="458" spans="2:65" s="1" customFormat="1" ht="132">
      <c r="B458" s="31"/>
      <c r="D458" s="144" t="s">
        <v>566</v>
      </c>
      <c r="F458" s="181" t="s">
        <v>604</v>
      </c>
      <c r="I458" s="146"/>
      <c r="L458" s="31"/>
      <c r="M458" s="147"/>
      <c r="T458" s="55"/>
      <c r="AT458" s="16" t="s">
        <v>566</v>
      </c>
      <c r="AU458" s="16" t="s">
        <v>88</v>
      </c>
    </row>
    <row r="459" spans="2:65" s="13" customFormat="1" ht="12">
      <c r="B459" s="156"/>
      <c r="D459" s="144" t="s">
        <v>145</v>
      </c>
      <c r="E459" s="157" t="s">
        <v>1</v>
      </c>
      <c r="F459" s="158" t="s">
        <v>575</v>
      </c>
      <c r="H459" s="159">
        <v>1</v>
      </c>
      <c r="I459" s="160"/>
      <c r="L459" s="156"/>
      <c r="M459" s="161"/>
      <c r="T459" s="162"/>
      <c r="AT459" s="157" t="s">
        <v>145</v>
      </c>
      <c r="AU459" s="157" t="s">
        <v>88</v>
      </c>
      <c r="AV459" s="13" t="s">
        <v>88</v>
      </c>
      <c r="AW459" s="13" t="s">
        <v>36</v>
      </c>
      <c r="AX459" s="13" t="s">
        <v>79</v>
      </c>
      <c r="AY459" s="157" t="s">
        <v>132</v>
      </c>
    </row>
    <row r="460" spans="2:65" s="13" customFormat="1" ht="12">
      <c r="B460" s="156"/>
      <c r="D460" s="144" t="s">
        <v>145</v>
      </c>
      <c r="E460" s="157" t="s">
        <v>1</v>
      </c>
      <c r="F460" s="158" t="s">
        <v>605</v>
      </c>
      <c r="H460" s="159">
        <v>1</v>
      </c>
      <c r="I460" s="160"/>
      <c r="L460" s="156"/>
      <c r="M460" s="161"/>
      <c r="T460" s="162"/>
      <c r="AT460" s="157" t="s">
        <v>145</v>
      </c>
      <c r="AU460" s="157" t="s">
        <v>88</v>
      </c>
      <c r="AV460" s="13" t="s">
        <v>88</v>
      </c>
      <c r="AW460" s="13" t="s">
        <v>36</v>
      </c>
      <c r="AX460" s="13" t="s">
        <v>79</v>
      </c>
      <c r="AY460" s="157" t="s">
        <v>132</v>
      </c>
    </row>
    <row r="461" spans="2:65" s="14" customFormat="1" ht="12">
      <c r="B461" s="163"/>
      <c r="D461" s="144" t="s">
        <v>145</v>
      </c>
      <c r="E461" s="164" t="s">
        <v>1</v>
      </c>
      <c r="F461" s="165" t="s">
        <v>178</v>
      </c>
      <c r="H461" s="166">
        <v>2</v>
      </c>
      <c r="I461" s="167"/>
      <c r="L461" s="163"/>
      <c r="M461" s="168"/>
      <c r="T461" s="169"/>
      <c r="AT461" s="164" t="s">
        <v>145</v>
      </c>
      <c r="AU461" s="164" t="s">
        <v>88</v>
      </c>
      <c r="AV461" s="14" t="s">
        <v>139</v>
      </c>
      <c r="AW461" s="14" t="s">
        <v>36</v>
      </c>
      <c r="AX461" s="14" t="s">
        <v>21</v>
      </c>
      <c r="AY461" s="164" t="s">
        <v>132</v>
      </c>
    </row>
    <row r="462" spans="2:65" s="1" customFormat="1" ht="21.75" customHeight="1">
      <c r="B462" s="31"/>
      <c r="C462" s="171" t="s">
        <v>606</v>
      </c>
      <c r="D462" s="171" t="s">
        <v>290</v>
      </c>
      <c r="E462" s="172" t="s">
        <v>607</v>
      </c>
      <c r="F462" s="173" t="s">
        <v>608</v>
      </c>
      <c r="G462" s="174" t="s">
        <v>321</v>
      </c>
      <c r="H462" s="175">
        <v>2</v>
      </c>
      <c r="I462" s="176"/>
      <c r="J462" s="177">
        <f>ROUND(I462*H462,2)</f>
        <v>0</v>
      </c>
      <c r="K462" s="173" t="s">
        <v>138</v>
      </c>
      <c r="L462" s="178"/>
      <c r="M462" s="179" t="s">
        <v>1</v>
      </c>
      <c r="N462" s="180" t="s">
        <v>44</v>
      </c>
      <c r="P462" s="140">
        <f>O462*H462</f>
        <v>0</v>
      </c>
      <c r="Q462" s="140">
        <v>6.1000000000000004E-3</v>
      </c>
      <c r="R462" s="140">
        <f>Q462*H462</f>
        <v>1.2200000000000001E-2</v>
      </c>
      <c r="S462" s="140">
        <v>0</v>
      </c>
      <c r="T462" s="141">
        <f>S462*H462</f>
        <v>0</v>
      </c>
      <c r="AR462" s="142" t="s">
        <v>187</v>
      </c>
      <c r="AT462" s="142" t="s">
        <v>290</v>
      </c>
      <c r="AU462" s="142" t="s">
        <v>88</v>
      </c>
      <c r="AY462" s="16" t="s">
        <v>132</v>
      </c>
      <c r="BE462" s="143">
        <f>IF(N462="základní",J462,0)</f>
        <v>0</v>
      </c>
      <c r="BF462" s="143">
        <f>IF(N462="snížená",J462,0)</f>
        <v>0</v>
      </c>
      <c r="BG462" s="143">
        <f>IF(N462="zákl. přenesená",J462,0)</f>
        <v>0</v>
      </c>
      <c r="BH462" s="143">
        <f>IF(N462="sníž. přenesená",J462,0)</f>
        <v>0</v>
      </c>
      <c r="BI462" s="143">
        <f>IF(N462="nulová",J462,0)</f>
        <v>0</v>
      </c>
      <c r="BJ462" s="16" t="s">
        <v>21</v>
      </c>
      <c r="BK462" s="143">
        <f>ROUND(I462*H462,2)</f>
        <v>0</v>
      </c>
      <c r="BL462" s="16" t="s">
        <v>139</v>
      </c>
      <c r="BM462" s="142" t="s">
        <v>609</v>
      </c>
    </row>
    <row r="463" spans="2:65" s="1" customFormat="1" ht="12">
      <c r="B463" s="31"/>
      <c r="D463" s="144" t="s">
        <v>141</v>
      </c>
      <c r="F463" s="145" t="s">
        <v>608</v>
      </c>
      <c r="I463" s="146"/>
      <c r="L463" s="31"/>
      <c r="M463" s="147"/>
      <c r="T463" s="55"/>
      <c r="AT463" s="16" t="s">
        <v>141</v>
      </c>
      <c r="AU463" s="16" t="s">
        <v>88</v>
      </c>
    </row>
    <row r="464" spans="2:65" s="12" customFormat="1" ht="12">
      <c r="B464" s="150"/>
      <c r="D464" s="144" t="s">
        <v>145</v>
      </c>
      <c r="E464" s="151" t="s">
        <v>1</v>
      </c>
      <c r="F464" s="152" t="s">
        <v>610</v>
      </c>
      <c r="H464" s="151" t="s">
        <v>1</v>
      </c>
      <c r="I464" s="153"/>
      <c r="L464" s="150"/>
      <c r="M464" s="154"/>
      <c r="T464" s="155"/>
      <c r="AT464" s="151" t="s">
        <v>145</v>
      </c>
      <c r="AU464" s="151" t="s">
        <v>88</v>
      </c>
      <c r="AV464" s="12" t="s">
        <v>21</v>
      </c>
      <c r="AW464" s="12" t="s">
        <v>36</v>
      </c>
      <c r="AX464" s="12" t="s">
        <v>79</v>
      </c>
      <c r="AY464" s="151" t="s">
        <v>132</v>
      </c>
    </row>
    <row r="465" spans="2:65" s="13" customFormat="1" ht="12">
      <c r="B465" s="156"/>
      <c r="D465" s="144" t="s">
        <v>145</v>
      </c>
      <c r="E465" s="157" t="s">
        <v>1</v>
      </c>
      <c r="F465" s="158" t="s">
        <v>88</v>
      </c>
      <c r="H465" s="159">
        <v>2</v>
      </c>
      <c r="I465" s="160"/>
      <c r="L465" s="156"/>
      <c r="M465" s="161"/>
      <c r="T465" s="162"/>
      <c r="AT465" s="157" t="s">
        <v>145</v>
      </c>
      <c r="AU465" s="157" t="s">
        <v>88</v>
      </c>
      <c r="AV465" s="13" t="s">
        <v>88</v>
      </c>
      <c r="AW465" s="13" t="s">
        <v>36</v>
      </c>
      <c r="AX465" s="13" t="s">
        <v>21</v>
      </c>
      <c r="AY465" s="157" t="s">
        <v>132</v>
      </c>
    </row>
    <row r="466" spans="2:65" s="1" customFormat="1" ht="37.75" customHeight="1">
      <c r="B466" s="31"/>
      <c r="C466" s="131" t="s">
        <v>611</v>
      </c>
      <c r="D466" s="131" t="s">
        <v>134</v>
      </c>
      <c r="E466" s="132" t="s">
        <v>612</v>
      </c>
      <c r="F466" s="133" t="s">
        <v>613</v>
      </c>
      <c r="G466" s="134" t="s">
        <v>211</v>
      </c>
      <c r="H466" s="135">
        <v>345</v>
      </c>
      <c r="I466" s="136"/>
      <c r="J466" s="137">
        <f>ROUND(I466*H466,2)</f>
        <v>0</v>
      </c>
      <c r="K466" s="133" t="s">
        <v>138</v>
      </c>
      <c r="L466" s="31"/>
      <c r="M466" s="138" t="s">
        <v>1</v>
      </c>
      <c r="N466" s="139" t="s">
        <v>44</v>
      </c>
      <c r="P466" s="140">
        <f>O466*H466</f>
        <v>0</v>
      </c>
      <c r="Q466" s="140">
        <v>0.15539952000000001</v>
      </c>
      <c r="R466" s="140">
        <f>Q466*H466</f>
        <v>53.612834400000004</v>
      </c>
      <c r="S466" s="140">
        <v>0</v>
      </c>
      <c r="T466" s="141">
        <f>S466*H466</f>
        <v>0</v>
      </c>
      <c r="AR466" s="142" t="s">
        <v>139</v>
      </c>
      <c r="AT466" s="142" t="s">
        <v>134</v>
      </c>
      <c r="AU466" s="142" t="s">
        <v>88</v>
      </c>
      <c r="AY466" s="16" t="s">
        <v>132</v>
      </c>
      <c r="BE466" s="143">
        <f>IF(N466="základní",J466,0)</f>
        <v>0</v>
      </c>
      <c r="BF466" s="143">
        <f>IF(N466="snížená",J466,0)</f>
        <v>0</v>
      </c>
      <c r="BG466" s="143">
        <f>IF(N466="zákl. přenesená",J466,0)</f>
        <v>0</v>
      </c>
      <c r="BH466" s="143">
        <f>IF(N466="sníž. přenesená",J466,0)</f>
        <v>0</v>
      </c>
      <c r="BI466" s="143">
        <f>IF(N466="nulová",J466,0)</f>
        <v>0</v>
      </c>
      <c r="BJ466" s="16" t="s">
        <v>21</v>
      </c>
      <c r="BK466" s="143">
        <f>ROUND(I466*H466,2)</f>
        <v>0</v>
      </c>
      <c r="BL466" s="16" t="s">
        <v>139</v>
      </c>
      <c r="BM466" s="142" t="s">
        <v>614</v>
      </c>
    </row>
    <row r="467" spans="2:65" s="1" customFormat="1" ht="48">
      <c r="B467" s="31"/>
      <c r="D467" s="144" t="s">
        <v>141</v>
      </c>
      <c r="F467" s="145" t="s">
        <v>615</v>
      </c>
      <c r="I467" s="146"/>
      <c r="L467" s="31"/>
      <c r="M467" s="147"/>
      <c r="T467" s="55"/>
      <c r="AT467" s="16" t="s">
        <v>141</v>
      </c>
      <c r="AU467" s="16" t="s">
        <v>88</v>
      </c>
    </row>
    <row r="468" spans="2:65" s="1" customFormat="1" ht="11">
      <c r="B468" s="31"/>
      <c r="D468" s="148" t="s">
        <v>143</v>
      </c>
      <c r="F468" s="149" t="s">
        <v>616</v>
      </c>
      <c r="I468" s="146"/>
      <c r="L468" s="31"/>
      <c r="M468" s="147"/>
      <c r="T468" s="55"/>
      <c r="AT468" s="16" t="s">
        <v>143</v>
      </c>
      <c r="AU468" s="16" t="s">
        <v>88</v>
      </c>
    </row>
    <row r="469" spans="2:65" s="1" customFormat="1" ht="144">
      <c r="B469" s="31"/>
      <c r="D469" s="144" t="s">
        <v>566</v>
      </c>
      <c r="F469" s="181" t="s">
        <v>617</v>
      </c>
      <c r="I469" s="146"/>
      <c r="L469" s="31"/>
      <c r="M469" s="147"/>
      <c r="T469" s="55"/>
      <c r="AT469" s="16" t="s">
        <v>566</v>
      </c>
      <c r="AU469" s="16" t="s">
        <v>88</v>
      </c>
    </row>
    <row r="470" spans="2:65" s="12" customFormat="1" ht="12">
      <c r="B470" s="150"/>
      <c r="D470" s="144" t="s">
        <v>145</v>
      </c>
      <c r="E470" s="151" t="s">
        <v>1</v>
      </c>
      <c r="F470" s="152" t="s">
        <v>618</v>
      </c>
      <c r="H470" s="151" t="s">
        <v>1</v>
      </c>
      <c r="I470" s="153"/>
      <c r="L470" s="150"/>
      <c r="M470" s="154"/>
      <c r="T470" s="155"/>
      <c r="AT470" s="151" t="s">
        <v>145</v>
      </c>
      <c r="AU470" s="151" t="s">
        <v>88</v>
      </c>
      <c r="AV470" s="12" t="s">
        <v>21</v>
      </c>
      <c r="AW470" s="12" t="s">
        <v>36</v>
      </c>
      <c r="AX470" s="12" t="s">
        <v>79</v>
      </c>
      <c r="AY470" s="151" t="s">
        <v>132</v>
      </c>
    </row>
    <row r="471" spans="2:65" s="13" customFormat="1" ht="12">
      <c r="B471" s="156"/>
      <c r="D471" s="144" t="s">
        <v>145</v>
      </c>
      <c r="E471" s="157" t="s">
        <v>1</v>
      </c>
      <c r="F471" s="158" t="s">
        <v>619</v>
      </c>
      <c r="H471" s="159">
        <v>345</v>
      </c>
      <c r="I471" s="160"/>
      <c r="L471" s="156"/>
      <c r="M471" s="161"/>
      <c r="T471" s="162"/>
      <c r="AT471" s="157" t="s">
        <v>145</v>
      </c>
      <c r="AU471" s="157" t="s">
        <v>88</v>
      </c>
      <c r="AV471" s="13" t="s">
        <v>88</v>
      </c>
      <c r="AW471" s="13" t="s">
        <v>36</v>
      </c>
      <c r="AX471" s="13" t="s">
        <v>21</v>
      </c>
      <c r="AY471" s="157" t="s">
        <v>132</v>
      </c>
    </row>
    <row r="472" spans="2:65" s="1" customFormat="1" ht="16.5" customHeight="1">
      <c r="B472" s="31"/>
      <c r="C472" s="171" t="s">
        <v>620</v>
      </c>
      <c r="D472" s="171" t="s">
        <v>290</v>
      </c>
      <c r="E472" s="172" t="s">
        <v>621</v>
      </c>
      <c r="F472" s="173" t="s">
        <v>622</v>
      </c>
      <c r="G472" s="174" t="s">
        <v>211</v>
      </c>
      <c r="H472" s="175">
        <v>351.9</v>
      </c>
      <c r="I472" s="176"/>
      <c r="J472" s="177">
        <f>ROUND(I472*H472,2)</f>
        <v>0</v>
      </c>
      <c r="K472" s="173" t="s">
        <v>138</v>
      </c>
      <c r="L472" s="178"/>
      <c r="M472" s="179" t="s">
        <v>1</v>
      </c>
      <c r="N472" s="180" t="s">
        <v>44</v>
      </c>
      <c r="P472" s="140">
        <f>O472*H472</f>
        <v>0</v>
      </c>
      <c r="Q472" s="140">
        <v>0.08</v>
      </c>
      <c r="R472" s="140">
        <f>Q472*H472</f>
        <v>28.151999999999997</v>
      </c>
      <c r="S472" s="140">
        <v>0</v>
      </c>
      <c r="T472" s="141">
        <f>S472*H472</f>
        <v>0</v>
      </c>
      <c r="AR472" s="142" t="s">
        <v>187</v>
      </c>
      <c r="AT472" s="142" t="s">
        <v>290</v>
      </c>
      <c r="AU472" s="142" t="s">
        <v>88</v>
      </c>
      <c r="AY472" s="16" t="s">
        <v>132</v>
      </c>
      <c r="BE472" s="143">
        <f>IF(N472="základní",J472,0)</f>
        <v>0</v>
      </c>
      <c r="BF472" s="143">
        <f>IF(N472="snížená",J472,0)</f>
        <v>0</v>
      </c>
      <c r="BG472" s="143">
        <f>IF(N472="zákl. přenesená",J472,0)</f>
        <v>0</v>
      </c>
      <c r="BH472" s="143">
        <f>IF(N472="sníž. přenesená",J472,0)</f>
        <v>0</v>
      </c>
      <c r="BI472" s="143">
        <f>IF(N472="nulová",J472,0)</f>
        <v>0</v>
      </c>
      <c r="BJ472" s="16" t="s">
        <v>21</v>
      </c>
      <c r="BK472" s="143">
        <f>ROUND(I472*H472,2)</f>
        <v>0</v>
      </c>
      <c r="BL472" s="16" t="s">
        <v>139</v>
      </c>
      <c r="BM472" s="142" t="s">
        <v>623</v>
      </c>
    </row>
    <row r="473" spans="2:65" s="1" customFormat="1" ht="12">
      <c r="B473" s="31"/>
      <c r="D473" s="144" t="s">
        <v>141</v>
      </c>
      <c r="F473" s="145" t="s">
        <v>622</v>
      </c>
      <c r="I473" s="146"/>
      <c r="L473" s="31"/>
      <c r="M473" s="147"/>
      <c r="T473" s="55"/>
      <c r="AT473" s="16" t="s">
        <v>141</v>
      </c>
      <c r="AU473" s="16" t="s">
        <v>88</v>
      </c>
    </row>
    <row r="474" spans="2:65" s="13" customFormat="1" ht="12">
      <c r="B474" s="156"/>
      <c r="D474" s="144" t="s">
        <v>145</v>
      </c>
      <c r="F474" s="158" t="s">
        <v>624</v>
      </c>
      <c r="H474" s="159">
        <v>351.9</v>
      </c>
      <c r="I474" s="160"/>
      <c r="L474" s="156"/>
      <c r="M474" s="161"/>
      <c r="T474" s="162"/>
      <c r="AT474" s="157" t="s">
        <v>145</v>
      </c>
      <c r="AU474" s="157" t="s">
        <v>88</v>
      </c>
      <c r="AV474" s="13" t="s">
        <v>88</v>
      </c>
      <c r="AW474" s="13" t="s">
        <v>4</v>
      </c>
      <c r="AX474" s="13" t="s">
        <v>21</v>
      </c>
      <c r="AY474" s="157" t="s">
        <v>132</v>
      </c>
    </row>
    <row r="475" spans="2:65" s="1" customFormat="1" ht="37.75" customHeight="1">
      <c r="B475" s="31"/>
      <c r="C475" s="131" t="s">
        <v>625</v>
      </c>
      <c r="D475" s="131" t="s">
        <v>134</v>
      </c>
      <c r="E475" s="132" t="s">
        <v>626</v>
      </c>
      <c r="F475" s="133" t="s">
        <v>627</v>
      </c>
      <c r="G475" s="134" t="s">
        <v>211</v>
      </c>
      <c r="H475" s="135">
        <v>34</v>
      </c>
      <c r="I475" s="136"/>
      <c r="J475" s="137">
        <f>ROUND(I475*H475,2)</f>
        <v>0</v>
      </c>
      <c r="K475" s="133" t="s">
        <v>138</v>
      </c>
      <c r="L475" s="31"/>
      <c r="M475" s="138" t="s">
        <v>1</v>
      </c>
      <c r="N475" s="139" t="s">
        <v>44</v>
      </c>
      <c r="P475" s="140">
        <f>O475*H475</f>
        <v>0</v>
      </c>
      <c r="Q475" s="140">
        <v>0.31936202000000002</v>
      </c>
      <c r="R475" s="140">
        <f>Q475*H475</f>
        <v>10.85830868</v>
      </c>
      <c r="S475" s="140">
        <v>0</v>
      </c>
      <c r="T475" s="141">
        <f>S475*H475</f>
        <v>0</v>
      </c>
      <c r="AR475" s="142" t="s">
        <v>139</v>
      </c>
      <c r="AT475" s="142" t="s">
        <v>134</v>
      </c>
      <c r="AU475" s="142" t="s">
        <v>88</v>
      </c>
      <c r="AY475" s="16" t="s">
        <v>132</v>
      </c>
      <c r="BE475" s="143">
        <f>IF(N475="základní",J475,0)</f>
        <v>0</v>
      </c>
      <c r="BF475" s="143">
        <f>IF(N475="snížená",J475,0)</f>
        <v>0</v>
      </c>
      <c r="BG475" s="143">
        <f>IF(N475="zákl. přenesená",J475,0)</f>
        <v>0</v>
      </c>
      <c r="BH475" s="143">
        <f>IF(N475="sníž. přenesená",J475,0)</f>
        <v>0</v>
      </c>
      <c r="BI475" s="143">
        <f>IF(N475="nulová",J475,0)</f>
        <v>0</v>
      </c>
      <c r="BJ475" s="16" t="s">
        <v>21</v>
      </c>
      <c r="BK475" s="143">
        <f>ROUND(I475*H475,2)</f>
        <v>0</v>
      </c>
      <c r="BL475" s="16" t="s">
        <v>139</v>
      </c>
      <c r="BM475" s="142" t="s">
        <v>628</v>
      </c>
    </row>
    <row r="476" spans="2:65" s="1" customFormat="1" ht="48">
      <c r="B476" s="31"/>
      <c r="D476" s="144" t="s">
        <v>141</v>
      </c>
      <c r="F476" s="145" t="s">
        <v>629</v>
      </c>
      <c r="I476" s="146"/>
      <c r="L476" s="31"/>
      <c r="M476" s="147"/>
      <c r="T476" s="55"/>
      <c r="AT476" s="16" t="s">
        <v>141</v>
      </c>
      <c r="AU476" s="16" t="s">
        <v>88</v>
      </c>
    </row>
    <row r="477" spans="2:65" s="1" customFormat="1" ht="11">
      <c r="B477" s="31"/>
      <c r="D477" s="148" t="s">
        <v>143</v>
      </c>
      <c r="F477" s="149" t="s">
        <v>630</v>
      </c>
      <c r="I477" s="146"/>
      <c r="L477" s="31"/>
      <c r="M477" s="147"/>
      <c r="T477" s="55"/>
      <c r="AT477" s="16" t="s">
        <v>143</v>
      </c>
      <c r="AU477" s="16" t="s">
        <v>88</v>
      </c>
    </row>
    <row r="478" spans="2:65" s="12" customFormat="1" ht="12">
      <c r="B478" s="150"/>
      <c r="D478" s="144" t="s">
        <v>145</v>
      </c>
      <c r="E478" s="151" t="s">
        <v>1</v>
      </c>
      <c r="F478" s="152" t="s">
        <v>631</v>
      </c>
      <c r="H478" s="151" t="s">
        <v>1</v>
      </c>
      <c r="I478" s="153"/>
      <c r="L478" s="150"/>
      <c r="M478" s="154"/>
      <c r="T478" s="155"/>
      <c r="AT478" s="151" t="s">
        <v>145</v>
      </c>
      <c r="AU478" s="151" t="s">
        <v>88</v>
      </c>
      <c r="AV478" s="12" t="s">
        <v>21</v>
      </c>
      <c r="AW478" s="12" t="s">
        <v>36</v>
      </c>
      <c r="AX478" s="12" t="s">
        <v>79</v>
      </c>
      <c r="AY478" s="151" t="s">
        <v>132</v>
      </c>
    </row>
    <row r="479" spans="2:65" s="13" customFormat="1" ht="12">
      <c r="B479" s="156"/>
      <c r="D479" s="144" t="s">
        <v>145</v>
      </c>
      <c r="E479" s="157" t="s">
        <v>1</v>
      </c>
      <c r="F479" s="158" t="s">
        <v>632</v>
      </c>
      <c r="H479" s="159">
        <v>31</v>
      </c>
      <c r="I479" s="160"/>
      <c r="L479" s="156"/>
      <c r="M479" s="161"/>
      <c r="T479" s="162"/>
      <c r="AT479" s="157" t="s">
        <v>145</v>
      </c>
      <c r="AU479" s="157" t="s">
        <v>88</v>
      </c>
      <c r="AV479" s="13" t="s">
        <v>88</v>
      </c>
      <c r="AW479" s="13" t="s">
        <v>36</v>
      </c>
      <c r="AX479" s="13" t="s">
        <v>79</v>
      </c>
      <c r="AY479" s="157" t="s">
        <v>132</v>
      </c>
    </row>
    <row r="480" spans="2:65" s="12" customFormat="1" ht="12">
      <c r="B480" s="150"/>
      <c r="D480" s="144" t="s">
        <v>145</v>
      </c>
      <c r="E480" s="151" t="s">
        <v>1</v>
      </c>
      <c r="F480" s="152" t="s">
        <v>633</v>
      </c>
      <c r="H480" s="151" t="s">
        <v>1</v>
      </c>
      <c r="I480" s="153"/>
      <c r="L480" s="150"/>
      <c r="M480" s="154"/>
      <c r="T480" s="155"/>
      <c r="AT480" s="151" t="s">
        <v>145</v>
      </c>
      <c r="AU480" s="151" t="s">
        <v>88</v>
      </c>
      <c r="AV480" s="12" t="s">
        <v>21</v>
      </c>
      <c r="AW480" s="12" t="s">
        <v>36</v>
      </c>
      <c r="AX480" s="12" t="s">
        <v>79</v>
      </c>
      <c r="AY480" s="151" t="s">
        <v>132</v>
      </c>
    </row>
    <row r="481" spans="2:65" s="13" customFormat="1" ht="12">
      <c r="B481" s="156"/>
      <c r="D481" s="144" t="s">
        <v>145</v>
      </c>
      <c r="E481" s="157" t="s">
        <v>1</v>
      </c>
      <c r="F481" s="158" t="s">
        <v>634</v>
      </c>
      <c r="H481" s="159">
        <v>3</v>
      </c>
      <c r="I481" s="160"/>
      <c r="L481" s="156"/>
      <c r="M481" s="161"/>
      <c r="T481" s="162"/>
      <c r="AT481" s="157" t="s">
        <v>145</v>
      </c>
      <c r="AU481" s="157" t="s">
        <v>88</v>
      </c>
      <c r="AV481" s="13" t="s">
        <v>88</v>
      </c>
      <c r="AW481" s="13" t="s">
        <v>36</v>
      </c>
      <c r="AX481" s="13" t="s">
        <v>79</v>
      </c>
      <c r="AY481" s="157" t="s">
        <v>132</v>
      </c>
    </row>
    <row r="482" spans="2:65" s="14" customFormat="1" ht="12">
      <c r="B482" s="163"/>
      <c r="D482" s="144" t="s">
        <v>145</v>
      </c>
      <c r="E482" s="164" t="s">
        <v>1</v>
      </c>
      <c r="F482" s="165" t="s">
        <v>178</v>
      </c>
      <c r="H482" s="166">
        <v>34</v>
      </c>
      <c r="I482" s="167"/>
      <c r="L482" s="163"/>
      <c r="M482" s="168"/>
      <c r="T482" s="169"/>
      <c r="AT482" s="164" t="s">
        <v>145</v>
      </c>
      <c r="AU482" s="164" t="s">
        <v>88</v>
      </c>
      <c r="AV482" s="14" t="s">
        <v>139</v>
      </c>
      <c r="AW482" s="14" t="s">
        <v>36</v>
      </c>
      <c r="AX482" s="14" t="s">
        <v>21</v>
      </c>
      <c r="AY482" s="164" t="s">
        <v>132</v>
      </c>
    </row>
    <row r="483" spans="2:65" s="1" customFormat="1" ht="24.25" customHeight="1">
      <c r="B483" s="31"/>
      <c r="C483" s="171" t="s">
        <v>635</v>
      </c>
      <c r="D483" s="171" t="s">
        <v>290</v>
      </c>
      <c r="E483" s="172" t="s">
        <v>636</v>
      </c>
      <c r="F483" s="173" t="s">
        <v>637</v>
      </c>
      <c r="G483" s="174" t="s">
        <v>211</v>
      </c>
      <c r="H483" s="175">
        <v>32.549999999999997</v>
      </c>
      <c r="I483" s="176"/>
      <c r="J483" s="177">
        <f>ROUND(I483*H483,2)</f>
        <v>0</v>
      </c>
      <c r="K483" s="173" t="s">
        <v>138</v>
      </c>
      <c r="L483" s="178"/>
      <c r="M483" s="179" t="s">
        <v>1</v>
      </c>
      <c r="N483" s="180" t="s">
        <v>44</v>
      </c>
      <c r="P483" s="140">
        <f>O483*H483</f>
        <v>0</v>
      </c>
      <c r="Q483" s="140">
        <v>0.11167000000000001</v>
      </c>
      <c r="R483" s="140">
        <f>Q483*H483</f>
        <v>3.6348585</v>
      </c>
      <c r="S483" s="140">
        <v>0</v>
      </c>
      <c r="T483" s="141">
        <f>S483*H483</f>
        <v>0</v>
      </c>
      <c r="AR483" s="142" t="s">
        <v>334</v>
      </c>
      <c r="AT483" s="142" t="s">
        <v>290</v>
      </c>
      <c r="AU483" s="142" t="s">
        <v>88</v>
      </c>
      <c r="AY483" s="16" t="s">
        <v>132</v>
      </c>
      <c r="BE483" s="143">
        <f>IF(N483="základní",J483,0)</f>
        <v>0</v>
      </c>
      <c r="BF483" s="143">
        <f>IF(N483="snížená",J483,0)</f>
        <v>0</v>
      </c>
      <c r="BG483" s="143">
        <f>IF(N483="zákl. přenesená",J483,0)</f>
        <v>0</v>
      </c>
      <c r="BH483" s="143">
        <f>IF(N483="sníž. přenesená",J483,0)</f>
        <v>0</v>
      </c>
      <c r="BI483" s="143">
        <f>IF(N483="nulová",J483,0)</f>
        <v>0</v>
      </c>
      <c r="BJ483" s="16" t="s">
        <v>21</v>
      </c>
      <c r="BK483" s="143">
        <f>ROUND(I483*H483,2)</f>
        <v>0</v>
      </c>
      <c r="BL483" s="16" t="s">
        <v>334</v>
      </c>
      <c r="BM483" s="142" t="s">
        <v>638</v>
      </c>
    </row>
    <row r="484" spans="2:65" s="1" customFormat="1" ht="24">
      <c r="B484" s="31"/>
      <c r="D484" s="144" t="s">
        <v>141</v>
      </c>
      <c r="F484" s="145" t="s">
        <v>637</v>
      </c>
      <c r="I484" s="146"/>
      <c r="L484" s="31"/>
      <c r="M484" s="147"/>
      <c r="T484" s="55"/>
      <c r="AT484" s="16" t="s">
        <v>141</v>
      </c>
      <c r="AU484" s="16" t="s">
        <v>88</v>
      </c>
    </row>
    <row r="485" spans="2:65" s="13" customFormat="1" ht="12">
      <c r="B485" s="156"/>
      <c r="D485" s="144" t="s">
        <v>145</v>
      </c>
      <c r="E485" s="157" t="s">
        <v>1</v>
      </c>
      <c r="F485" s="158" t="s">
        <v>639</v>
      </c>
      <c r="H485" s="159">
        <v>31</v>
      </c>
      <c r="I485" s="160"/>
      <c r="L485" s="156"/>
      <c r="M485" s="161"/>
      <c r="T485" s="162"/>
      <c r="AT485" s="157" t="s">
        <v>145</v>
      </c>
      <c r="AU485" s="157" t="s">
        <v>88</v>
      </c>
      <c r="AV485" s="13" t="s">
        <v>88</v>
      </c>
      <c r="AW485" s="13" t="s">
        <v>36</v>
      </c>
      <c r="AX485" s="13" t="s">
        <v>21</v>
      </c>
      <c r="AY485" s="157" t="s">
        <v>132</v>
      </c>
    </row>
    <row r="486" spans="2:65" s="13" customFormat="1" ht="12">
      <c r="B486" s="156"/>
      <c r="D486" s="144" t="s">
        <v>145</v>
      </c>
      <c r="F486" s="158" t="s">
        <v>640</v>
      </c>
      <c r="H486" s="159">
        <v>32.549999999999997</v>
      </c>
      <c r="I486" s="160"/>
      <c r="L486" s="156"/>
      <c r="M486" s="161"/>
      <c r="T486" s="162"/>
      <c r="AT486" s="157" t="s">
        <v>145</v>
      </c>
      <c r="AU486" s="157" t="s">
        <v>88</v>
      </c>
      <c r="AV486" s="13" t="s">
        <v>88</v>
      </c>
      <c r="AW486" s="13" t="s">
        <v>4</v>
      </c>
      <c r="AX486" s="13" t="s">
        <v>21</v>
      </c>
      <c r="AY486" s="157" t="s">
        <v>132</v>
      </c>
    </row>
    <row r="487" spans="2:65" s="1" customFormat="1" ht="24.25" customHeight="1">
      <c r="B487" s="31"/>
      <c r="C487" s="171" t="s">
        <v>641</v>
      </c>
      <c r="D487" s="171" t="s">
        <v>290</v>
      </c>
      <c r="E487" s="172" t="s">
        <v>642</v>
      </c>
      <c r="F487" s="173" t="s">
        <v>643</v>
      </c>
      <c r="G487" s="174" t="s">
        <v>211</v>
      </c>
      <c r="H487" s="175">
        <v>3.15</v>
      </c>
      <c r="I487" s="176"/>
      <c r="J487" s="177">
        <f>ROUND(I487*H487,2)</f>
        <v>0</v>
      </c>
      <c r="K487" s="173" t="s">
        <v>1</v>
      </c>
      <c r="L487" s="178"/>
      <c r="M487" s="179" t="s">
        <v>1</v>
      </c>
      <c r="N487" s="180" t="s">
        <v>44</v>
      </c>
      <c r="P487" s="140">
        <f>O487*H487</f>
        <v>0</v>
      </c>
      <c r="Q487" s="140">
        <v>9.3509999999999996E-2</v>
      </c>
      <c r="R487" s="140">
        <f>Q487*H487</f>
        <v>0.2945565</v>
      </c>
      <c r="S487" s="140">
        <v>0</v>
      </c>
      <c r="T487" s="141">
        <f>S487*H487</f>
        <v>0</v>
      </c>
      <c r="AR487" s="142" t="s">
        <v>334</v>
      </c>
      <c r="AT487" s="142" t="s">
        <v>290</v>
      </c>
      <c r="AU487" s="142" t="s">
        <v>88</v>
      </c>
      <c r="AY487" s="16" t="s">
        <v>132</v>
      </c>
      <c r="BE487" s="143">
        <f>IF(N487="základní",J487,0)</f>
        <v>0</v>
      </c>
      <c r="BF487" s="143">
        <f>IF(N487="snížená",J487,0)</f>
        <v>0</v>
      </c>
      <c r="BG487" s="143">
        <f>IF(N487="zákl. přenesená",J487,0)</f>
        <v>0</v>
      </c>
      <c r="BH487" s="143">
        <f>IF(N487="sníž. přenesená",J487,0)</f>
        <v>0</v>
      </c>
      <c r="BI487" s="143">
        <f>IF(N487="nulová",J487,0)</f>
        <v>0</v>
      </c>
      <c r="BJ487" s="16" t="s">
        <v>21</v>
      </c>
      <c r="BK487" s="143">
        <f>ROUND(I487*H487,2)</f>
        <v>0</v>
      </c>
      <c r="BL487" s="16" t="s">
        <v>334</v>
      </c>
      <c r="BM487" s="142" t="s">
        <v>644</v>
      </c>
    </row>
    <row r="488" spans="2:65" s="1" customFormat="1" ht="24">
      <c r="B488" s="31"/>
      <c r="D488" s="144" t="s">
        <v>141</v>
      </c>
      <c r="F488" s="145" t="s">
        <v>645</v>
      </c>
      <c r="I488" s="146"/>
      <c r="L488" s="31"/>
      <c r="M488" s="147"/>
      <c r="T488" s="55"/>
      <c r="AT488" s="16" t="s">
        <v>141</v>
      </c>
      <c r="AU488" s="16" t="s">
        <v>88</v>
      </c>
    </row>
    <row r="489" spans="2:65" s="12" customFormat="1" ht="12">
      <c r="B489" s="150"/>
      <c r="D489" s="144" t="s">
        <v>145</v>
      </c>
      <c r="E489" s="151" t="s">
        <v>1</v>
      </c>
      <c r="F489" s="152" t="s">
        <v>633</v>
      </c>
      <c r="H489" s="151" t="s">
        <v>1</v>
      </c>
      <c r="I489" s="153"/>
      <c r="L489" s="150"/>
      <c r="M489" s="154"/>
      <c r="T489" s="155"/>
      <c r="AT489" s="151" t="s">
        <v>145</v>
      </c>
      <c r="AU489" s="151" t="s">
        <v>88</v>
      </c>
      <c r="AV489" s="12" t="s">
        <v>21</v>
      </c>
      <c r="AW489" s="12" t="s">
        <v>36</v>
      </c>
      <c r="AX489" s="12" t="s">
        <v>79</v>
      </c>
      <c r="AY489" s="151" t="s">
        <v>132</v>
      </c>
    </row>
    <row r="490" spans="2:65" s="13" customFormat="1" ht="12">
      <c r="B490" s="156"/>
      <c r="D490" s="144" t="s">
        <v>145</v>
      </c>
      <c r="E490" s="157" t="s">
        <v>1</v>
      </c>
      <c r="F490" s="158" t="s">
        <v>634</v>
      </c>
      <c r="H490" s="159">
        <v>3</v>
      </c>
      <c r="I490" s="160"/>
      <c r="L490" s="156"/>
      <c r="M490" s="161"/>
      <c r="T490" s="162"/>
      <c r="AT490" s="157" t="s">
        <v>145</v>
      </c>
      <c r="AU490" s="157" t="s">
        <v>88</v>
      </c>
      <c r="AV490" s="13" t="s">
        <v>88</v>
      </c>
      <c r="AW490" s="13" t="s">
        <v>36</v>
      </c>
      <c r="AX490" s="13" t="s">
        <v>21</v>
      </c>
      <c r="AY490" s="157" t="s">
        <v>132</v>
      </c>
    </row>
    <row r="491" spans="2:65" s="13" customFormat="1" ht="12">
      <c r="B491" s="156"/>
      <c r="D491" s="144" t="s">
        <v>145</v>
      </c>
      <c r="F491" s="158" t="s">
        <v>646</v>
      </c>
      <c r="H491" s="159">
        <v>3.15</v>
      </c>
      <c r="I491" s="160"/>
      <c r="L491" s="156"/>
      <c r="M491" s="161"/>
      <c r="T491" s="162"/>
      <c r="AT491" s="157" t="s">
        <v>145</v>
      </c>
      <c r="AU491" s="157" t="s">
        <v>88</v>
      </c>
      <c r="AV491" s="13" t="s">
        <v>88</v>
      </c>
      <c r="AW491" s="13" t="s">
        <v>4</v>
      </c>
      <c r="AX491" s="13" t="s">
        <v>21</v>
      </c>
      <c r="AY491" s="157" t="s">
        <v>132</v>
      </c>
    </row>
    <row r="492" spans="2:65" s="1" customFormat="1" ht="37.75" customHeight="1">
      <c r="B492" s="31"/>
      <c r="C492" s="131" t="s">
        <v>647</v>
      </c>
      <c r="D492" s="131" t="s">
        <v>134</v>
      </c>
      <c r="E492" s="132" t="s">
        <v>648</v>
      </c>
      <c r="F492" s="133" t="s">
        <v>649</v>
      </c>
      <c r="G492" s="134" t="s">
        <v>211</v>
      </c>
      <c r="H492" s="135">
        <v>172</v>
      </c>
      <c r="I492" s="136"/>
      <c r="J492" s="137">
        <f>ROUND(I492*H492,2)</f>
        <v>0</v>
      </c>
      <c r="K492" s="133" t="s">
        <v>138</v>
      </c>
      <c r="L492" s="31"/>
      <c r="M492" s="138" t="s">
        <v>1</v>
      </c>
      <c r="N492" s="139" t="s">
        <v>44</v>
      </c>
      <c r="P492" s="140">
        <f>O492*H492</f>
        <v>0</v>
      </c>
      <c r="Q492" s="140">
        <v>0.12949959999999999</v>
      </c>
      <c r="R492" s="140">
        <f>Q492*H492</f>
        <v>22.2739312</v>
      </c>
      <c r="S492" s="140">
        <v>0</v>
      </c>
      <c r="T492" s="141">
        <f>S492*H492</f>
        <v>0</v>
      </c>
      <c r="AR492" s="142" t="s">
        <v>139</v>
      </c>
      <c r="AT492" s="142" t="s">
        <v>134</v>
      </c>
      <c r="AU492" s="142" t="s">
        <v>88</v>
      </c>
      <c r="AY492" s="16" t="s">
        <v>132</v>
      </c>
      <c r="BE492" s="143">
        <f>IF(N492="základní",J492,0)</f>
        <v>0</v>
      </c>
      <c r="BF492" s="143">
        <f>IF(N492="snížená",J492,0)</f>
        <v>0</v>
      </c>
      <c r="BG492" s="143">
        <f>IF(N492="zákl. přenesená",J492,0)</f>
        <v>0</v>
      </c>
      <c r="BH492" s="143">
        <f>IF(N492="sníž. přenesená",J492,0)</f>
        <v>0</v>
      </c>
      <c r="BI492" s="143">
        <f>IF(N492="nulová",J492,0)</f>
        <v>0</v>
      </c>
      <c r="BJ492" s="16" t="s">
        <v>21</v>
      </c>
      <c r="BK492" s="143">
        <f>ROUND(I492*H492,2)</f>
        <v>0</v>
      </c>
      <c r="BL492" s="16" t="s">
        <v>139</v>
      </c>
      <c r="BM492" s="142" t="s">
        <v>650</v>
      </c>
    </row>
    <row r="493" spans="2:65" s="1" customFormat="1" ht="48">
      <c r="B493" s="31"/>
      <c r="D493" s="144" t="s">
        <v>141</v>
      </c>
      <c r="F493" s="145" t="s">
        <v>651</v>
      </c>
      <c r="I493" s="146"/>
      <c r="L493" s="31"/>
      <c r="M493" s="147"/>
      <c r="T493" s="55"/>
      <c r="AT493" s="16" t="s">
        <v>141</v>
      </c>
      <c r="AU493" s="16" t="s">
        <v>88</v>
      </c>
    </row>
    <row r="494" spans="2:65" s="1" customFormat="1" ht="11">
      <c r="B494" s="31"/>
      <c r="D494" s="148" t="s">
        <v>143</v>
      </c>
      <c r="F494" s="149" t="s">
        <v>652</v>
      </c>
      <c r="I494" s="146"/>
      <c r="L494" s="31"/>
      <c r="M494" s="147"/>
      <c r="T494" s="55"/>
      <c r="AT494" s="16" t="s">
        <v>143</v>
      </c>
      <c r="AU494" s="16" t="s">
        <v>88</v>
      </c>
    </row>
    <row r="495" spans="2:65" s="12" customFormat="1" ht="12">
      <c r="B495" s="150"/>
      <c r="D495" s="144" t="s">
        <v>145</v>
      </c>
      <c r="E495" s="151" t="s">
        <v>1</v>
      </c>
      <c r="F495" s="152" t="s">
        <v>653</v>
      </c>
      <c r="H495" s="151" t="s">
        <v>1</v>
      </c>
      <c r="I495" s="153"/>
      <c r="L495" s="150"/>
      <c r="M495" s="154"/>
      <c r="T495" s="155"/>
      <c r="AT495" s="151" t="s">
        <v>145</v>
      </c>
      <c r="AU495" s="151" t="s">
        <v>88</v>
      </c>
      <c r="AV495" s="12" t="s">
        <v>21</v>
      </c>
      <c r="AW495" s="12" t="s">
        <v>36</v>
      </c>
      <c r="AX495" s="12" t="s">
        <v>79</v>
      </c>
      <c r="AY495" s="151" t="s">
        <v>132</v>
      </c>
    </row>
    <row r="496" spans="2:65" s="13" customFormat="1" ht="12">
      <c r="B496" s="156"/>
      <c r="D496" s="144" t="s">
        <v>145</v>
      </c>
      <c r="E496" s="157" t="s">
        <v>1</v>
      </c>
      <c r="F496" s="158" t="s">
        <v>654</v>
      </c>
      <c r="H496" s="159">
        <v>172</v>
      </c>
      <c r="I496" s="160"/>
      <c r="L496" s="156"/>
      <c r="M496" s="161"/>
      <c r="T496" s="162"/>
      <c r="AT496" s="157" t="s">
        <v>145</v>
      </c>
      <c r="AU496" s="157" t="s">
        <v>88</v>
      </c>
      <c r="AV496" s="13" t="s">
        <v>88</v>
      </c>
      <c r="AW496" s="13" t="s">
        <v>36</v>
      </c>
      <c r="AX496" s="13" t="s">
        <v>21</v>
      </c>
      <c r="AY496" s="157" t="s">
        <v>132</v>
      </c>
    </row>
    <row r="497" spans="2:65" s="1" customFormat="1" ht="16.5" customHeight="1">
      <c r="B497" s="31"/>
      <c r="C497" s="171" t="s">
        <v>655</v>
      </c>
      <c r="D497" s="171" t="s">
        <v>290</v>
      </c>
      <c r="E497" s="172" t="s">
        <v>656</v>
      </c>
      <c r="F497" s="173" t="s">
        <v>657</v>
      </c>
      <c r="G497" s="174" t="s">
        <v>211</v>
      </c>
      <c r="H497" s="175">
        <v>175.44</v>
      </c>
      <c r="I497" s="176"/>
      <c r="J497" s="177">
        <f>ROUND(I497*H497,2)</f>
        <v>0</v>
      </c>
      <c r="K497" s="173" t="s">
        <v>138</v>
      </c>
      <c r="L497" s="178"/>
      <c r="M497" s="179" t="s">
        <v>1</v>
      </c>
      <c r="N497" s="180" t="s">
        <v>44</v>
      </c>
      <c r="P497" s="140">
        <f>O497*H497</f>
        <v>0</v>
      </c>
      <c r="Q497" s="140">
        <v>5.6120000000000003E-2</v>
      </c>
      <c r="R497" s="140">
        <f>Q497*H497</f>
        <v>9.8456928000000001</v>
      </c>
      <c r="S497" s="140">
        <v>0</v>
      </c>
      <c r="T497" s="141">
        <f>S497*H497</f>
        <v>0</v>
      </c>
      <c r="AR497" s="142" t="s">
        <v>187</v>
      </c>
      <c r="AT497" s="142" t="s">
        <v>290</v>
      </c>
      <c r="AU497" s="142" t="s">
        <v>88</v>
      </c>
      <c r="AY497" s="16" t="s">
        <v>132</v>
      </c>
      <c r="BE497" s="143">
        <f>IF(N497="základní",J497,0)</f>
        <v>0</v>
      </c>
      <c r="BF497" s="143">
        <f>IF(N497="snížená",J497,0)</f>
        <v>0</v>
      </c>
      <c r="BG497" s="143">
        <f>IF(N497="zákl. přenesená",J497,0)</f>
        <v>0</v>
      </c>
      <c r="BH497" s="143">
        <f>IF(N497="sníž. přenesená",J497,0)</f>
        <v>0</v>
      </c>
      <c r="BI497" s="143">
        <f>IF(N497="nulová",J497,0)</f>
        <v>0</v>
      </c>
      <c r="BJ497" s="16" t="s">
        <v>21</v>
      </c>
      <c r="BK497" s="143">
        <f>ROUND(I497*H497,2)</f>
        <v>0</v>
      </c>
      <c r="BL497" s="16" t="s">
        <v>139</v>
      </c>
      <c r="BM497" s="142" t="s">
        <v>658</v>
      </c>
    </row>
    <row r="498" spans="2:65" s="1" customFormat="1" ht="12">
      <c r="B498" s="31"/>
      <c r="D498" s="144" t="s">
        <v>141</v>
      </c>
      <c r="F498" s="145" t="s">
        <v>659</v>
      </c>
      <c r="I498" s="146"/>
      <c r="L498" s="31"/>
      <c r="M498" s="147"/>
      <c r="T498" s="55"/>
      <c r="AT498" s="16" t="s">
        <v>141</v>
      </c>
      <c r="AU498" s="16" t="s">
        <v>88</v>
      </c>
    </row>
    <row r="499" spans="2:65" s="13" customFormat="1" ht="12">
      <c r="B499" s="156"/>
      <c r="D499" s="144" t="s">
        <v>145</v>
      </c>
      <c r="F499" s="158" t="s">
        <v>660</v>
      </c>
      <c r="H499" s="159">
        <v>175.44</v>
      </c>
      <c r="I499" s="160"/>
      <c r="L499" s="156"/>
      <c r="M499" s="161"/>
      <c r="T499" s="162"/>
      <c r="AT499" s="157" t="s">
        <v>145</v>
      </c>
      <c r="AU499" s="157" t="s">
        <v>88</v>
      </c>
      <c r="AV499" s="13" t="s">
        <v>88</v>
      </c>
      <c r="AW499" s="13" t="s">
        <v>4</v>
      </c>
      <c r="AX499" s="13" t="s">
        <v>21</v>
      </c>
      <c r="AY499" s="157" t="s">
        <v>132</v>
      </c>
    </row>
    <row r="500" spans="2:65" s="1" customFormat="1" ht="33" customHeight="1">
      <c r="B500" s="31"/>
      <c r="C500" s="131" t="s">
        <v>661</v>
      </c>
      <c r="D500" s="131" t="s">
        <v>134</v>
      </c>
      <c r="E500" s="132" t="s">
        <v>662</v>
      </c>
      <c r="F500" s="133" t="s">
        <v>663</v>
      </c>
      <c r="G500" s="134" t="s">
        <v>211</v>
      </c>
      <c r="H500" s="135">
        <v>72.5</v>
      </c>
      <c r="I500" s="136"/>
      <c r="J500" s="137">
        <f>ROUND(I500*H500,2)</f>
        <v>0</v>
      </c>
      <c r="K500" s="133" t="s">
        <v>138</v>
      </c>
      <c r="L500" s="31"/>
      <c r="M500" s="138" t="s">
        <v>1</v>
      </c>
      <c r="N500" s="139" t="s">
        <v>44</v>
      </c>
      <c r="P500" s="140">
        <f>O500*H500</f>
        <v>0</v>
      </c>
      <c r="Q500" s="140">
        <v>0.10094599999999999</v>
      </c>
      <c r="R500" s="140">
        <f>Q500*H500</f>
        <v>7.3185849999999997</v>
      </c>
      <c r="S500" s="140">
        <v>0</v>
      </c>
      <c r="T500" s="141">
        <f>S500*H500</f>
        <v>0</v>
      </c>
      <c r="AR500" s="142" t="s">
        <v>139</v>
      </c>
      <c r="AT500" s="142" t="s">
        <v>134</v>
      </c>
      <c r="AU500" s="142" t="s">
        <v>88</v>
      </c>
      <c r="AY500" s="16" t="s">
        <v>132</v>
      </c>
      <c r="BE500" s="143">
        <f>IF(N500="základní",J500,0)</f>
        <v>0</v>
      </c>
      <c r="BF500" s="143">
        <f>IF(N500="snížená",J500,0)</f>
        <v>0</v>
      </c>
      <c r="BG500" s="143">
        <f>IF(N500="zákl. přenesená",J500,0)</f>
        <v>0</v>
      </c>
      <c r="BH500" s="143">
        <f>IF(N500="sníž. přenesená",J500,0)</f>
        <v>0</v>
      </c>
      <c r="BI500" s="143">
        <f>IF(N500="nulová",J500,0)</f>
        <v>0</v>
      </c>
      <c r="BJ500" s="16" t="s">
        <v>21</v>
      </c>
      <c r="BK500" s="143">
        <f>ROUND(I500*H500,2)</f>
        <v>0</v>
      </c>
      <c r="BL500" s="16" t="s">
        <v>139</v>
      </c>
      <c r="BM500" s="142" t="s">
        <v>664</v>
      </c>
    </row>
    <row r="501" spans="2:65" s="1" customFormat="1" ht="36">
      <c r="B501" s="31"/>
      <c r="D501" s="144" t="s">
        <v>141</v>
      </c>
      <c r="F501" s="145" t="s">
        <v>665</v>
      </c>
      <c r="I501" s="146"/>
      <c r="L501" s="31"/>
      <c r="M501" s="147"/>
      <c r="T501" s="55"/>
      <c r="AT501" s="16" t="s">
        <v>141</v>
      </c>
      <c r="AU501" s="16" t="s">
        <v>88</v>
      </c>
    </row>
    <row r="502" spans="2:65" s="1" customFormat="1" ht="11">
      <c r="B502" s="31"/>
      <c r="D502" s="148" t="s">
        <v>143</v>
      </c>
      <c r="F502" s="149" t="s">
        <v>666</v>
      </c>
      <c r="I502" s="146"/>
      <c r="L502" s="31"/>
      <c r="M502" s="147"/>
      <c r="T502" s="55"/>
      <c r="AT502" s="16" t="s">
        <v>143</v>
      </c>
      <c r="AU502" s="16" t="s">
        <v>88</v>
      </c>
    </row>
    <row r="503" spans="2:65" s="12" customFormat="1" ht="12">
      <c r="B503" s="150"/>
      <c r="D503" s="144" t="s">
        <v>145</v>
      </c>
      <c r="E503" s="151" t="s">
        <v>1</v>
      </c>
      <c r="F503" s="152" t="s">
        <v>667</v>
      </c>
      <c r="H503" s="151" t="s">
        <v>1</v>
      </c>
      <c r="I503" s="153"/>
      <c r="L503" s="150"/>
      <c r="M503" s="154"/>
      <c r="T503" s="155"/>
      <c r="AT503" s="151" t="s">
        <v>145</v>
      </c>
      <c r="AU503" s="151" t="s">
        <v>88</v>
      </c>
      <c r="AV503" s="12" t="s">
        <v>21</v>
      </c>
      <c r="AW503" s="12" t="s">
        <v>36</v>
      </c>
      <c r="AX503" s="12" t="s">
        <v>79</v>
      </c>
      <c r="AY503" s="151" t="s">
        <v>132</v>
      </c>
    </row>
    <row r="504" spans="2:65" s="13" customFormat="1" ht="12">
      <c r="B504" s="156"/>
      <c r="D504" s="144" t="s">
        <v>145</v>
      </c>
      <c r="E504" s="157" t="s">
        <v>1</v>
      </c>
      <c r="F504" s="158" t="s">
        <v>668</v>
      </c>
      <c r="H504" s="159">
        <v>72.5</v>
      </c>
      <c r="I504" s="160"/>
      <c r="L504" s="156"/>
      <c r="M504" s="161"/>
      <c r="T504" s="162"/>
      <c r="AT504" s="157" t="s">
        <v>145</v>
      </c>
      <c r="AU504" s="157" t="s">
        <v>88</v>
      </c>
      <c r="AV504" s="13" t="s">
        <v>88</v>
      </c>
      <c r="AW504" s="13" t="s">
        <v>36</v>
      </c>
      <c r="AX504" s="13" t="s">
        <v>21</v>
      </c>
      <c r="AY504" s="157" t="s">
        <v>132</v>
      </c>
    </row>
    <row r="505" spans="2:65" s="1" customFormat="1" ht="16.5" customHeight="1">
      <c r="B505" s="31"/>
      <c r="C505" s="171" t="s">
        <v>669</v>
      </c>
      <c r="D505" s="171" t="s">
        <v>290</v>
      </c>
      <c r="E505" s="172" t="s">
        <v>670</v>
      </c>
      <c r="F505" s="173" t="s">
        <v>671</v>
      </c>
      <c r="G505" s="174" t="s">
        <v>211</v>
      </c>
      <c r="H505" s="175">
        <v>76.125</v>
      </c>
      <c r="I505" s="176"/>
      <c r="J505" s="177">
        <f>ROUND(I505*H505,2)</f>
        <v>0</v>
      </c>
      <c r="K505" s="173" t="s">
        <v>138</v>
      </c>
      <c r="L505" s="178"/>
      <c r="M505" s="179" t="s">
        <v>1</v>
      </c>
      <c r="N505" s="180" t="s">
        <v>44</v>
      </c>
      <c r="P505" s="140">
        <f>O505*H505</f>
        <v>0</v>
      </c>
      <c r="Q505" s="140">
        <v>2.8000000000000001E-2</v>
      </c>
      <c r="R505" s="140">
        <f>Q505*H505</f>
        <v>2.1315</v>
      </c>
      <c r="S505" s="140">
        <v>0</v>
      </c>
      <c r="T505" s="141">
        <f>S505*H505</f>
        <v>0</v>
      </c>
      <c r="AR505" s="142" t="s">
        <v>334</v>
      </c>
      <c r="AT505" s="142" t="s">
        <v>290</v>
      </c>
      <c r="AU505" s="142" t="s">
        <v>88</v>
      </c>
      <c r="AY505" s="16" t="s">
        <v>132</v>
      </c>
      <c r="BE505" s="143">
        <f>IF(N505="základní",J505,0)</f>
        <v>0</v>
      </c>
      <c r="BF505" s="143">
        <f>IF(N505="snížená",J505,0)</f>
        <v>0</v>
      </c>
      <c r="BG505" s="143">
        <f>IF(N505="zákl. přenesená",J505,0)</f>
        <v>0</v>
      </c>
      <c r="BH505" s="143">
        <f>IF(N505="sníž. přenesená",J505,0)</f>
        <v>0</v>
      </c>
      <c r="BI505" s="143">
        <f>IF(N505="nulová",J505,0)</f>
        <v>0</v>
      </c>
      <c r="BJ505" s="16" t="s">
        <v>21</v>
      </c>
      <c r="BK505" s="143">
        <f>ROUND(I505*H505,2)</f>
        <v>0</v>
      </c>
      <c r="BL505" s="16" t="s">
        <v>334</v>
      </c>
      <c r="BM505" s="142" t="s">
        <v>672</v>
      </c>
    </row>
    <row r="506" spans="2:65" s="1" customFormat="1" ht="12">
      <c r="B506" s="31"/>
      <c r="D506" s="144" t="s">
        <v>141</v>
      </c>
      <c r="F506" s="145" t="s">
        <v>671</v>
      </c>
      <c r="I506" s="146"/>
      <c r="L506" s="31"/>
      <c r="M506" s="147"/>
      <c r="T506" s="55"/>
      <c r="AT506" s="16" t="s">
        <v>141</v>
      </c>
      <c r="AU506" s="16" t="s">
        <v>88</v>
      </c>
    </row>
    <row r="507" spans="2:65" s="13" customFormat="1" ht="12">
      <c r="B507" s="156"/>
      <c r="D507" s="144" t="s">
        <v>145</v>
      </c>
      <c r="F507" s="158" t="s">
        <v>673</v>
      </c>
      <c r="H507" s="159">
        <v>76.125</v>
      </c>
      <c r="I507" s="160"/>
      <c r="L507" s="156"/>
      <c r="M507" s="161"/>
      <c r="T507" s="162"/>
      <c r="AT507" s="157" t="s">
        <v>145</v>
      </c>
      <c r="AU507" s="157" t="s">
        <v>88</v>
      </c>
      <c r="AV507" s="13" t="s">
        <v>88</v>
      </c>
      <c r="AW507" s="13" t="s">
        <v>4</v>
      </c>
      <c r="AX507" s="13" t="s">
        <v>21</v>
      </c>
      <c r="AY507" s="157" t="s">
        <v>132</v>
      </c>
    </row>
    <row r="508" spans="2:65" s="1" customFormat="1" ht="24.25" customHeight="1">
      <c r="B508" s="31"/>
      <c r="C508" s="131" t="s">
        <v>674</v>
      </c>
      <c r="D508" s="131" t="s">
        <v>134</v>
      </c>
      <c r="E508" s="132" t="s">
        <v>675</v>
      </c>
      <c r="F508" s="133" t="s">
        <v>676</v>
      </c>
      <c r="G508" s="134" t="s">
        <v>137</v>
      </c>
      <c r="H508" s="135">
        <v>23.14</v>
      </c>
      <c r="I508" s="136"/>
      <c r="J508" s="137">
        <f>ROUND(I508*H508,2)</f>
        <v>0</v>
      </c>
      <c r="K508" s="133" t="s">
        <v>138</v>
      </c>
      <c r="L508" s="31"/>
      <c r="M508" s="138" t="s">
        <v>1</v>
      </c>
      <c r="N508" s="139" t="s">
        <v>44</v>
      </c>
      <c r="P508" s="140">
        <f>O508*H508</f>
        <v>0</v>
      </c>
      <c r="Q508" s="140">
        <v>0</v>
      </c>
      <c r="R508" s="140">
        <f>Q508*H508</f>
        <v>0</v>
      </c>
      <c r="S508" s="140">
        <v>2.9999999999999997E-4</v>
      </c>
      <c r="T508" s="141">
        <f>S508*H508</f>
        <v>6.9419999999999994E-3</v>
      </c>
      <c r="AR508" s="142" t="s">
        <v>139</v>
      </c>
      <c r="AT508" s="142" t="s">
        <v>134</v>
      </c>
      <c r="AU508" s="142" t="s">
        <v>88</v>
      </c>
      <c r="AY508" s="16" t="s">
        <v>132</v>
      </c>
      <c r="BE508" s="143">
        <f>IF(N508="základní",J508,0)</f>
        <v>0</v>
      </c>
      <c r="BF508" s="143">
        <f>IF(N508="snížená",J508,0)</f>
        <v>0</v>
      </c>
      <c r="BG508" s="143">
        <f>IF(N508="zákl. přenesená",J508,0)</f>
        <v>0</v>
      </c>
      <c r="BH508" s="143">
        <f>IF(N508="sníž. přenesená",J508,0)</f>
        <v>0</v>
      </c>
      <c r="BI508" s="143">
        <f>IF(N508="nulová",J508,0)</f>
        <v>0</v>
      </c>
      <c r="BJ508" s="16" t="s">
        <v>21</v>
      </c>
      <c r="BK508" s="143">
        <f>ROUND(I508*H508,2)</f>
        <v>0</v>
      </c>
      <c r="BL508" s="16" t="s">
        <v>139</v>
      </c>
      <c r="BM508" s="142" t="s">
        <v>677</v>
      </c>
    </row>
    <row r="509" spans="2:65" s="1" customFormat="1" ht="12">
      <c r="B509" s="31"/>
      <c r="D509" s="144" t="s">
        <v>141</v>
      </c>
      <c r="F509" s="145" t="s">
        <v>678</v>
      </c>
      <c r="I509" s="146"/>
      <c r="L509" s="31"/>
      <c r="M509" s="147"/>
      <c r="T509" s="55"/>
      <c r="AT509" s="16" t="s">
        <v>141</v>
      </c>
      <c r="AU509" s="16" t="s">
        <v>88</v>
      </c>
    </row>
    <row r="510" spans="2:65" s="1" customFormat="1" ht="11">
      <c r="B510" s="31"/>
      <c r="D510" s="148" t="s">
        <v>143</v>
      </c>
      <c r="F510" s="149" t="s">
        <v>679</v>
      </c>
      <c r="I510" s="146"/>
      <c r="L510" s="31"/>
      <c r="M510" s="147"/>
      <c r="T510" s="55"/>
      <c r="AT510" s="16" t="s">
        <v>143</v>
      </c>
      <c r="AU510" s="16" t="s">
        <v>88</v>
      </c>
    </row>
    <row r="511" spans="2:65" s="1" customFormat="1" ht="36">
      <c r="B511" s="31"/>
      <c r="D511" s="144" t="s">
        <v>566</v>
      </c>
      <c r="F511" s="181" t="s">
        <v>680</v>
      </c>
      <c r="I511" s="146"/>
      <c r="L511" s="31"/>
      <c r="M511" s="147"/>
      <c r="T511" s="55"/>
      <c r="AT511" s="16" t="s">
        <v>566</v>
      </c>
      <c r="AU511" s="16" t="s">
        <v>88</v>
      </c>
    </row>
    <row r="512" spans="2:65" s="12" customFormat="1" ht="12">
      <c r="B512" s="150"/>
      <c r="D512" s="144" t="s">
        <v>145</v>
      </c>
      <c r="E512" s="151" t="s">
        <v>1</v>
      </c>
      <c r="F512" s="152" t="s">
        <v>372</v>
      </c>
      <c r="H512" s="151" t="s">
        <v>1</v>
      </c>
      <c r="I512" s="153"/>
      <c r="L512" s="150"/>
      <c r="M512" s="154"/>
      <c r="T512" s="155"/>
      <c r="AT512" s="151" t="s">
        <v>145</v>
      </c>
      <c r="AU512" s="151" t="s">
        <v>88</v>
      </c>
      <c r="AV512" s="12" t="s">
        <v>21</v>
      </c>
      <c r="AW512" s="12" t="s">
        <v>36</v>
      </c>
      <c r="AX512" s="12" t="s">
        <v>79</v>
      </c>
      <c r="AY512" s="151" t="s">
        <v>132</v>
      </c>
    </row>
    <row r="513" spans="2:65" s="13" customFormat="1" ht="12">
      <c r="B513" s="156"/>
      <c r="D513" s="144" t="s">
        <v>145</v>
      </c>
      <c r="E513" s="157" t="s">
        <v>1</v>
      </c>
      <c r="F513" s="158" t="s">
        <v>681</v>
      </c>
      <c r="H513" s="159">
        <v>23.14</v>
      </c>
      <c r="I513" s="160"/>
      <c r="L513" s="156"/>
      <c r="M513" s="161"/>
      <c r="T513" s="162"/>
      <c r="AT513" s="157" t="s">
        <v>145</v>
      </c>
      <c r="AU513" s="157" t="s">
        <v>88</v>
      </c>
      <c r="AV513" s="13" t="s">
        <v>88</v>
      </c>
      <c r="AW513" s="13" t="s">
        <v>36</v>
      </c>
      <c r="AX513" s="13" t="s">
        <v>21</v>
      </c>
      <c r="AY513" s="157" t="s">
        <v>132</v>
      </c>
    </row>
    <row r="514" spans="2:65" s="1" customFormat="1" ht="24.25" customHeight="1">
      <c r="B514" s="31"/>
      <c r="C514" s="131" t="s">
        <v>682</v>
      </c>
      <c r="D514" s="131" t="s">
        <v>134</v>
      </c>
      <c r="E514" s="132" t="s">
        <v>683</v>
      </c>
      <c r="F514" s="133" t="s">
        <v>684</v>
      </c>
      <c r="G514" s="134" t="s">
        <v>321</v>
      </c>
      <c r="H514" s="135">
        <v>1</v>
      </c>
      <c r="I514" s="136"/>
      <c r="J514" s="137">
        <f>ROUND(I514*H514,2)</f>
        <v>0</v>
      </c>
      <c r="K514" s="133" t="s">
        <v>138</v>
      </c>
      <c r="L514" s="31"/>
      <c r="M514" s="138" t="s">
        <v>1</v>
      </c>
      <c r="N514" s="139" t="s">
        <v>44</v>
      </c>
      <c r="P514" s="140">
        <f>O514*H514</f>
        <v>0</v>
      </c>
      <c r="Q514" s="140">
        <v>0</v>
      </c>
      <c r="R514" s="140">
        <f>Q514*H514</f>
        <v>0</v>
      </c>
      <c r="S514" s="140">
        <v>8.2000000000000003E-2</v>
      </c>
      <c r="T514" s="141">
        <f>S514*H514</f>
        <v>8.2000000000000003E-2</v>
      </c>
      <c r="AR514" s="142" t="s">
        <v>139</v>
      </c>
      <c r="AT514" s="142" t="s">
        <v>134</v>
      </c>
      <c r="AU514" s="142" t="s">
        <v>88</v>
      </c>
      <c r="AY514" s="16" t="s">
        <v>132</v>
      </c>
      <c r="BE514" s="143">
        <f>IF(N514="základní",J514,0)</f>
        <v>0</v>
      </c>
      <c r="BF514" s="143">
        <f>IF(N514="snížená",J514,0)</f>
        <v>0</v>
      </c>
      <c r="BG514" s="143">
        <f>IF(N514="zákl. přenesená",J514,0)</f>
        <v>0</v>
      </c>
      <c r="BH514" s="143">
        <f>IF(N514="sníž. přenesená",J514,0)</f>
        <v>0</v>
      </c>
      <c r="BI514" s="143">
        <f>IF(N514="nulová",J514,0)</f>
        <v>0</v>
      </c>
      <c r="BJ514" s="16" t="s">
        <v>21</v>
      </c>
      <c r="BK514" s="143">
        <f>ROUND(I514*H514,2)</f>
        <v>0</v>
      </c>
      <c r="BL514" s="16" t="s">
        <v>139</v>
      </c>
      <c r="BM514" s="142" t="s">
        <v>685</v>
      </c>
    </row>
    <row r="515" spans="2:65" s="1" customFormat="1" ht="48">
      <c r="B515" s="31"/>
      <c r="D515" s="144" t="s">
        <v>141</v>
      </c>
      <c r="F515" s="145" t="s">
        <v>686</v>
      </c>
      <c r="I515" s="146"/>
      <c r="L515" s="31"/>
      <c r="M515" s="147"/>
      <c r="T515" s="55"/>
      <c r="AT515" s="16" t="s">
        <v>141</v>
      </c>
      <c r="AU515" s="16" t="s">
        <v>88</v>
      </c>
    </row>
    <row r="516" spans="2:65" s="1" customFormat="1" ht="11">
      <c r="B516" s="31"/>
      <c r="D516" s="148" t="s">
        <v>143</v>
      </c>
      <c r="F516" s="149" t="s">
        <v>687</v>
      </c>
      <c r="I516" s="146"/>
      <c r="L516" s="31"/>
      <c r="M516" s="147"/>
      <c r="T516" s="55"/>
      <c r="AT516" s="16" t="s">
        <v>143</v>
      </c>
      <c r="AU516" s="16" t="s">
        <v>88</v>
      </c>
    </row>
    <row r="517" spans="2:65" s="12" customFormat="1" ht="12">
      <c r="B517" s="150"/>
      <c r="D517" s="144" t="s">
        <v>145</v>
      </c>
      <c r="E517" s="151" t="s">
        <v>1</v>
      </c>
      <c r="F517" s="152" t="s">
        <v>688</v>
      </c>
      <c r="H517" s="151" t="s">
        <v>1</v>
      </c>
      <c r="I517" s="153"/>
      <c r="L517" s="150"/>
      <c r="M517" s="154"/>
      <c r="T517" s="155"/>
      <c r="AT517" s="151" t="s">
        <v>145</v>
      </c>
      <c r="AU517" s="151" t="s">
        <v>88</v>
      </c>
      <c r="AV517" s="12" t="s">
        <v>21</v>
      </c>
      <c r="AW517" s="12" t="s">
        <v>36</v>
      </c>
      <c r="AX517" s="12" t="s">
        <v>79</v>
      </c>
      <c r="AY517" s="151" t="s">
        <v>132</v>
      </c>
    </row>
    <row r="518" spans="2:65" s="13" customFormat="1" ht="12">
      <c r="B518" s="156"/>
      <c r="D518" s="144" t="s">
        <v>145</v>
      </c>
      <c r="E518" s="157" t="s">
        <v>1</v>
      </c>
      <c r="F518" s="158" t="s">
        <v>689</v>
      </c>
      <c r="H518" s="159">
        <v>1</v>
      </c>
      <c r="I518" s="160"/>
      <c r="L518" s="156"/>
      <c r="M518" s="161"/>
      <c r="T518" s="162"/>
      <c r="AT518" s="157" t="s">
        <v>145</v>
      </c>
      <c r="AU518" s="157" t="s">
        <v>88</v>
      </c>
      <c r="AV518" s="13" t="s">
        <v>88</v>
      </c>
      <c r="AW518" s="13" t="s">
        <v>36</v>
      </c>
      <c r="AX518" s="13" t="s">
        <v>21</v>
      </c>
      <c r="AY518" s="157" t="s">
        <v>132</v>
      </c>
    </row>
    <row r="519" spans="2:65" s="1" customFormat="1" ht="21.75" customHeight="1">
      <c r="B519" s="31"/>
      <c r="C519" s="131" t="s">
        <v>690</v>
      </c>
      <c r="D519" s="131" t="s">
        <v>134</v>
      </c>
      <c r="E519" s="132" t="s">
        <v>691</v>
      </c>
      <c r="F519" s="133" t="s">
        <v>692</v>
      </c>
      <c r="G519" s="134" t="s">
        <v>241</v>
      </c>
      <c r="H519" s="135">
        <v>0.46800000000000003</v>
      </c>
      <c r="I519" s="136"/>
      <c r="J519" s="137">
        <f>ROUND(I519*H519,2)</f>
        <v>0</v>
      </c>
      <c r="K519" s="133" t="s">
        <v>138</v>
      </c>
      <c r="L519" s="31"/>
      <c r="M519" s="138" t="s">
        <v>1</v>
      </c>
      <c r="N519" s="139" t="s">
        <v>44</v>
      </c>
      <c r="P519" s="140">
        <f>O519*H519</f>
        <v>0</v>
      </c>
      <c r="Q519" s="140">
        <v>0</v>
      </c>
      <c r="R519" s="140">
        <f>Q519*H519</f>
        <v>0</v>
      </c>
      <c r="S519" s="140">
        <v>2.4</v>
      </c>
      <c r="T519" s="141">
        <f>S519*H519</f>
        <v>1.1232</v>
      </c>
      <c r="AR519" s="142" t="s">
        <v>139</v>
      </c>
      <c r="AT519" s="142" t="s">
        <v>134</v>
      </c>
      <c r="AU519" s="142" t="s">
        <v>88</v>
      </c>
      <c r="AY519" s="16" t="s">
        <v>132</v>
      </c>
      <c r="BE519" s="143">
        <f>IF(N519="základní",J519,0)</f>
        <v>0</v>
      </c>
      <c r="BF519" s="143">
        <f>IF(N519="snížená",J519,0)</f>
        <v>0</v>
      </c>
      <c r="BG519" s="143">
        <f>IF(N519="zákl. přenesená",J519,0)</f>
        <v>0</v>
      </c>
      <c r="BH519" s="143">
        <f>IF(N519="sníž. přenesená",J519,0)</f>
        <v>0</v>
      </c>
      <c r="BI519" s="143">
        <f>IF(N519="nulová",J519,0)</f>
        <v>0</v>
      </c>
      <c r="BJ519" s="16" t="s">
        <v>21</v>
      </c>
      <c r="BK519" s="143">
        <f>ROUND(I519*H519,2)</f>
        <v>0</v>
      </c>
      <c r="BL519" s="16" t="s">
        <v>139</v>
      </c>
      <c r="BM519" s="142" t="s">
        <v>693</v>
      </c>
    </row>
    <row r="520" spans="2:65" s="1" customFormat="1" ht="48">
      <c r="B520" s="31"/>
      <c r="D520" s="144" t="s">
        <v>141</v>
      </c>
      <c r="F520" s="145" t="s">
        <v>694</v>
      </c>
      <c r="I520" s="146"/>
      <c r="L520" s="31"/>
      <c r="M520" s="147"/>
      <c r="T520" s="55"/>
      <c r="AT520" s="16" t="s">
        <v>141</v>
      </c>
      <c r="AU520" s="16" t="s">
        <v>88</v>
      </c>
    </row>
    <row r="521" spans="2:65" s="1" customFormat="1" ht="11">
      <c r="B521" s="31"/>
      <c r="D521" s="148" t="s">
        <v>143</v>
      </c>
      <c r="F521" s="149" t="s">
        <v>695</v>
      </c>
      <c r="I521" s="146"/>
      <c r="L521" s="31"/>
      <c r="M521" s="147"/>
      <c r="T521" s="55"/>
      <c r="AT521" s="16" t="s">
        <v>143</v>
      </c>
      <c r="AU521" s="16" t="s">
        <v>88</v>
      </c>
    </row>
    <row r="522" spans="2:65" s="12" customFormat="1" ht="12">
      <c r="B522" s="150"/>
      <c r="D522" s="144" t="s">
        <v>145</v>
      </c>
      <c r="E522" s="151" t="s">
        <v>1</v>
      </c>
      <c r="F522" s="152" t="s">
        <v>372</v>
      </c>
      <c r="H522" s="151" t="s">
        <v>1</v>
      </c>
      <c r="I522" s="153"/>
      <c r="L522" s="150"/>
      <c r="M522" s="154"/>
      <c r="T522" s="155"/>
      <c r="AT522" s="151" t="s">
        <v>145</v>
      </c>
      <c r="AU522" s="151" t="s">
        <v>88</v>
      </c>
      <c r="AV522" s="12" t="s">
        <v>21</v>
      </c>
      <c r="AW522" s="12" t="s">
        <v>36</v>
      </c>
      <c r="AX522" s="12" t="s">
        <v>79</v>
      </c>
      <c r="AY522" s="151" t="s">
        <v>132</v>
      </c>
    </row>
    <row r="523" spans="2:65" s="12" customFormat="1" ht="12">
      <c r="B523" s="150"/>
      <c r="D523" s="144" t="s">
        <v>145</v>
      </c>
      <c r="E523" s="151" t="s">
        <v>1</v>
      </c>
      <c r="F523" s="152" t="s">
        <v>696</v>
      </c>
      <c r="H523" s="151" t="s">
        <v>1</v>
      </c>
      <c r="I523" s="153"/>
      <c r="L523" s="150"/>
      <c r="M523" s="154"/>
      <c r="T523" s="155"/>
      <c r="AT523" s="151" t="s">
        <v>145</v>
      </c>
      <c r="AU523" s="151" t="s">
        <v>88</v>
      </c>
      <c r="AV523" s="12" t="s">
        <v>21</v>
      </c>
      <c r="AW523" s="12" t="s">
        <v>36</v>
      </c>
      <c r="AX523" s="12" t="s">
        <v>79</v>
      </c>
      <c r="AY523" s="151" t="s">
        <v>132</v>
      </c>
    </row>
    <row r="524" spans="2:65" s="13" customFormat="1" ht="12">
      <c r="B524" s="156"/>
      <c r="D524" s="144" t="s">
        <v>145</v>
      </c>
      <c r="E524" s="157" t="s">
        <v>1</v>
      </c>
      <c r="F524" s="158" t="s">
        <v>697</v>
      </c>
      <c r="H524" s="159">
        <v>0.46800000000000003</v>
      </c>
      <c r="I524" s="160"/>
      <c r="L524" s="156"/>
      <c r="M524" s="161"/>
      <c r="T524" s="162"/>
      <c r="AT524" s="157" t="s">
        <v>145</v>
      </c>
      <c r="AU524" s="157" t="s">
        <v>88</v>
      </c>
      <c r="AV524" s="13" t="s">
        <v>88</v>
      </c>
      <c r="AW524" s="13" t="s">
        <v>36</v>
      </c>
      <c r="AX524" s="13" t="s">
        <v>21</v>
      </c>
      <c r="AY524" s="157" t="s">
        <v>132</v>
      </c>
    </row>
    <row r="525" spans="2:65" s="1" customFormat="1" ht="24.25" customHeight="1">
      <c r="B525" s="31"/>
      <c r="C525" s="131" t="s">
        <v>698</v>
      </c>
      <c r="D525" s="131" t="s">
        <v>134</v>
      </c>
      <c r="E525" s="132" t="s">
        <v>699</v>
      </c>
      <c r="F525" s="133" t="s">
        <v>700</v>
      </c>
      <c r="G525" s="134" t="s">
        <v>137</v>
      </c>
      <c r="H525" s="135">
        <v>23.14</v>
      </c>
      <c r="I525" s="136"/>
      <c r="J525" s="137">
        <f>ROUND(I525*H525,2)</f>
        <v>0</v>
      </c>
      <c r="K525" s="133" t="s">
        <v>138</v>
      </c>
      <c r="L525" s="31"/>
      <c r="M525" s="138" t="s">
        <v>1</v>
      </c>
      <c r="N525" s="139" t="s">
        <v>44</v>
      </c>
      <c r="P525" s="140">
        <f>O525*H525</f>
        <v>0</v>
      </c>
      <c r="Q525" s="140">
        <v>0</v>
      </c>
      <c r="R525" s="140">
        <f>Q525*H525</f>
        <v>0</v>
      </c>
      <c r="S525" s="140">
        <v>1.06E-2</v>
      </c>
      <c r="T525" s="141">
        <f>S525*H525</f>
        <v>0.245284</v>
      </c>
      <c r="AR525" s="142" t="s">
        <v>139</v>
      </c>
      <c r="AT525" s="142" t="s">
        <v>134</v>
      </c>
      <c r="AU525" s="142" t="s">
        <v>88</v>
      </c>
      <c r="AY525" s="16" t="s">
        <v>132</v>
      </c>
      <c r="BE525" s="143">
        <f>IF(N525="základní",J525,0)</f>
        <v>0</v>
      </c>
      <c r="BF525" s="143">
        <f>IF(N525="snížená",J525,0)</f>
        <v>0</v>
      </c>
      <c r="BG525" s="143">
        <f>IF(N525="zákl. přenesená",J525,0)</f>
        <v>0</v>
      </c>
      <c r="BH525" s="143">
        <f>IF(N525="sníž. přenesená",J525,0)</f>
        <v>0</v>
      </c>
      <c r="BI525" s="143">
        <f>IF(N525="nulová",J525,0)</f>
        <v>0</v>
      </c>
      <c r="BJ525" s="16" t="s">
        <v>21</v>
      </c>
      <c r="BK525" s="143">
        <f>ROUND(I525*H525,2)</f>
        <v>0</v>
      </c>
      <c r="BL525" s="16" t="s">
        <v>139</v>
      </c>
      <c r="BM525" s="142" t="s">
        <v>701</v>
      </c>
    </row>
    <row r="526" spans="2:65" s="1" customFormat="1" ht="36">
      <c r="B526" s="31"/>
      <c r="D526" s="144" t="s">
        <v>141</v>
      </c>
      <c r="F526" s="145" t="s">
        <v>702</v>
      </c>
      <c r="I526" s="146"/>
      <c r="L526" s="31"/>
      <c r="M526" s="147"/>
      <c r="T526" s="55"/>
      <c r="AT526" s="16" t="s">
        <v>141</v>
      </c>
      <c r="AU526" s="16" t="s">
        <v>88</v>
      </c>
    </row>
    <row r="527" spans="2:65" s="1" customFormat="1" ht="11">
      <c r="B527" s="31"/>
      <c r="D527" s="148" t="s">
        <v>143</v>
      </c>
      <c r="F527" s="149" t="s">
        <v>703</v>
      </c>
      <c r="I527" s="146"/>
      <c r="L527" s="31"/>
      <c r="M527" s="147"/>
      <c r="T527" s="55"/>
      <c r="AT527" s="16" t="s">
        <v>143</v>
      </c>
      <c r="AU527" s="16" t="s">
        <v>88</v>
      </c>
    </row>
    <row r="528" spans="2:65" s="12" customFormat="1" ht="12">
      <c r="B528" s="150"/>
      <c r="D528" s="144" t="s">
        <v>145</v>
      </c>
      <c r="E528" s="151" t="s">
        <v>1</v>
      </c>
      <c r="F528" s="152" t="s">
        <v>372</v>
      </c>
      <c r="H528" s="151" t="s">
        <v>1</v>
      </c>
      <c r="I528" s="153"/>
      <c r="L528" s="150"/>
      <c r="M528" s="154"/>
      <c r="T528" s="155"/>
      <c r="AT528" s="151" t="s">
        <v>145</v>
      </c>
      <c r="AU528" s="151" t="s">
        <v>88</v>
      </c>
      <c r="AV528" s="12" t="s">
        <v>21</v>
      </c>
      <c r="AW528" s="12" t="s">
        <v>36</v>
      </c>
      <c r="AX528" s="12" t="s">
        <v>79</v>
      </c>
      <c r="AY528" s="151" t="s">
        <v>132</v>
      </c>
    </row>
    <row r="529" spans="2:65" s="13" customFormat="1" ht="12">
      <c r="B529" s="156"/>
      <c r="D529" s="144" t="s">
        <v>145</v>
      </c>
      <c r="E529" s="157" t="s">
        <v>1</v>
      </c>
      <c r="F529" s="158" t="s">
        <v>681</v>
      </c>
      <c r="H529" s="159">
        <v>23.14</v>
      </c>
      <c r="I529" s="160"/>
      <c r="L529" s="156"/>
      <c r="M529" s="161"/>
      <c r="T529" s="162"/>
      <c r="AT529" s="157" t="s">
        <v>145</v>
      </c>
      <c r="AU529" s="157" t="s">
        <v>88</v>
      </c>
      <c r="AV529" s="13" t="s">
        <v>88</v>
      </c>
      <c r="AW529" s="13" t="s">
        <v>36</v>
      </c>
      <c r="AX529" s="13" t="s">
        <v>21</v>
      </c>
      <c r="AY529" s="157" t="s">
        <v>132</v>
      </c>
    </row>
    <row r="530" spans="2:65" s="1" customFormat="1" ht="24.25" customHeight="1">
      <c r="B530" s="31"/>
      <c r="C530" s="131" t="s">
        <v>704</v>
      </c>
      <c r="D530" s="131" t="s">
        <v>134</v>
      </c>
      <c r="E530" s="132" t="s">
        <v>705</v>
      </c>
      <c r="F530" s="133" t="s">
        <v>706</v>
      </c>
      <c r="G530" s="134" t="s">
        <v>137</v>
      </c>
      <c r="H530" s="135">
        <v>37.32</v>
      </c>
      <c r="I530" s="136"/>
      <c r="J530" s="137">
        <f>ROUND(I530*H530,2)</f>
        <v>0</v>
      </c>
      <c r="K530" s="133" t="s">
        <v>138</v>
      </c>
      <c r="L530" s="31"/>
      <c r="M530" s="138" t="s">
        <v>1</v>
      </c>
      <c r="N530" s="139" t="s">
        <v>44</v>
      </c>
      <c r="P530" s="140">
        <f>O530*H530</f>
        <v>0</v>
      </c>
      <c r="Q530" s="140">
        <v>1.162E-2</v>
      </c>
      <c r="R530" s="140">
        <f>Q530*H530</f>
        <v>0.4336584</v>
      </c>
      <c r="S530" s="140">
        <v>0</v>
      </c>
      <c r="T530" s="141">
        <f>S530*H530</f>
        <v>0</v>
      </c>
      <c r="AR530" s="142" t="s">
        <v>139</v>
      </c>
      <c r="AT530" s="142" t="s">
        <v>134</v>
      </c>
      <c r="AU530" s="142" t="s">
        <v>88</v>
      </c>
      <c r="AY530" s="16" t="s">
        <v>132</v>
      </c>
      <c r="BE530" s="143">
        <f>IF(N530="základní",J530,0)</f>
        <v>0</v>
      </c>
      <c r="BF530" s="143">
        <f>IF(N530="snížená",J530,0)</f>
        <v>0</v>
      </c>
      <c r="BG530" s="143">
        <f>IF(N530="zákl. přenesená",J530,0)</f>
        <v>0</v>
      </c>
      <c r="BH530" s="143">
        <f>IF(N530="sníž. přenesená",J530,0)</f>
        <v>0</v>
      </c>
      <c r="BI530" s="143">
        <f>IF(N530="nulová",J530,0)</f>
        <v>0</v>
      </c>
      <c r="BJ530" s="16" t="s">
        <v>21</v>
      </c>
      <c r="BK530" s="143">
        <f>ROUND(I530*H530,2)</f>
        <v>0</v>
      </c>
      <c r="BL530" s="16" t="s">
        <v>139</v>
      </c>
      <c r="BM530" s="142" t="s">
        <v>707</v>
      </c>
    </row>
    <row r="531" spans="2:65" s="1" customFormat="1" ht="24">
      <c r="B531" s="31"/>
      <c r="D531" s="144" t="s">
        <v>141</v>
      </c>
      <c r="F531" s="145" t="s">
        <v>708</v>
      </c>
      <c r="I531" s="146"/>
      <c r="L531" s="31"/>
      <c r="M531" s="147"/>
      <c r="T531" s="55"/>
      <c r="AT531" s="16" t="s">
        <v>141</v>
      </c>
      <c r="AU531" s="16" t="s">
        <v>88</v>
      </c>
    </row>
    <row r="532" spans="2:65" s="1" customFormat="1" ht="11">
      <c r="B532" s="31"/>
      <c r="D532" s="148" t="s">
        <v>143</v>
      </c>
      <c r="F532" s="149" t="s">
        <v>709</v>
      </c>
      <c r="I532" s="146"/>
      <c r="L532" s="31"/>
      <c r="M532" s="147"/>
      <c r="T532" s="55"/>
      <c r="AT532" s="16" t="s">
        <v>143</v>
      </c>
      <c r="AU532" s="16" t="s">
        <v>88</v>
      </c>
    </row>
    <row r="533" spans="2:65" s="1" customFormat="1" ht="24">
      <c r="B533" s="31"/>
      <c r="D533" s="144" t="s">
        <v>710</v>
      </c>
      <c r="F533" s="181" t="s">
        <v>711</v>
      </c>
      <c r="I533" s="146"/>
      <c r="L533" s="31"/>
      <c r="M533" s="147"/>
      <c r="T533" s="55"/>
      <c r="AT533" s="16" t="s">
        <v>710</v>
      </c>
      <c r="AU533" s="16" t="s">
        <v>88</v>
      </c>
    </row>
    <row r="534" spans="2:65" s="12" customFormat="1" ht="12">
      <c r="B534" s="150"/>
      <c r="D534" s="144" t="s">
        <v>145</v>
      </c>
      <c r="E534" s="151" t="s">
        <v>1</v>
      </c>
      <c r="F534" s="152" t="s">
        <v>372</v>
      </c>
      <c r="H534" s="151" t="s">
        <v>1</v>
      </c>
      <c r="I534" s="153"/>
      <c r="L534" s="150"/>
      <c r="M534" s="154"/>
      <c r="T534" s="155"/>
      <c r="AT534" s="151" t="s">
        <v>145</v>
      </c>
      <c r="AU534" s="151" t="s">
        <v>88</v>
      </c>
      <c r="AV534" s="12" t="s">
        <v>21</v>
      </c>
      <c r="AW534" s="12" t="s">
        <v>36</v>
      </c>
      <c r="AX534" s="12" t="s">
        <v>79</v>
      </c>
      <c r="AY534" s="151" t="s">
        <v>132</v>
      </c>
    </row>
    <row r="535" spans="2:65" s="12" customFormat="1" ht="12">
      <c r="B535" s="150"/>
      <c r="D535" s="144" t="s">
        <v>145</v>
      </c>
      <c r="E535" s="151" t="s">
        <v>1</v>
      </c>
      <c r="F535" s="152" t="s">
        <v>373</v>
      </c>
      <c r="H535" s="151" t="s">
        <v>1</v>
      </c>
      <c r="I535" s="153"/>
      <c r="L535" s="150"/>
      <c r="M535" s="154"/>
      <c r="T535" s="155"/>
      <c r="AT535" s="151" t="s">
        <v>145</v>
      </c>
      <c r="AU535" s="151" t="s">
        <v>88</v>
      </c>
      <c r="AV535" s="12" t="s">
        <v>21</v>
      </c>
      <c r="AW535" s="12" t="s">
        <v>36</v>
      </c>
      <c r="AX535" s="12" t="s">
        <v>79</v>
      </c>
      <c r="AY535" s="151" t="s">
        <v>132</v>
      </c>
    </row>
    <row r="536" spans="2:65" s="13" customFormat="1" ht="12">
      <c r="B536" s="156"/>
      <c r="D536" s="144" t="s">
        <v>145</v>
      </c>
      <c r="E536" s="157" t="s">
        <v>1</v>
      </c>
      <c r="F536" s="158" t="s">
        <v>712</v>
      </c>
      <c r="H536" s="159">
        <v>14.18</v>
      </c>
      <c r="I536" s="160"/>
      <c r="L536" s="156"/>
      <c r="M536" s="161"/>
      <c r="T536" s="162"/>
      <c r="AT536" s="157" t="s">
        <v>145</v>
      </c>
      <c r="AU536" s="157" t="s">
        <v>88</v>
      </c>
      <c r="AV536" s="13" t="s">
        <v>88</v>
      </c>
      <c r="AW536" s="13" t="s">
        <v>36</v>
      </c>
      <c r="AX536" s="13" t="s">
        <v>79</v>
      </c>
      <c r="AY536" s="157" t="s">
        <v>132</v>
      </c>
    </row>
    <row r="537" spans="2:65" s="12" customFormat="1" ht="12">
      <c r="B537" s="150"/>
      <c r="D537" s="144" t="s">
        <v>145</v>
      </c>
      <c r="E537" s="151" t="s">
        <v>1</v>
      </c>
      <c r="F537" s="152" t="s">
        <v>713</v>
      </c>
      <c r="H537" s="151" t="s">
        <v>1</v>
      </c>
      <c r="I537" s="153"/>
      <c r="L537" s="150"/>
      <c r="M537" s="154"/>
      <c r="T537" s="155"/>
      <c r="AT537" s="151" t="s">
        <v>145</v>
      </c>
      <c r="AU537" s="151" t="s">
        <v>88</v>
      </c>
      <c r="AV537" s="12" t="s">
        <v>21</v>
      </c>
      <c r="AW537" s="12" t="s">
        <v>36</v>
      </c>
      <c r="AX537" s="12" t="s">
        <v>79</v>
      </c>
      <c r="AY537" s="151" t="s">
        <v>132</v>
      </c>
    </row>
    <row r="538" spans="2:65" s="13" customFormat="1" ht="12">
      <c r="B538" s="156"/>
      <c r="D538" s="144" t="s">
        <v>145</v>
      </c>
      <c r="E538" s="157" t="s">
        <v>1</v>
      </c>
      <c r="F538" s="158" t="s">
        <v>681</v>
      </c>
      <c r="H538" s="159">
        <v>23.14</v>
      </c>
      <c r="I538" s="160"/>
      <c r="L538" s="156"/>
      <c r="M538" s="161"/>
      <c r="T538" s="162"/>
      <c r="AT538" s="157" t="s">
        <v>145</v>
      </c>
      <c r="AU538" s="157" t="s">
        <v>88</v>
      </c>
      <c r="AV538" s="13" t="s">
        <v>88</v>
      </c>
      <c r="AW538" s="13" t="s">
        <v>36</v>
      </c>
      <c r="AX538" s="13" t="s">
        <v>79</v>
      </c>
      <c r="AY538" s="157" t="s">
        <v>132</v>
      </c>
    </row>
    <row r="539" spans="2:65" s="14" customFormat="1" ht="12">
      <c r="B539" s="163"/>
      <c r="D539" s="144" t="s">
        <v>145</v>
      </c>
      <c r="E539" s="164" t="s">
        <v>1</v>
      </c>
      <c r="F539" s="165" t="s">
        <v>178</v>
      </c>
      <c r="H539" s="166">
        <v>37.32</v>
      </c>
      <c r="I539" s="167"/>
      <c r="L539" s="163"/>
      <c r="M539" s="168"/>
      <c r="T539" s="169"/>
      <c r="AT539" s="164" t="s">
        <v>145</v>
      </c>
      <c r="AU539" s="164" t="s">
        <v>88</v>
      </c>
      <c r="AV539" s="14" t="s">
        <v>139</v>
      </c>
      <c r="AW539" s="14" t="s">
        <v>36</v>
      </c>
      <c r="AX539" s="14" t="s">
        <v>21</v>
      </c>
      <c r="AY539" s="164" t="s">
        <v>132</v>
      </c>
    </row>
    <row r="540" spans="2:65" s="1" customFormat="1" ht="24.25" customHeight="1">
      <c r="B540" s="31"/>
      <c r="C540" s="131" t="s">
        <v>714</v>
      </c>
      <c r="D540" s="131" t="s">
        <v>134</v>
      </c>
      <c r="E540" s="132" t="s">
        <v>715</v>
      </c>
      <c r="F540" s="133" t="s">
        <v>716</v>
      </c>
      <c r="G540" s="134" t="s">
        <v>137</v>
      </c>
      <c r="H540" s="135">
        <v>37.32</v>
      </c>
      <c r="I540" s="136"/>
      <c r="J540" s="137">
        <f>ROUND(I540*H540,2)</f>
        <v>0</v>
      </c>
      <c r="K540" s="133" t="s">
        <v>138</v>
      </c>
      <c r="L540" s="31"/>
      <c r="M540" s="138" t="s">
        <v>1</v>
      </c>
      <c r="N540" s="139" t="s">
        <v>44</v>
      </c>
      <c r="P540" s="140">
        <f>O540*H540</f>
        <v>0</v>
      </c>
      <c r="Q540" s="140">
        <v>0</v>
      </c>
      <c r="R540" s="140">
        <f>Q540*H540</f>
        <v>0</v>
      </c>
      <c r="S540" s="140">
        <v>0</v>
      </c>
      <c r="T540" s="141">
        <f>S540*H540</f>
        <v>0</v>
      </c>
      <c r="AR540" s="142" t="s">
        <v>139</v>
      </c>
      <c r="AT540" s="142" t="s">
        <v>134</v>
      </c>
      <c r="AU540" s="142" t="s">
        <v>88</v>
      </c>
      <c r="AY540" s="16" t="s">
        <v>132</v>
      </c>
      <c r="BE540" s="143">
        <f>IF(N540="základní",J540,0)</f>
        <v>0</v>
      </c>
      <c r="BF540" s="143">
        <f>IF(N540="snížená",J540,0)</f>
        <v>0</v>
      </c>
      <c r="BG540" s="143">
        <f>IF(N540="zákl. přenesená",J540,0)</f>
        <v>0</v>
      </c>
      <c r="BH540" s="143">
        <f>IF(N540="sníž. přenesená",J540,0)</f>
        <v>0</v>
      </c>
      <c r="BI540" s="143">
        <f>IF(N540="nulová",J540,0)</f>
        <v>0</v>
      </c>
      <c r="BJ540" s="16" t="s">
        <v>21</v>
      </c>
      <c r="BK540" s="143">
        <f>ROUND(I540*H540,2)</f>
        <v>0</v>
      </c>
      <c r="BL540" s="16" t="s">
        <v>139</v>
      </c>
      <c r="BM540" s="142" t="s">
        <v>717</v>
      </c>
    </row>
    <row r="541" spans="2:65" s="1" customFormat="1" ht="36">
      <c r="B541" s="31"/>
      <c r="D541" s="144" t="s">
        <v>141</v>
      </c>
      <c r="F541" s="145" t="s">
        <v>718</v>
      </c>
      <c r="I541" s="146"/>
      <c r="L541" s="31"/>
      <c r="M541" s="147"/>
      <c r="T541" s="55"/>
      <c r="AT541" s="16" t="s">
        <v>141</v>
      </c>
      <c r="AU541" s="16" t="s">
        <v>88</v>
      </c>
    </row>
    <row r="542" spans="2:65" s="1" customFormat="1" ht="11">
      <c r="B542" s="31"/>
      <c r="D542" s="148" t="s">
        <v>143</v>
      </c>
      <c r="F542" s="149" t="s">
        <v>719</v>
      </c>
      <c r="I542" s="146"/>
      <c r="L542" s="31"/>
      <c r="M542" s="147"/>
      <c r="T542" s="55"/>
      <c r="AT542" s="16" t="s">
        <v>143</v>
      </c>
      <c r="AU542" s="16" t="s">
        <v>88</v>
      </c>
    </row>
    <row r="543" spans="2:65" s="12" customFormat="1" ht="12">
      <c r="B543" s="150"/>
      <c r="D543" s="144" t="s">
        <v>145</v>
      </c>
      <c r="E543" s="151" t="s">
        <v>1</v>
      </c>
      <c r="F543" s="152" t="s">
        <v>372</v>
      </c>
      <c r="H543" s="151" t="s">
        <v>1</v>
      </c>
      <c r="I543" s="153"/>
      <c r="L543" s="150"/>
      <c r="M543" s="154"/>
      <c r="T543" s="155"/>
      <c r="AT543" s="151" t="s">
        <v>145</v>
      </c>
      <c r="AU543" s="151" t="s">
        <v>88</v>
      </c>
      <c r="AV543" s="12" t="s">
        <v>21</v>
      </c>
      <c r="AW543" s="12" t="s">
        <v>36</v>
      </c>
      <c r="AX543" s="12" t="s">
        <v>79</v>
      </c>
      <c r="AY543" s="151" t="s">
        <v>132</v>
      </c>
    </row>
    <row r="544" spans="2:65" s="12" customFormat="1" ht="12">
      <c r="B544" s="150"/>
      <c r="D544" s="144" t="s">
        <v>145</v>
      </c>
      <c r="E544" s="151" t="s">
        <v>1</v>
      </c>
      <c r="F544" s="152" t="s">
        <v>373</v>
      </c>
      <c r="H544" s="151" t="s">
        <v>1</v>
      </c>
      <c r="I544" s="153"/>
      <c r="L544" s="150"/>
      <c r="M544" s="154"/>
      <c r="T544" s="155"/>
      <c r="AT544" s="151" t="s">
        <v>145</v>
      </c>
      <c r="AU544" s="151" t="s">
        <v>88</v>
      </c>
      <c r="AV544" s="12" t="s">
        <v>21</v>
      </c>
      <c r="AW544" s="12" t="s">
        <v>36</v>
      </c>
      <c r="AX544" s="12" t="s">
        <v>79</v>
      </c>
      <c r="AY544" s="151" t="s">
        <v>132</v>
      </c>
    </row>
    <row r="545" spans="2:65" s="13" customFormat="1" ht="12">
      <c r="B545" s="156"/>
      <c r="D545" s="144" t="s">
        <v>145</v>
      </c>
      <c r="E545" s="157" t="s">
        <v>1</v>
      </c>
      <c r="F545" s="158" t="s">
        <v>712</v>
      </c>
      <c r="H545" s="159">
        <v>14.18</v>
      </c>
      <c r="I545" s="160"/>
      <c r="L545" s="156"/>
      <c r="M545" s="161"/>
      <c r="T545" s="162"/>
      <c r="AT545" s="157" t="s">
        <v>145</v>
      </c>
      <c r="AU545" s="157" t="s">
        <v>88</v>
      </c>
      <c r="AV545" s="13" t="s">
        <v>88</v>
      </c>
      <c r="AW545" s="13" t="s">
        <v>36</v>
      </c>
      <c r="AX545" s="13" t="s">
        <v>79</v>
      </c>
      <c r="AY545" s="157" t="s">
        <v>132</v>
      </c>
    </row>
    <row r="546" spans="2:65" s="12" customFormat="1" ht="12">
      <c r="B546" s="150"/>
      <c r="D546" s="144" t="s">
        <v>145</v>
      </c>
      <c r="E546" s="151" t="s">
        <v>1</v>
      </c>
      <c r="F546" s="152" t="s">
        <v>713</v>
      </c>
      <c r="H546" s="151" t="s">
        <v>1</v>
      </c>
      <c r="I546" s="153"/>
      <c r="L546" s="150"/>
      <c r="M546" s="154"/>
      <c r="T546" s="155"/>
      <c r="AT546" s="151" t="s">
        <v>145</v>
      </c>
      <c r="AU546" s="151" t="s">
        <v>88</v>
      </c>
      <c r="AV546" s="12" t="s">
        <v>21</v>
      </c>
      <c r="AW546" s="12" t="s">
        <v>36</v>
      </c>
      <c r="AX546" s="12" t="s">
        <v>79</v>
      </c>
      <c r="AY546" s="151" t="s">
        <v>132</v>
      </c>
    </row>
    <row r="547" spans="2:65" s="13" customFormat="1" ht="12">
      <c r="B547" s="156"/>
      <c r="D547" s="144" t="s">
        <v>145</v>
      </c>
      <c r="E547" s="157" t="s">
        <v>1</v>
      </c>
      <c r="F547" s="158" t="s">
        <v>681</v>
      </c>
      <c r="H547" s="159">
        <v>23.14</v>
      </c>
      <c r="I547" s="160"/>
      <c r="L547" s="156"/>
      <c r="M547" s="161"/>
      <c r="T547" s="162"/>
      <c r="AT547" s="157" t="s">
        <v>145</v>
      </c>
      <c r="AU547" s="157" t="s">
        <v>88</v>
      </c>
      <c r="AV547" s="13" t="s">
        <v>88</v>
      </c>
      <c r="AW547" s="13" t="s">
        <v>36</v>
      </c>
      <c r="AX547" s="13" t="s">
        <v>79</v>
      </c>
      <c r="AY547" s="157" t="s">
        <v>132</v>
      </c>
    </row>
    <row r="548" spans="2:65" s="14" customFormat="1" ht="12">
      <c r="B548" s="163"/>
      <c r="D548" s="144" t="s">
        <v>145</v>
      </c>
      <c r="E548" s="164" t="s">
        <v>1</v>
      </c>
      <c r="F548" s="165" t="s">
        <v>178</v>
      </c>
      <c r="H548" s="166">
        <v>37.32</v>
      </c>
      <c r="I548" s="167"/>
      <c r="L548" s="163"/>
      <c r="M548" s="168"/>
      <c r="T548" s="169"/>
      <c r="AT548" s="164" t="s">
        <v>145</v>
      </c>
      <c r="AU548" s="164" t="s">
        <v>88</v>
      </c>
      <c r="AV548" s="14" t="s">
        <v>139</v>
      </c>
      <c r="AW548" s="14" t="s">
        <v>36</v>
      </c>
      <c r="AX548" s="14" t="s">
        <v>21</v>
      </c>
      <c r="AY548" s="164" t="s">
        <v>132</v>
      </c>
    </row>
    <row r="549" spans="2:65" s="11" customFormat="1" ht="22.75" customHeight="1">
      <c r="B549" s="119"/>
      <c r="D549" s="120" t="s">
        <v>78</v>
      </c>
      <c r="E549" s="129" t="s">
        <v>720</v>
      </c>
      <c r="F549" s="129" t="s">
        <v>721</v>
      </c>
      <c r="I549" s="122"/>
      <c r="J549" s="130">
        <f>BK549</f>
        <v>0</v>
      </c>
      <c r="L549" s="119"/>
      <c r="M549" s="124"/>
      <c r="P549" s="125">
        <f>SUM(P550:P569)</f>
        <v>0</v>
      </c>
      <c r="R549" s="125">
        <f>SUM(R550:R569)</f>
        <v>0</v>
      </c>
      <c r="T549" s="126">
        <f>SUM(T550:T569)</f>
        <v>0</v>
      </c>
      <c r="AR549" s="120" t="s">
        <v>21</v>
      </c>
      <c r="AT549" s="127" t="s">
        <v>78</v>
      </c>
      <c r="AU549" s="127" t="s">
        <v>21</v>
      </c>
      <c r="AY549" s="120" t="s">
        <v>132</v>
      </c>
      <c r="BK549" s="128">
        <f>SUM(BK550:BK569)</f>
        <v>0</v>
      </c>
    </row>
    <row r="550" spans="2:65" s="1" customFormat="1" ht="21.75" customHeight="1">
      <c r="B550" s="31"/>
      <c r="C550" s="131" t="s">
        <v>722</v>
      </c>
      <c r="D550" s="131" t="s">
        <v>134</v>
      </c>
      <c r="E550" s="132" t="s">
        <v>723</v>
      </c>
      <c r="F550" s="133" t="s">
        <v>724</v>
      </c>
      <c r="G550" s="134" t="s">
        <v>270</v>
      </c>
      <c r="H550" s="135">
        <v>1438.241</v>
      </c>
      <c r="I550" s="136"/>
      <c r="J550" s="137">
        <f>ROUND(I550*H550,2)</f>
        <v>0</v>
      </c>
      <c r="K550" s="133" t="s">
        <v>138</v>
      </c>
      <c r="L550" s="31"/>
      <c r="M550" s="138" t="s">
        <v>1</v>
      </c>
      <c r="N550" s="139" t="s">
        <v>44</v>
      </c>
      <c r="P550" s="140">
        <f>O550*H550</f>
        <v>0</v>
      </c>
      <c r="Q550" s="140">
        <v>0</v>
      </c>
      <c r="R550" s="140">
        <f>Q550*H550</f>
        <v>0</v>
      </c>
      <c r="S550" s="140">
        <v>0</v>
      </c>
      <c r="T550" s="141">
        <f>S550*H550</f>
        <v>0</v>
      </c>
      <c r="AR550" s="142" t="s">
        <v>139</v>
      </c>
      <c r="AT550" s="142" t="s">
        <v>134</v>
      </c>
      <c r="AU550" s="142" t="s">
        <v>88</v>
      </c>
      <c r="AY550" s="16" t="s">
        <v>132</v>
      </c>
      <c r="BE550" s="143">
        <f>IF(N550="základní",J550,0)</f>
        <v>0</v>
      </c>
      <c r="BF550" s="143">
        <f>IF(N550="snížená",J550,0)</f>
        <v>0</v>
      </c>
      <c r="BG550" s="143">
        <f>IF(N550="zákl. přenesená",J550,0)</f>
        <v>0</v>
      </c>
      <c r="BH550" s="143">
        <f>IF(N550="sníž. přenesená",J550,0)</f>
        <v>0</v>
      </c>
      <c r="BI550" s="143">
        <f>IF(N550="nulová",J550,0)</f>
        <v>0</v>
      </c>
      <c r="BJ550" s="16" t="s">
        <v>21</v>
      </c>
      <c r="BK550" s="143">
        <f>ROUND(I550*H550,2)</f>
        <v>0</v>
      </c>
      <c r="BL550" s="16" t="s">
        <v>139</v>
      </c>
      <c r="BM550" s="142" t="s">
        <v>725</v>
      </c>
    </row>
    <row r="551" spans="2:65" s="1" customFormat="1" ht="24">
      <c r="B551" s="31"/>
      <c r="D551" s="144" t="s">
        <v>141</v>
      </c>
      <c r="F551" s="145" t="s">
        <v>726</v>
      </c>
      <c r="I551" s="146"/>
      <c r="L551" s="31"/>
      <c r="M551" s="147"/>
      <c r="T551" s="55"/>
      <c r="AT551" s="16" t="s">
        <v>141</v>
      </c>
      <c r="AU551" s="16" t="s">
        <v>88</v>
      </c>
    </row>
    <row r="552" spans="2:65" s="1" customFormat="1" ht="11">
      <c r="B552" s="31"/>
      <c r="D552" s="148" t="s">
        <v>143</v>
      </c>
      <c r="F552" s="149" t="s">
        <v>727</v>
      </c>
      <c r="I552" s="146"/>
      <c r="L552" s="31"/>
      <c r="M552" s="147"/>
      <c r="T552" s="55"/>
      <c r="AT552" s="16" t="s">
        <v>143</v>
      </c>
      <c r="AU552" s="16" t="s">
        <v>88</v>
      </c>
    </row>
    <row r="553" spans="2:65" s="1" customFormat="1" ht="24.25" customHeight="1">
      <c r="B553" s="31"/>
      <c r="C553" s="131" t="s">
        <v>728</v>
      </c>
      <c r="D553" s="131" t="s">
        <v>134</v>
      </c>
      <c r="E553" s="132" t="s">
        <v>729</v>
      </c>
      <c r="F553" s="133" t="s">
        <v>730</v>
      </c>
      <c r="G553" s="134" t="s">
        <v>270</v>
      </c>
      <c r="H553" s="135">
        <v>1438.241</v>
      </c>
      <c r="I553" s="136"/>
      <c r="J553" s="137">
        <f>ROUND(I553*H553,2)</f>
        <v>0</v>
      </c>
      <c r="K553" s="133" t="s">
        <v>1</v>
      </c>
      <c r="L553" s="31"/>
      <c r="M553" s="138" t="s">
        <v>1</v>
      </c>
      <c r="N553" s="139" t="s">
        <v>44</v>
      </c>
      <c r="P553" s="140">
        <f>O553*H553</f>
        <v>0</v>
      </c>
      <c r="Q553" s="140">
        <v>0</v>
      </c>
      <c r="R553" s="140">
        <f>Q553*H553</f>
        <v>0</v>
      </c>
      <c r="S553" s="140">
        <v>0</v>
      </c>
      <c r="T553" s="141">
        <f>S553*H553</f>
        <v>0</v>
      </c>
      <c r="AR553" s="142" t="s">
        <v>139</v>
      </c>
      <c r="AT553" s="142" t="s">
        <v>134</v>
      </c>
      <c r="AU553" s="142" t="s">
        <v>88</v>
      </c>
      <c r="AY553" s="16" t="s">
        <v>132</v>
      </c>
      <c r="BE553" s="143">
        <f>IF(N553="základní",J553,0)</f>
        <v>0</v>
      </c>
      <c r="BF553" s="143">
        <f>IF(N553="snížená",J553,0)</f>
        <v>0</v>
      </c>
      <c r="BG553" s="143">
        <f>IF(N553="zákl. přenesená",J553,0)</f>
        <v>0</v>
      </c>
      <c r="BH553" s="143">
        <f>IF(N553="sníž. přenesená",J553,0)</f>
        <v>0</v>
      </c>
      <c r="BI553" s="143">
        <f>IF(N553="nulová",J553,0)</f>
        <v>0</v>
      </c>
      <c r="BJ553" s="16" t="s">
        <v>21</v>
      </c>
      <c r="BK553" s="143">
        <f>ROUND(I553*H553,2)</f>
        <v>0</v>
      </c>
      <c r="BL553" s="16" t="s">
        <v>139</v>
      </c>
      <c r="BM553" s="142" t="s">
        <v>731</v>
      </c>
    </row>
    <row r="554" spans="2:65" s="1" customFormat="1" ht="24">
      <c r="B554" s="31"/>
      <c r="D554" s="144" t="s">
        <v>141</v>
      </c>
      <c r="F554" s="145" t="s">
        <v>732</v>
      </c>
      <c r="I554" s="146"/>
      <c r="L554" s="31"/>
      <c r="M554" s="147"/>
      <c r="T554" s="55"/>
      <c r="AT554" s="16" t="s">
        <v>141</v>
      </c>
      <c r="AU554" s="16" t="s">
        <v>88</v>
      </c>
    </row>
    <row r="555" spans="2:65" s="1" customFormat="1" ht="33" customHeight="1">
      <c r="B555" s="31"/>
      <c r="C555" s="131" t="s">
        <v>733</v>
      </c>
      <c r="D555" s="131" t="s">
        <v>134</v>
      </c>
      <c r="E555" s="132" t="s">
        <v>734</v>
      </c>
      <c r="F555" s="133" t="s">
        <v>735</v>
      </c>
      <c r="G555" s="134" t="s">
        <v>270</v>
      </c>
      <c r="H555" s="135">
        <v>0.53400000000000003</v>
      </c>
      <c r="I555" s="136"/>
      <c r="J555" s="137">
        <f>ROUND(I555*H555,2)</f>
        <v>0</v>
      </c>
      <c r="K555" s="133" t="s">
        <v>138</v>
      </c>
      <c r="L555" s="31"/>
      <c r="M555" s="138" t="s">
        <v>1</v>
      </c>
      <c r="N555" s="139" t="s">
        <v>44</v>
      </c>
      <c r="P555" s="140">
        <f>O555*H555</f>
        <v>0</v>
      </c>
      <c r="Q555" s="140">
        <v>0</v>
      </c>
      <c r="R555" s="140">
        <f>Q555*H555</f>
        <v>0</v>
      </c>
      <c r="S555" s="140">
        <v>0</v>
      </c>
      <c r="T555" s="141">
        <f>S555*H555</f>
        <v>0</v>
      </c>
      <c r="AR555" s="142" t="s">
        <v>139</v>
      </c>
      <c r="AT555" s="142" t="s">
        <v>134</v>
      </c>
      <c r="AU555" s="142" t="s">
        <v>88</v>
      </c>
      <c r="AY555" s="16" t="s">
        <v>132</v>
      </c>
      <c r="BE555" s="143">
        <f>IF(N555="základní",J555,0)</f>
        <v>0</v>
      </c>
      <c r="BF555" s="143">
        <f>IF(N555="snížená",J555,0)</f>
        <v>0</v>
      </c>
      <c r="BG555" s="143">
        <f>IF(N555="zákl. přenesená",J555,0)</f>
        <v>0</v>
      </c>
      <c r="BH555" s="143">
        <f>IF(N555="sníž. přenesená",J555,0)</f>
        <v>0</v>
      </c>
      <c r="BI555" s="143">
        <f>IF(N555="nulová",J555,0)</f>
        <v>0</v>
      </c>
      <c r="BJ555" s="16" t="s">
        <v>21</v>
      </c>
      <c r="BK555" s="143">
        <f>ROUND(I555*H555,2)</f>
        <v>0</v>
      </c>
      <c r="BL555" s="16" t="s">
        <v>139</v>
      </c>
      <c r="BM555" s="142" t="s">
        <v>736</v>
      </c>
    </row>
    <row r="556" spans="2:65" s="1" customFormat="1" ht="36">
      <c r="B556" s="31"/>
      <c r="D556" s="144" t="s">
        <v>141</v>
      </c>
      <c r="F556" s="145" t="s">
        <v>737</v>
      </c>
      <c r="I556" s="146"/>
      <c r="L556" s="31"/>
      <c r="M556" s="147"/>
      <c r="T556" s="55"/>
      <c r="AT556" s="16" t="s">
        <v>141</v>
      </c>
      <c r="AU556" s="16" t="s">
        <v>88</v>
      </c>
    </row>
    <row r="557" spans="2:65" s="1" customFormat="1" ht="11">
      <c r="B557" s="31"/>
      <c r="D557" s="148" t="s">
        <v>143</v>
      </c>
      <c r="F557" s="149" t="s">
        <v>738</v>
      </c>
      <c r="I557" s="146"/>
      <c r="L557" s="31"/>
      <c r="M557" s="147"/>
      <c r="T557" s="55"/>
      <c r="AT557" s="16" t="s">
        <v>143</v>
      </c>
      <c r="AU557" s="16" t="s">
        <v>88</v>
      </c>
    </row>
    <row r="558" spans="2:65" s="1" customFormat="1" ht="37.75" customHeight="1">
      <c r="B558" s="31"/>
      <c r="C558" s="131" t="s">
        <v>739</v>
      </c>
      <c r="D558" s="131" t="s">
        <v>134</v>
      </c>
      <c r="E558" s="132" t="s">
        <v>740</v>
      </c>
      <c r="F558" s="133" t="s">
        <v>741</v>
      </c>
      <c r="G558" s="134" t="s">
        <v>270</v>
      </c>
      <c r="H558" s="135">
        <v>17.417999999999999</v>
      </c>
      <c r="I558" s="136"/>
      <c r="J558" s="137">
        <f>ROUND(I558*H558,2)</f>
        <v>0</v>
      </c>
      <c r="K558" s="133" t="s">
        <v>138</v>
      </c>
      <c r="L558" s="31"/>
      <c r="M558" s="138" t="s">
        <v>1</v>
      </c>
      <c r="N558" s="139" t="s">
        <v>44</v>
      </c>
      <c r="P558" s="140">
        <f>O558*H558</f>
        <v>0</v>
      </c>
      <c r="Q558" s="140">
        <v>0</v>
      </c>
      <c r="R558" s="140">
        <f>Q558*H558</f>
        <v>0</v>
      </c>
      <c r="S558" s="140">
        <v>0</v>
      </c>
      <c r="T558" s="141">
        <f>S558*H558</f>
        <v>0</v>
      </c>
      <c r="AR558" s="142" t="s">
        <v>139</v>
      </c>
      <c r="AT558" s="142" t="s">
        <v>134</v>
      </c>
      <c r="AU558" s="142" t="s">
        <v>88</v>
      </c>
      <c r="AY558" s="16" t="s">
        <v>132</v>
      </c>
      <c r="BE558" s="143">
        <f>IF(N558="základní",J558,0)</f>
        <v>0</v>
      </c>
      <c r="BF558" s="143">
        <f>IF(N558="snížená",J558,0)</f>
        <v>0</v>
      </c>
      <c r="BG558" s="143">
        <f>IF(N558="zákl. přenesená",J558,0)</f>
        <v>0</v>
      </c>
      <c r="BH558" s="143">
        <f>IF(N558="sníž. přenesená",J558,0)</f>
        <v>0</v>
      </c>
      <c r="BI558" s="143">
        <f>IF(N558="nulová",J558,0)</f>
        <v>0</v>
      </c>
      <c r="BJ558" s="16" t="s">
        <v>21</v>
      </c>
      <c r="BK558" s="143">
        <f>ROUND(I558*H558,2)</f>
        <v>0</v>
      </c>
      <c r="BL558" s="16" t="s">
        <v>139</v>
      </c>
      <c r="BM558" s="142" t="s">
        <v>742</v>
      </c>
    </row>
    <row r="559" spans="2:65" s="1" customFormat="1" ht="36">
      <c r="B559" s="31"/>
      <c r="D559" s="144" t="s">
        <v>141</v>
      </c>
      <c r="F559" s="145" t="s">
        <v>743</v>
      </c>
      <c r="I559" s="146"/>
      <c r="L559" s="31"/>
      <c r="M559" s="147"/>
      <c r="T559" s="55"/>
      <c r="AT559" s="16" t="s">
        <v>141</v>
      </c>
      <c r="AU559" s="16" t="s">
        <v>88</v>
      </c>
    </row>
    <row r="560" spans="2:65" s="1" customFormat="1" ht="11">
      <c r="B560" s="31"/>
      <c r="D560" s="148" t="s">
        <v>143</v>
      </c>
      <c r="F560" s="149" t="s">
        <v>744</v>
      </c>
      <c r="I560" s="146"/>
      <c r="L560" s="31"/>
      <c r="M560" s="147"/>
      <c r="T560" s="55"/>
      <c r="AT560" s="16" t="s">
        <v>143</v>
      </c>
      <c r="AU560" s="16" t="s">
        <v>88</v>
      </c>
    </row>
    <row r="561" spans="2:65" s="1" customFormat="1" ht="37.75" customHeight="1">
      <c r="B561" s="31"/>
      <c r="C561" s="131" t="s">
        <v>745</v>
      </c>
      <c r="D561" s="131" t="s">
        <v>134</v>
      </c>
      <c r="E561" s="132" t="s">
        <v>746</v>
      </c>
      <c r="F561" s="133" t="s">
        <v>747</v>
      </c>
      <c r="G561" s="134" t="s">
        <v>270</v>
      </c>
      <c r="H561" s="135">
        <v>1.673</v>
      </c>
      <c r="I561" s="136"/>
      <c r="J561" s="137">
        <f>ROUND(I561*H561,2)</f>
        <v>0</v>
      </c>
      <c r="K561" s="133" t="s">
        <v>138</v>
      </c>
      <c r="L561" s="31"/>
      <c r="M561" s="138" t="s">
        <v>1</v>
      </c>
      <c r="N561" s="139" t="s">
        <v>44</v>
      </c>
      <c r="P561" s="140">
        <f>O561*H561</f>
        <v>0</v>
      </c>
      <c r="Q561" s="140">
        <v>0</v>
      </c>
      <c r="R561" s="140">
        <f>Q561*H561</f>
        <v>0</v>
      </c>
      <c r="S561" s="140">
        <v>0</v>
      </c>
      <c r="T561" s="141">
        <f>S561*H561</f>
        <v>0</v>
      </c>
      <c r="AR561" s="142" t="s">
        <v>139</v>
      </c>
      <c r="AT561" s="142" t="s">
        <v>134</v>
      </c>
      <c r="AU561" s="142" t="s">
        <v>88</v>
      </c>
      <c r="AY561" s="16" t="s">
        <v>132</v>
      </c>
      <c r="BE561" s="143">
        <f>IF(N561="základní",J561,0)</f>
        <v>0</v>
      </c>
      <c r="BF561" s="143">
        <f>IF(N561="snížená",J561,0)</f>
        <v>0</v>
      </c>
      <c r="BG561" s="143">
        <f>IF(N561="zákl. přenesená",J561,0)</f>
        <v>0</v>
      </c>
      <c r="BH561" s="143">
        <f>IF(N561="sníž. přenesená",J561,0)</f>
        <v>0</v>
      </c>
      <c r="BI561" s="143">
        <f>IF(N561="nulová",J561,0)</f>
        <v>0</v>
      </c>
      <c r="BJ561" s="16" t="s">
        <v>21</v>
      </c>
      <c r="BK561" s="143">
        <f>ROUND(I561*H561,2)</f>
        <v>0</v>
      </c>
      <c r="BL561" s="16" t="s">
        <v>139</v>
      </c>
      <c r="BM561" s="142" t="s">
        <v>748</v>
      </c>
    </row>
    <row r="562" spans="2:65" s="1" customFormat="1" ht="36">
      <c r="B562" s="31"/>
      <c r="D562" s="144" t="s">
        <v>141</v>
      </c>
      <c r="F562" s="145" t="s">
        <v>749</v>
      </c>
      <c r="I562" s="146"/>
      <c r="L562" s="31"/>
      <c r="M562" s="147"/>
      <c r="T562" s="55"/>
      <c r="AT562" s="16" t="s">
        <v>141</v>
      </c>
      <c r="AU562" s="16" t="s">
        <v>88</v>
      </c>
    </row>
    <row r="563" spans="2:65" s="1" customFormat="1" ht="11">
      <c r="B563" s="31"/>
      <c r="D563" s="148" t="s">
        <v>143</v>
      </c>
      <c r="F563" s="149" t="s">
        <v>750</v>
      </c>
      <c r="I563" s="146"/>
      <c r="L563" s="31"/>
      <c r="M563" s="147"/>
      <c r="T563" s="55"/>
      <c r="AT563" s="16" t="s">
        <v>143</v>
      </c>
      <c r="AU563" s="16" t="s">
        <v>88</v>
      </c>
    </row>
    <row r="564" spans="2:65" s="1" customFormat="1" ht="44.25" customHeight="1">
      <c r="B564" s="31"/>
      <c r="C564" s="131" t="s">
        <v>751</v>
      </c>
      <c r="D564" s="131" t="s">
        <v>134</v>
      </c>
      <c r="E564" s="132" t="s">
        <v>752</v>
      </c>
      <c r="F564" s="133" t="s">
        <v>272</v>
      </c>
      <c r="G564" s="134" t="s">
        <v>270</v>
      </c>
      <c r="H564" s="135">
        <v>1362.4960000000001</v>
      </c>
      <c r="I564" s="136"/>
      <c r="J564" s="137">
        <f>ROUND(I564*H564,2)</f>
        <v>0</v>
      </c>
      <c r="K564" s="133" t="s">
        <v>138</v>
      </c>
      <c r="L564" s="31"/>
      <c r="M564" s="138" t="s">
        <v>1</v>
      </c>
      <c r="N564" s="139" t="s">
        <v>44</v>
      </c>
      <c r="P564" s="140">
        <f>O564*H564</f>
        <v>0</v>
      </c>
      <c r="Q564" s="140">
        <v>0</v>
      </c>
      <c r="R564" s="140">
        <f>Q564*H564</f>
        <v>0</v>
      </c>
      <c r="S564" s="140">
        <v>0</v>
      </c>
      <c r="T564" s="141">
        <f>S564*H564</f>
        <v>0</v>
      </c>
      <c r="AR564" s="142" t="s">
        <v>139</v>
      </c>
      <c r="AT564" s="142" t="s">
        <v>134</v>
      </c>
      <c r="AU564" s="142" t="s">
        <v>88</v>
      </c>
      <c r="AY564" s="16" t="s">
        <v>132</v>
      </c>
      <c r="BE564" s="143">
        <f>IF(N564="základní",J564,0)</f>
        <v>0</v>
      </c>
      <c r="BF564" s="143">
        <f>IF(N564="snížená",J564,0)</f>
        <v>0</v>
      </c>
      <c r="BG564" s="143">
        <f>IF(N564="zákl. přenesená",J564,0)</f>
        <v>0</v>
      </c>
      <c r="BH564" s="143">
        <f>IF(N564="sníž. přenesená",J564,0)</f>
        <v>0</v>
      </c>
      <c r="BI564" s="143">
        <f>IF(N564="nulová",J564,0)</f>
        <v>0</v>
      </c>
      <c r="BJ564" s="16" t="s">
        <v>21</v>
      </c>
      <c r="BK564" s="143">
        <f>ROUND(I564*H564,2)</f>
        <v>0</v>
      </c>
      <c r="BL564" s="16" t="s">
        <v>139</v>
      </c>
      <c r="BM564" s="142" t="s">
        <v>753</v>
      </c>
    </row>
    <row r="565" spans="2:65" s="1" customFormat="1" ht="36">
      <c r="B565" s="31"/>
      <c r="D565" s="144" t="s">
        <v>141</v>
      </c>
      <c r="F565" s="145" t="s">
        <v>272</v>
      </c>
      <c r="I565" s="146"/>
      <c r="L565" s="31"/>
      <c r="M565" s="147"/>
      <c r="T565" s="55"/>
      <c r="AT565" s="16" t="s">
        <v>141</v>
      </c>
      <c r="AU565" s="16" t="s">
        <v>88</v>
      </c>
    </row>
    <row r="566" spans="2:65" s="1" customFormat="1" ht="11">
      <c r="B566" s="31"/>
      <c r="D566" s="148" t="s">
        <v>143</v>
      </c>
      <c r="F566" s="149" t="s">
        <v>754</v>
      </c>
      <c r="I566" s="146"/>
      <c r="L566" s="31"/>
      <c r="M566" s="147"/>
      <c r="T566" s="55"/>
      <c r="AT566" s="16" t="s">
        <v>143</v>
      </c>
      <c r="AU566" s="16" t="s">
        <v>88</v>
      </c>
    </row>
    <row r="567" spans="2:65" s="1" customFormat="1" ht="44.25" customHeight="1">
      <c r="B567" s="31"/>
      <c r="C567" s="131" t="s">
        <v>755</v>
      </c>
      <c r="D567" s="131" t="s">
        <v>134</v>
      </c>
      <c r="E567" s="132" t="s">
        <v>756</v>
      </c>
      <c r="F567" s="133" t="s">
        <v>757</v>
      </c>
      <c r="G567" s="134" t="s">
        <v>270</v>
      </c>
      <c r="H567" s="135">
        <v>56.32</v>
      </c>
      <c r="I567" s="136"/>
      <c r="J567" s="137">
        <f>ROUND(I567*H567,2)</f>
        <v>0</v>
      </c>
      <c r="K567" s="133" t="s">
        <v>138</v>
      </c>
      <c r="L567" s="31"/>
      <c r="M567" s="138" t="s">
        <v>1</v>
      </c>
      <c r="N567" s="139" t="s">
        <v>44</v>
      </c>
      <c r="P567" s="140">
        <f>O567*H567</f>
        <v>0</v>
      </c>
      <c r="Q567" s="140">
        <v>0</v>
      </c>
      <c r="R567" s="140">
        <f>Q567*H567</f>
        <v>0</v>
      </c>
      <c r="S567" s="140">
        <v>0</v>
      </c>
      <c r="T567" s="141">
        <f>S567*H567</f>
        <v>0</v>
      </c>
      <c r="AR567" s="142" t="s">
        <v>139</v>
      </c>
      <c r="AT567" s="142" t="s">
        <v>134</v>
      </c>
      <c r="AU567" s="142" t="s">
        <v>88</v>
      </c>
      <c r="AY567" s="16" t="s">
        <v>132</v>
      </c>
      <c r="BE567" s="143">
        <f>IF(N567="základní",J567,0)</f>
        <v>0</v>
      </c>
      <c r="BF567" s="143">
        <f>IF(N567="snížená",J567,0)</f>
        <v>0</v>
      </c>
      <c r="BG567" s="143">
        <f>IF(N567="zákl. přenesená",J567,0)</f>
        <v>0</v>
      </c>
      <c r="BH567" s="143">
        <f>IF(N567="sníž. přenesená",J567,0)</f>
        <v>0</v>
      </c>
      <c r="BI567" s="143">
        <f>IF(N567="nulová",J567,0)</f>
        <v>0</v>
      </c>
      <c r="BJ567" s="16" t="s">
        <v>21</v>
      </c>
      <c r="BK567" s="143">
        <f>ROUND(I567*H567,2)</f>
        <v>0</v>
      </c>
      <c r="BL567" s="16" t="s">
        <v>139</v>
      </c>
      <c r="BM567" s="142" t="s">
        <v>758</v>
      </c>
    </row>
    <row r="568" spans="2:65" s="1" customFormat="1" ht="36">
      <c r="B568" s="31"/>
      <c r="D568" s="144" t="s">
        <v>141</v>
      </c>
      <c r="F568" s="145" t="s">
        <v>757</v>
      </c>
      <c r="I568" s="146"/>
      <c r="L568" s="31"/>
      <c r="M568" s="147"/>
      <c r="T568" s="55"/>
      <c r="AT568" s="16" t="s">
        <v>141</v>
      </c>
      <c r="AU568" s="16" t="s">
        <v>88</v>
      </c>
    </row>
    <row r="569" spans="2:65" s="1" customFormat="1" ht="11">
      <c r="B569" s="31"/>
      <c r="D569" s="148" t="s">
        <v>143</v>
      </c>
      <c r="F569" s="149" t="s">
        <v>759</v>
      </c>
      <c r="I569" s="146"/>
      <c r="L569" s="31"/>
      <c r="M569" s="147"/>
      <c r="T569" s="55"/>
      <c r="AT569" s="16" t="s">
        <v>143</v>
      </c>
      <c r="AU569" s="16" t="s">
        <v>88</v>
      </c>
    </row>
    <row r="570" spans="2:65" s="11" customFormat="1" ht="22.75" customHeight="1">
      <c r="B570" s="119"/>
      <c r="D570" s="120" t="s">
        <v>78</v>
      </c>
      <c r="E570" s="129" t="s">
        <v>760</v>
      </c>
      <c r="F570" s="129" t="s">
        <v>761</v>
      </c>
      <c r="I570" s="122"/>
      <c r="J570" s="130">
        <f>BK570</f>
        <v>0</v>
      </c>
      <c r="L570" s="119"/>
      <c r="M570" s="124"/>
      <c r="P570" s="125">
        <f>SUM(P571:P573)</f>
        <v>0</v>
      </c>
      <c r="R570" s="125">
        <f>SUM(R571:R573)</f>
        <v>0</v>
      </c>
      <c r="T570" s="126">
        <f>SUM(T571:T573)</f>
        <v>0</v>
      </c>
      <c r="AR570" s="120" t="s">
        <v>21</v>
      </c>
      <c r="AT570" s="127" t="s">
        <v>78</v>
      </c>
      <c r="AU570" s="127" t="s">
        <v>21</v>
      </c>
      <c r="AY570" s="120" t="s">
        <v>132</v>
      </c>
      <c r="BK570" s="128">
        <f>SUM(BK571:BK573)</f>
        <v>0</v>
      </c>
    </row>
    <row r="571" spans="2:65" s="1" customFormat="1" ht="24.25" customHeight="1">
      <c r="B571" s="31"/>
      <c r="C571" s="131" t="s">
        <v>762</v>
      </c>
      <c r="D571" s="131" t="s">
        <v>134</v>
      </c>
      <c r="E571" s="132" t="s">
        <v>763</v>
      </c>
      <c r="F571" s="133" t="s">
        <v>764</v>
      </c>
      <c r="G571" s="134" t="s">
        <v>270</v>
      </c>
      <c r="H571" s="135">
        <v>369.55399999999997</v>
      </c>
      <c r="I571" s="136"/>
      <c r="J571" s="137">
        <f>ROUND(I571*H571,2)</f>
        <v>0</v>
      </c>
      <c r="K571" s="133" t="s">
        <v>138</v>
      </c>
      <c r="L571" s="31"/>
      <c r="M571" s="138" t="s">
        <v>1</v>
      </c>
      <c r="N571" s="139" t="s">
        <v>44</v>
      </c>
      <c r="P571" s="140">
        <f>O571*H571</f>
        <v>0</v>
      </c>
      <c r="Q571" s="140">
        <v>0</v>
      </c>
      <c r="R571" s="140">
        <f>Q571*H571</f>
        <v>0</v>
      </c>
      <c r="S571" s="140">
        <v>0</v>
      </c>
      <c r="T571" s="141">
        <f>S571*H571</f>
        <v>0</v>
      </c>
      <c r="AR571" s="142" t="s">
        <v>139</v>
      </c>
      <c r="AT571" s="142" t="s">
        <v>134</v>
      </c>
      <c r="AU571" s="142" t="s">
        <v>88</v>
      </c>
      <c r="AY571" s="16" t="s">
        <v>132</v>
      </c>
      <c r="BE571" s="143">
        <f>IF(N571="základní",J571,0)</f>
        <v>0</v>
      </c>
      <c r="BF571" s="143">
        <f>IF(N571="snížená",J571,0)</f>
        <v>0</v>
      </c>
      <c r="BG571" s="143">
        <f>IF(N571="zákl. přenesená",J571,0)</f>
        <v>0</v>
      </c>
      <c r="BH571" s="143">
        <f>IF(N571="sníž. přenesená",J571,0)</f>
        <v>0</v>
      </c>
      <c r="BI571" s="143">
        <f>IF(N571="nulová",J571,0)</f>
        <v>0</v>
      </c>
      <c r="BJ571" s="16" t="s">
        <v>21</v>
      </c>
      <c r="BK571" s="143">
        <f>ROUND(I571*H571,2)</f>
        <v>0</v>
      </c>
      <c r="BL571" s="16" t="s">
        <v>139</v>
      </c>
      <c r="BM571" s="142" t="s">
        <v>765</v>
      </c>
    </row>
    <row r="572" spans="2:65" s="1" customFormat="1" ht="36">
      <c r="B572" s="31"/>
      <c r="D572" s="144" t="s">
        <v>141</v>
      </c>
      <c r="F572" s="145" t="s">
        <v>766</v>
      </c>
      <c r="I572" s="146"/>
      <c r="L572" s="31"/>
      <c r="M572" s="147"/>
      <c r="T572" s="55"/>
      <c r="AT572" s="16" t="s">
        <v>141</v>
      </c>
      <c r="AU572" s="16" t="s">
        <v>88</v>
      </c>
    </row>
    <row r="573" spans="2:65" s="1" customFormat="1" ht="11">
      <c r="B573" s="31"/>
      <c r="D573" s="148" t="s">
        <v>143</v>
      </c>
      <c r="F573" s="149" t="s">
        <v>767</v>
      </c>
      <c r="I573" s="146"/>
      <c r="L573" s="31"/>
      <c r="M573" s="147"/>
      <c r="T573" s="55"/>
      <c r="AT573" s="16" t="s">
        <v>143</v>
      </c>
      <c r="AU573" s="16" t="s">
        <v>88</v>
      </c>
    </row>
    <row r="574" spans="2:65" s="11" customFormat="1" ht="26" customHeight="1">
      <c r="B574" s="119"/>
      <c r="D574" s="120" t="s">
        <v>78</v>
      </c>
      <c r="E574" s="121" t="s">
        <v>768</v>
      </c>
      <c r="F574" s="121" t="s">
        <v>769</v>
      </c>
      <c r="I574" s="122"/>
      <c r="J574" s="123">
        <f>BK574</f>
        <v>0</v>
      </c>
      <c r="L574" s="119"/>
      <c r="M574" s="124"/>
      <c r="P574" s="125">
        <f>P575</f>
        <v>0</v>
      </c>
      <c r="R574" s="125">
        <f>R575</f>
        <v>4.7052500000000004E-2</v>
      </c>
      <c r="T574" s="126">
        <f>T575</f>
        <v>0</v>
      </c>
      <c r="AR574" s="120" t="s">
        <v>88</v>
      </c>
      <c r="AT574" s="127" t="s">
        <v>78</v>
      </c>
      <c r="AU574" s="127" t="s">
        <v>79</v>
      </c>
      <c r="AY574" s="120" t="s">
        <v>132</v>
      </c>
      <c r="BK574" s="128">
        <f>BK575</f>
        <v>0</v>
      </c>
    </row>
    <row r="575" spans="2:65" s="11" customFormat="1" ht="22.75" customHeight="1">
      <c r="B575" s="119"/>
      <c r="D575" s="120" t="s">
        <v>78</v>
      </c>
      <c r="E575" s="129" t="s">
        <v>770</v>
      </c>
      <c r="F575" s="129" t="s">
        <v>771</v>
      </c>
      <c r="I575" s="122"/>
      <c r="J575" s="130">
        <f>BK575</f>
        <v>0</v>
      </c>
      <c r="L575" s="119"/>
      <c r="M575" s="124"/>
      <c r="P575" s="125">
        <f>SUM(P576:P583)</f>
        <v>0</v>
      </c>
      <c r="R575" s="125">
        <f>SUM(R576:R583)</f>
        <v>4.7052500000000004E-2</v>
      </c>
      <c r="T575" s="126">
        <f>SUM(T576:T583)</f>
        <v>0</v>
      </c>
      <c r="AR575" s="120" t="s">
        <v>88</v>
      </c>
      <c r="AT575" s="127" t="s">
        <v>78</v>
      </c>
      <c r="AU575" s="127" t="s">
        <v>21</v>
      </c>
      <c r="AY575" s="120" t="s">
        <v>132</v>
      </c>
      <c r="BK575" s="128">
        <f>SUM(BK576:BK583)</f>
        <v>0</v>
      </c>
    </row>
    <row r="576" spans="2:65" s="1" customFormat="1" ht="24.25" customHeight="1">
      <c r="B576" s="31"/>
      <c r="C576" s="131" t="s">
        <v>772</v>
      </c>
      <c r="D576" s="131" t="s">
        <v>134</v>
      </c>
      <c r="E576" s="132" t="s">
        <v>773</v>
      </c>
      <c r="F576" s="133" t="s">
        <v>774</v>
      </c>
      <c r="G576" s="134" t="s">
        <v>137</v>
      </c>
      <c r="H576" s="135">
        <v>59</v>
      </c>
      <c r="I576" s="136"/>
      <c r="J576" s="137">
        <f>ROUND(I576*H576,2)</f>
        <v>0</v>
      </c>
      <c r="K576" s="133" t="s">
        <v>138</v>
      </c>
      <c r="L576" s="31"/>
      <c r="M576" s="138" t="s">
        <v>1</v>
      </c>
      <c r="N576" s="139" t="s">
        <v>44</v>
      </c>
      <c r="P576" s="140">
        <f>O576*H576</f>
        <v>0</v>
      </c>
      <c r="Q576" s="140">
        <v>7.9750000000000003E-4</v>
      </c>
      <c r="R576" s="140">
        <f>Q576*H576</f>
        <v>4.7052500000000004E-2</v>
      </c>
      <c r="S576" s="140">
        <v>0</v>
      </c>
      <c r="T576" s="141">
        <f>S576*H576</f>
        <v>0</v>
      </c>
      <c r="AR576" s="142" t="s">
        <v>281</v>
      </c>
      <c r="AT576" s="142" t="s">
        <v>134</v>
      </c>
      <c r="AU576" s="142" t="s">
        <v>88</v>
      </c>
      <c r="AY576" s="16" t="s">
        <v>132</v>
      </c>
      <c r="BE576" s="143">
        <f>IF(N576="základní",J576,0)</f>
        <v>0</v>
      </c>
      <c r="BF576" s="143">
        <f>IF(N576="snížená",J576,0)</f>
        <v>0</v>
      </c>
      <c r="BG576" s="143">
        <f>IF(N576="zákl. přenesená",J576,0)</f>
        <v>0</v>
      </c>
      <c r="BH576" s="143">
        <f>IF(N576="sníž. přenesená",J576,0)</f>
        <v>0</v>
      </c>
      <c r="BI576" s="143">
        <f>IF(N576="nulová",J576,0)</f>
        <v>0</v>
      </c>
      <c r="BJ576" s="16" t="s">
        <v>21</v>
      </c>
      <c r="BK576" s="143">
        <f>ROUND(I576*H576,2)</f>
        <v>0</v>
      </c>
      <c r="BL576" s="16" t="s">
        <v>281</v>
      </c>
      <c r="BM576" s="142" t="s">
        <v>775</v>
      </c>
    </row>
    <row r="577" spans="2:65" s="1" customFormat="1" ht="36">
      <c r="B577" s="31"/>
      <c r="D577" s="144" t="s">
        <v>141</v>
      </c>
      <c r="F577" s="145" t="s">
        <v>776</v>
      </c>
      <c r="I577" s="146"/>
      <c r="L577" s="31"/>
      <c r="M577" s="147"/>
      <c r="T577" s="55"/>
      <c r="AT577" s="16" t="s">
        <v>141</v>
      </c>
      <c r="AU577" s="16" t="s">
        <v>88</v>
      </c>
    </row>
    <row r="578" spans="2:65" s="1" customFormat="1" ht="11">
      <c r="B578" s="31"/>
      <c r="D578" s="148" t="s">
        <v>143</v>
      </c>
      <c r="F578" s="149" t="s">
        <v>777</v>
      </c>
      <c r="I578" s="146"/>
      <c r="L578" s="31"/>
      <c r="M578" s="147"/>
      <c r="T578" s="55"/>
      <c r="AT578" s="16" t="s">
        <v>143</v>
      </c>
      <c r="AU578" s="16" t="s">
        <v>88</v>
      </c>
    </row>
    <row r="579" spans="2:65" s="12" customFormat="1" ht="12">
      <c r="B579" s="150"/>
      <c r="D579" s="144" t="s">
        <v>145</v>
      </c>
      <c r="E579" s="151" t="s">
        <v>1</v>
      </c>
      <c r="F579" s="152" t="s">
        <v>778</v>
      </c>
      <c r="H579" s="151" t="s">
        <v>1</v>
      </c>
      <c r="I579" s="153"/>
      <c r="L579" s="150"/>
      <c r="M579" s="154"/>
      <c r="T579" s="155"/>
      <c r="AT579" s="151" t="s">
        <v>145</v>
      </c>
      <c r="AU579" s="151" t="s">
        <v>88</v>
      </c>
      <c r="AV579" s="12" t="s">
        <v>21</v>
      </c>
      <c r="AW579" s="12" t="s">
        <v>36</v>
      </c>
      <c r="AX579" s="12" t="s">
        <v>79</v>
      </c>
      <c r="AY579" s="151" t="s">
        <v>132</v>
      </c>
    </row>
    <row r="580" spans="2:65" s="13" customFormat="1" ht="12">
      <c r="B580" s="156"/>
      <c r="D580" s="144" t="s">
        <v>145</v>
      </c>
      <c r="E580" s="157" t="s">
        <v>1</v>
      </c>
      <c r="F580" s="158" t="s">
        <v>779</v>
      </c>
      <c r="H580" s="159">
        <v>59</v>
      </c>
      <c r="I580" s="160"/>
      <c r="L580" s="156"/>
      <c r="M580" s="161"/>
      <c r="T580" s="162"/>
      <c r="AT580" s="157" t="s">
        <v>145</v>
      </c>
      <c r="AU580" s="157" t="s">
        <v>88</v>
      </c>
      <c r="AV580" s="13" t="s">
        <v>88</v>
      </c>
      <c r="AW580" s="13" t="s">
        <v>36</v>
      </c>
      <c r="AX580" s="13" t="s">
        <v>21</v>
      </c>
      <c r="AY580" s="157" t="s">
        <v>132</v>
      </c>
    </row>
    <row r="581" spans="2:65" s="1" customFormat="1" ht="24.25" customHeight="1">
      <c r="B581" s="31"/>
      <c r="C581" s="131" t="s">
        <v>780</v>
      </c>
      <c r="D581" s="131" t="s">
        <v>134</v>
      </c>
      <c r="E581" s="132" t="s">
        <v>781</v>
      </c>
      <c r="F581" s="133" t="s">
        <v>782</v>
      </c>
      <c r="G581" s="134" t="s">
        <v>270</v>
      </c>
      <c r="H581" s="135">
        <v>4.7E-2</v>
      </c>
      <c r="I581" s="136"/>
      <c r="J581" s="137">
        <f>ROUND(I581*H581,2)</f>
        <v>0</v>
      </c>
      <c r="K581" s="133" t="s">
        <v>138</v>
      </c>
      <c r="L581" s="31"/>
      <c r="M581" s="138" t="s">
        <v>1</v>
      </c>
      <c r="N581" s="139" t="s">
        <v>44</v>
      </c>
      <c r="P581" s="140">
        <f>O581*H581</f>
        <v>0</v>
      </c>
      <c r="Q581" s="140">
        <v>0</v>
      </c>
      <c r="R581" s="140">
        <f>Q581*H581</f>
        <v>0</v>
      </c>
      <c r="S581" s="140">
        <v>0</v>
      </c>
      <c r="T581" s="141">
        <f>S581*H581</f>
        <v>0</v>
      </c>
      <c r="AR581" s="142" t="s">
        <v>281</v>
      </c>
      <c r="AT581" s="142" t="s">
        <v>134</v>
      </c>
      <c r="AU581" s="142" t="s">
        <v>88</v>
      </c>
      <c r="AY581" s="16" t="s">
        <v>132</v>
      </c>
      <c r="BE581" s="143">
        <f>IF(N581="základní",J581,0)</f>
        <v>0</v>
      </c>
      <c r="BF581" s="143">
        <f>IF(N581="snížená",J581,0)</f>
        <v>0</v>
      </c>
      <c r="BG581" s="143">
        <f>IF(N581="zákl. přenesená",J581,0)</f>
        <v>0</v>
      </c>
      <c r="BH581" s="143">
        <f>IF(N581="sníž. přenesená",J581,0)</f>
        <v>0</v>
      </c>
      <c r="BI581" s="143">
        <f>IF(N581="nulová",J581,0)</f>
        <v>0</v>
      </c>
      <c r="BJ581" s="16" t="s">
        <v>21</v>
      </c>
      <c r="BK581" s="143">
        <f>ROUND(I581*H581,2)</f>
        <v>0</v>
      </c>
      <c r="BL581" s="16" t="s">
        <v>281</v>
      </c>
      <c r="BM581" s="142" t="s">
        <v>783</v>
      </c>
    </row>
    <row r="582" spans="2:65" s="1" customFormat="1" ht="48">
      <c r="B582" s="31"/>
      <c r="D582" s="144" t="s">
        <v>141</v>
      </c>
      <c r="F582" s="145" t="s">
        <v>784</v>
      </c>
      <c r="I582" s="146"/>
      <c r="L582" s="31"/>
      <c r="M582" s="147"/>
      <c r="T582" s="55"/>
      <c r="AT582" s="16" t="s">
        <v>141</v>
      </c>
      <c r="AU582" s="16" t="s">
        <v>88</v>
      </c>
    </row>
    <row r="583" spans="2:65" s="1" customFormat="1" ht="11">
      <c r="B583" s="31"/>
      <c r="D583" s="148" t="s">
        <v>143</v>
      </c>
      <c r="F583" s="149" t="s">
        <v>785</v>
      </c>
      <c r="I583" s="146"/>
      <c r="L583" s="31"/>
      <c r="M583" s="182"/>
      <c r="N583" s="183"/>
      <c r="O583" s="183"/>
      <c r="P583" s="183"/>
      <c r="Q583" s="183"/>
      <c r="R583" s="183"/>
      <c r="S583" s="183"/>
      <c r="T583" s="184"/>
      <c r="AT583" s="16" t="s">
        <v>143</v>
      </c>
      <c r="AU583" s="16" t="s">
        <v>88</v>
      </c>
    </row>
    <row r="584" spans="2:65" s="1" customFormat="1" ht="7" customHeight="1">
      <c r="B584" s="43"/>
      <c r="C584" s="44"/>
      <c r="D584" s="44"/>
      <c r="E584" s="44"/>
      <c r="F584" s="44"/>
      <c r="G584" s="44"/>
      <c r="H584" s="44"/>
      <c r="I584" s="44"/>
      <c r="J584" s="44"/>
      <c r="K584" s="44"/>
      <c r="L584" s="31"/>
    </row>
  </sheetData>
  <sheetProtection algorithmName="SHA-512" hashValue="bAAYEyMqbr3gkOiyezaefWmCGI7U+ov20KYz64wLtoYcwc8wEVVWrVt5xlbPV9HdIueUqHy5COJ5qdkXN+vlpw==" saltValue="/MjEzFm9VLy42pfNUYeGxtJPvLGUvh0dH62OwbKatqpLwyt0I3CPPzYhGC1b1XriJiu9BUTreRKH61R4FTp/Rw==" spinCount="100000" sheet="1" objects="1" scenarios="1" formatColumns="0" formatRows="0" autoFilter="0"/>
  <autoFilter ref="C126:K583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2" r:id="rId1" xr:uid="{00000000-0004-0000-0100-000000000000}"/>
    <hyperlink ref="F137" r:id="rId2" xr:uid="{00000000-0004-0000-0100-000001000000}"/>
    <hyperlink ref="F142" r:id="rId3" xr:uid="{00000000-0004-0000-0100-000002000000}"/>
    <hyperlink ref="F147" r:id="rId4" xr:uid="{00000000-0004-0000-0100-000003000000}"/>
    <hyperlink ref="F152" r:id="rId5" xr:uid="{00000000-0004-0000-0100-000004000000}"/>
    <hyperlink ref="F160" r:id="rId6" xr:uid="{00000000-0004-0000-0100-000005000000}"/>
    <hyperlink ref="F165" r:id="rId7" xr:uid="{00000000-0004-0000-0100-000006000000}"/>
    <hyperlink ref="F170" r:id="rId8" xr:uid="{00000000-0004-0000-0100-000007000000}"/>
    <hyperlink ref="F175" r:id="rId9" xr:uid="{00000000-0004-0000-0100-000008000000}"/>
    <hyperlink ref="F180" r:id="rId10" xr:uid="{00000000-0004-0000-0100-000009000000}"/>
    <hyperlink ref="F189" r:id="rId11" xr:uid="{00000000-0004-0000-0100-00000A000000}"/>
    <hyperlink ref="F194" r:id="rId12" xr:uid="{00000000-0004-0000-0100-00000B000000}"/>
    <hyperlink ref="F199" r:id="rId13" xr:uid="{00000000-0004-0000-0100-00000C000000}"/>
    <hyperlink ref="F215" r:id="rId14" xr:uid="{00000000-0004-0000-0100-00000D000000}"/>
    <hyperlink ref="F220" r:id="rId15" xr:uid="{00000000-0004-0000-0100-00000E000000}"/>
    <hyperlink ref="F224" r:id="rId16" xr:uid="{00000000-0004-0000-0100-00000F000000}"/>
    <hyperlink ref="F227" r:id="rId17" xr:uid="{00000000-0004-0000-0100-000010000000}"/>
    <hyperlink ref="F243" r:id="rId18" xr:uid="{00000000-0004-0000-0100-000011000000}"/>
    <hyperlink ref="F248" r:id="rId19" xr:uid="{00000000-0004-0000-0100-000012000000}"/>
    <hyperlink ref="F252" r:id="rId20" xr:uid="{00000000-0004-0000-0100-000013000000}"/>
    <hyperlink ref="F255" r:id="rId21" xr:uid="{00000000-0004-0000-0100-000014000000}"/>
    <hyperlink ref="F261" r:id="rId22" xr:uid="{00000000-0004-0000-0100-000015000000}"/>
    <hyperlink ref="F266" r:id="rId23" xr:uid="{00000000-0004-0000-0100-000016000000}"/>
    <hyperlink ref="F279" r:id="rId24" xr:uid="{00000000-0004-0000-0100-000017000000}"/>
    <hyperlink ref="F292" r:id="rId25" xr:uid="{00000000-0004-0000-0100-000018000000}"/>
    <hyperlink ref="F296" r:id="rId26" xr:uid="{00000000-0004-0000-0100-000019000000}"/>
    <hyperlink ref="F300" r:id="rId27" xr:uid="{00000000-0004-0000-0100-00001A000000}"/>
    <hyperlink ref="F308" r:id="rId28" xr:uid="{00000000-0004-0000-0100-00001B000000}"/>
    <hyperlink ref="F312" r:id="rId29" xr:uid="{00000000-0004-0000-0100-00001C000000}"/>
    <hyperlink ref="F316" r:id="rId30" xr:uid="{00000000-0004-0000-0100-00001D000000}"/>
    <hyperlink ref="F319" r:id="rId31" xr:uid="{00000000-0004-0000-0100-00001E000000}"/>
    <hyperlink ref="F344" r:id="rId32" xr:uid="{00000000-0004-0000-0100-00001F000000}"/>
    <hyperlink ref="F354" r:id="rId33" xr:uid="{00000000-0004-0000-0100-000020000000}"/>
    <hyperlink ref="F386" r:id="rId34" xr:uid="{00000000-0004-0000-0100-000021000000}"/>
    <hyperlink ref="F398" r:id="rId35" xr:uid="{00000000-0004-0000-0100-000022000000}"/>
    <hyperlink ref="F429" r:id="rId36" xr:uid="{00000000-0004-0000-0100-000023000000}"/>
    <hyperlink ref="F444" r:id="rId37" xr:uid="{00000000-0004-0000-0100-000024000000}"/>
    <hyperlink ref="F457" r:id="rId38" xr:uid="{00000000-0004-0000-0100-000025000000}"/>
    <hyperlink ref="F468" r:id="rId39" xr:uid="{00000000-0004-0000-0100-000026000000}"/>
    <hyperlink ref="F477" r:id="rId40" xr:uid="{00000000-0004-0000-0100-000027000000}"/>
    <hyperlink ref="F494" r:id="rId41" xr:uid="{00000000-0004-0000-0100-000028000000}"/>
    <hyperlink ref="F502" r:id="rId42" xr:uid="{00000000-0004-0000-0100-000029000000}"/>
    <hyperlink ref="F510" r:id="rId43" xr:uid="{00000000-0004-0000-0100-00002A000000}"/>
    <hyperlink ref="F516" r:id="rId44" xr:uid="{00000000-0004-0000-0100-00002B000000}"/>
    <hyperlink ref="F521" r:id="rId45" xr:uid="{00000000-0004-0000-0100-00002C000000}"/>
    <hyperlink ref="F527" r:id="rId46" xr:uid="{00000000-0004-0000-0100-00002D000000}"/>
    <hyperlink ref="F532" r:id="rId47" xr:uid="{00000000-0004-0000-0100-00002E000000}"/>
    <hyperlink ref="F542" r:id="rId48" xr:uid="{00000000-0004-0000-0100-00002F000000}"/>
    <hyperlink ref="F552" r:id="rId49" xr:uid="{00000000-0004-0000-0100-000030000000}"/>
    <hyperlink ref="F557" r:id="rId50" xr:uid="{00000000-0004-0000-0100-000031000000}"/>
    <hyperlink ref="F560" r:id="rId51" xr:uid="{00000000-0004-0000-0100-000032000000}"/>
    <hyperlink ref="F563" r:id="rId52" xr:uid="{00000000-0004-0000-0100-000033000000}"/>
    <hyperlink ref="F566" r:id="rId53" xr:uid="{00000000-0004-0000-0100-000034000000}"/>
    <hyperlink ref="F569" r:id="rId54" xr:uid="{00000000-0004-0000-0100-000035000000}"/>
    <hyperlink ref="F573" r:id="rId55" xr:uid="{00000000-0004-0000-0100-000036000000}"/>
    <hyperlink ref="F578" r:id="rId56" xr:uid="{00000000-0004-0000-0100-000037000000}"/>
    <hyperlink ref="F583" r:id="rId57" xr:uid="{00000000-0004-0000-0100-000038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7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91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Doksy - oprava MK ul. Nerudova - 19.8.2025</v>
      </c>
      <c r="F7" s="224"/>
      <c r="G7" s="224"/>
      <c r="H7" s="224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185" t="s">
        <v>786</v>
      </c>
      <c r="F9" s="225"/>
      <c r="G9" s="225"/>
      <c r="H9" s="22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207"/>
      <c r="G18" s="207"/>
      <c r="H18" s="207"/>
      <c r="I18" s="26" t="s">
        <v>31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">
        <v>1</v>
      </c>
      <c r="L20" s="31"/>
    </row>
    <row r="21" spans="2:12" s="1" customFormat="1" ht="18" customHeight="1">
      <c r="B21" s="31"/>
      <c r="E21" s="24" t="s">
        <v>35</v>
      </c>
      <c r="I21" s="26" t="s">
        <v>31</v>
      </c>
      <c r="J21" s="24" t="s">
        <v>1</v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212" t="s">
        <v>1</v>
      </c>
      <c r="F27" s="212"/>
      <c r="G27" s="212"/>
      <c r="H27" s="21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ROUND(J121,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5" customHeight="1">
      <c r="B33" s="31"/>
      <c r="D33" s="54" t="s">
        <v>43</v>
      </c>
      <c r="E33" s="26" t="s">
        <v>44</v>
      </c>
      <c r="F33" s="90">
        <f>ROUND((SUM(BE121:BE170)),  2)</f>
        <v>0</v>
      </c>
      <c r="I33" s="91">
        <v>0.21</v>
      </c>
      <c r="J33" s="90">
        <f>ROUND(((SUM(BE121:BE170))*I33),  2)</f>
        <v>0</v>
      </c>
      <c r="L33" s="31"/>
    </row>
    <row r="34" spans="2:12" s="1" customFormat="1" ht="14.5" customHeight="1">
      <c r="B34" s="31"/>
      <c r="E34" s="26" t="s">
        <v>45</v>
      </c>
      <c r="F34" s="90">
        <f>ROUND((SUM(BF121:BF170)),  2)</f>
        <v>0</v>
      </c>
      <c r="I34" s="91">
        <v>0.12</v>
      </c>
      <c r="J34" s="90">
        <f>ROUND(((SUM(BF121:BF170))*I34),  2)</f>
        <v>0</v>
      </c>
      <c r="L34" s="31"/>
    </row>
    <row r="35" spans="2:12" s="1" customFormat="1" ht="14.5" hidden="1" customHeight="1">
      <c r="B35" s="31"/>
      <c r="E35" s="26" t="s">
        <v>46</v>
      </c>
      <c r="F35" s="90">
        <f>ROUND((SUM(BG121:BG170)),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47</v>
      </c>
      <c r="F36" s="90">
        <f>ROUND((SUM(BH121:BH170)),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48</v>
      </c>
      <c r="F37" s="90">
        <f>ROUND((SUM(BI121:BI170)),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101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3" t="str">
        <f>E7</f>
        <v>Doksy - oprava MK ul. Nerudova - 19.8.2025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185" t="str">
        <f>E9</f>
        <v>SO 101 B - Komunikace - asfaltový povrch</v>
      </c>
      <c r="F87" s="225"/>
      <c r="G87" s="225"/>
      <c r="H87" s="22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7" customHeight="1">
      <c r="B90" s="31"/>
      <c r="L90" s="31"/>
    </row>
    <row r="91" spans="2:47" s="1" customFormat="1" ht="25.75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5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104</v>
      </c>
      <c r="J96" s="65">
        <f>J121</f>
        <v>0</v>
      </c>
      <c r="L96" s="31"/>
      <c r="AU96" s="16" t="s">
        <v>105</v>
      </c>
    </row>
    <row r="97" spans="2:12" s="8" customFormat="1" ht="25" customHeight="1">
      <c r="B97" s="103"/>
      <c r="D97" s="104" t="s">
        <v>106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9" customFormat="1" ht="20" customHeight="1">
      <c r="B98" s="107"/>
      <c r="D98" s="108" t="s">
        <v>107</v>
      </c>
      <c r="E98" s="109"/>
      <c r="F98" s="109"/>
      <c r="G98" s="109"/>
      <c r="H98" s="109"/>
      <c r="I98" s="109"/>
      <c r="J98" s="110">
        <f>J123</f>
        <v>0</v>
      </c>
      <c r="L98" s="107"/>
    </row>
    <row r="99" spans="2:12" s="9" customFormat="1" ht="20" customHeight="1">
      <c r="B99" s="107"/>
      <c r="D99" s="108" t="s">
        <v>110</v>
      </c>
      <c r="E99" s="109"/>
      <c r="F99" s="109"/>
      <c r="G99" s="109"/>
      <c r="H99" s="109"/>
      <c r="I99" s="109"/>
      <c r="J99" s="110">
        <f>J129</f>
        <v>0</v>
      </c>
      <c r="L99" s="107"/>
    </row>
    <row r="100" spans="2:12" s="9" customFormat="1" ht="20" customHeight="1">
      <c r="B100" s="107"/>
      <c r="D100" s="108" t="s">
        <v>112</v>
      </c>
      <c r="E100" s="109"/>
      <c r="F100" s="109"/>
      <c r="G100" s="109"/>
      <c r="H100" s="109"/>
      <c r="I100" s="109"/>
      <c r="J100" s="110">
        <f>J146</f>
        <v>0</v>
      </c>
      <c r="L100" s="107"/>
    </row>
    <row r="101" spans="2:12" s="9" customFormat="1" ht="20" customHeight="1">
      <c r="B101" s="107"/>
      <c r="D101" s="108" t="s">
        <v>113</v>
      </c>
      <c r="E101" s="109"/>
      <c r="F101" s="109"/>
      <c r="G101" s="109"/>
      <c r="H101" s="109"/>
      <c r="I101" s="109"/>
      <c r="J101" s="110">
        <f>J162</f>
        <v>0</v>
      </c>
      <c r="L101" s="107"/>
    </row>
    <row r="102" spans="2:12" s="1" customFormat="1" ht="21.75" customHeight="1">
      <c r="B102" s="31"/>
      <c r="L102" s="31"/>
    </row>
    <row r="103" spans="2:12" s="1" customFormat="1" ht="7" customHeight="1">
      <c r="B103" s="43"/>
      <c r="C103" s="44"/>
      <c r="D103" s="44"/>
      <c r="E103" s="44"/>
      <c r="F103" s="44"/>
      <c r="G103" s="44"/>
      <c r="H103" s="44"/>
      <c r="I103" s="44"/>
      <c r="J103" s="44"/>
      <c r="K103" s="44"/>
      <c r="L103" s="31"/>
    </row>
    <row r="107" spans="2:12" s="1" customFormat="1" ht="7" customHeight="1">
      <c r="B107" s="45"/>
      <c r="C107" s="46"/>
      <c r="D107" s="46"/>
      <c r="E107" s="46"/>
      <c r="F107" s="46"/>
      <c r="G107" s="46"/>
      <c r="H107" s="46"/>
      <c r="I107" s="46"/>
      <c r="J107" s="46"/>
      <c r="K107" s="46"/>
      <c r="L107" s="31"/>
    </row>
    <row r="108" spans="2:12" s="1" customFormat="1" ht="25" customHeight="1">
      <c r="B108" s="31"/>
      <c r="C108" s="20" t="s">
        <v>117</v>
      </c>
      <c r="L108" s="31"/>
    </row>
    <row r="109" spans="2:12" s="1" customFormat="1" ht="7" customHeight="1">
      <c r="B109" s="31"/>
      <c r="L109" s="31"/>
    </row>
    <row r="110" spans="2:12" s="1" customFormat="1" ht="12" customHeight="1">
      <c r="B110" s="31"/>
      <c r="C110" s="26" t="s">
        <v>16</v>
      </c>
      <c r="L110" s="31"/>
    </row>
    <row r="111" spans="2:12" s="1" customFormat="1" ht="16.5" customHeight="1">
      <c r="B111" s="31"/>
      <c r="E111" s="223" t="str">
        <f>E7</f>
        <v>Doksy - oprava MK ul. Nerudova - 19.8.2025</v>
      </c>
      <c r="F111" s="224"/>
      <c r="G111" s="224"/>
      <c r="H111" s="224"/>
      <c r="L111" s="31"/>
    </row>
    <row r="112" spans="2:12" s="1" customFormat="1" ht="12" customHeight="1">
      <c r="B112" s="31"/>
      <c r="C112" s="26" t="s">
        <v>99</v>
      </c>
      <c r="L112" s="31"/>
    </row>
    <row r="113" spans="2:65" s="1" customFormat="1" ht="16.5" customHeight="1">
      <c r="B113" s="31"/>
      <c r="E113" s="185" t="str">
        <f>E9</f>
        <v>SO 101 B - Komunikace - asfaltový povrch</v>
      </c>
      <c r="F113" s="225"/>
      <c r="G113" s="225"/>
      <c r="H113" s="225"/>
      <c r="L113" s="31"/>
    </row>
    <row r="114" spans="2:65" s="1" customFormat="1" ht="7" customHeight="1">
      <c r="B114" s="31"/>
      <c r="L114" s="31"/>
    </row>
    <row r="115" spans="2:65" s="1" customFormat="1" ht="12" customHeight="1">
      <c r="B115" s="31"/>
      <c r="C115" s="26" t="s">
        <v>22</v>
      </c>
      <c r="F115" s="24" t="str">
        <f>F12</f>
        <v>Doksy</v>
      </c>
      <c r="I115" s="26" t="s">
        <v>24</v>
      </c>
      <c r="J115" s="51" t="str">
        <f>IF(J12="","",J12)</f>
        <v>19. 8. 2025</v>
      </c>
      <c r="L115" s="31"/>
    </row>
    <row r="116" spans="2:65" s="1" customFormat="1" ht="7" customHeight="1">
      <c r="B116" s="31"/>
      <c r="L116" s="31"/>
    </row>
    <row r="117" spans="2:65" s="1" customFormat="1" ht="25.75" customHeight="1">
      <c r="B117" s="31"/>
      <c r="C117" s="26" t="s">
        <v>28</v>
      </c>
      <c r="F117" s="24" t="str">
        <f>E15</f>
        <v xml:space="preserve"> </v>
      </c>
      <c r="I117" s="26" t="s">
        <v>34</v>
      </c>
      <c r="J117" s="29" t="str">
        <f>E21</f>
        <v>Ing. Martina Hřebřinová</v>
      </c>
      <c r="L117" s="31"/>
    </row>
    <row r="118" spans="2:65" s="1" customFormat="1" ht="15.25" customHeight="1">
      <c r="B118" s="31"/>
      <c r="C118" s="26" t="s">
        <v>32</v>
      </c>
      <c r="F118" s="24" t="str">
        <f>IF(E18="","",E18)</f>
        <v>Vyplň údaj</v>
      </c>
      <c r="I118" s="26" t="s">
        <v>37</v>
      </c>
      <c r="J118" s="29" t="str">
        <f>E24</f>
        <v xml:space="preserve"> </v>
      </c>
      <c r="L118" s="31"/>
    </row>
    <row r="119" spans="2:65" s="1" customFormat="1" ht="10.25" customHeight="1">
      <c r="B119" s="31"/>
      <c r="L119" s="31"/>
    </row>
    <row r="120" spans="2:65" s="10" customFormat="1" ht="29.25" customHeight="1">
      <c r="B120" s="111"/>
      <c r="C120" s="112" t="s">
        <v>118</v>
      </c>
      <c r="D120" s="113" t="s">
        <v>64</v>
      </c>
      <c r="E120" s="113" t="s">
        <v>60</v>
      </c>
      <c r="F120" s="113" t="s">
        <v>61</v>
      </c>
      <c r="G120" s="113" t="s">
        <v>119</v>
      </c>
      <c r="H120" s="113" t="s">
        <v>120</v>
      </c>
      <c r="I120" s="113" t="s">
        <v>121</v>
      </c>
      <c r="J120" s="113" t="s">
        <v>103</v>
      </c>
      <c r="K120" s="114" t="s">
        <v>122</v>
      </c>
      <c r="L120" s="111"/>
      <c r="M120" s="58" t="s">
        <v>1</v>
      </c>
      <c r="N120" s="59" t="s">
        <v>43</v>
      </c>
      <c r="O120" s="59" t="s">
        <v>123</v>
      </c>
      <c r="P120" s="59" t="s">
        <v>124</v>
      </c>
      <c r="Q120" s="59" t="s">
        <v>125</v>
      </c>
      <c r="R120" s="59" t="s">
        <v>126</v>
      </c>
      <c r="S120" s="59" t="s">
        <v>127</v>
      </c>
      <c r="T120" s="60" t="s">
        <v>128</v>
      </c>
    </row>
    <row r="121" spans="2:65" s="1" customFormat="1" ht="22.75" customHeight="1">
      <c r="B121" s="31"/>
      <c r="C121" s="63" t="s">
        <v>129</v>
      </c>
      <c r="J121" s="115">
        <f>BK121</f>
        <v>0</v>
      </c>
      <c r="L121" s="31"/>
      <c r="M121" s="61"/>
      <c r="N121" s="52"/>
      <c r="O121" s="52"/>
      <c r="P121" s="116">
        <f>P122</f>
        <v>0</v>
      </c>
      <c r="Q121" s="52"/>
      <c r="R121" s="116">
        <f>R122</f>
        <v>0.99719284000000008</v>
      </c>
      <c r="S121" s="52"/>
      <c r="T121" s="117">
        <f>T122</f>
        <v>351.21000000000004</v>
      </c>
      <c r="AT121" s="16" t="s">
        <v>78</v>
      </c>
      <c r="AU121" s="16" t="s">
        <v>105</v>
      </c>
      <c r="BK121" s="118">
        <f>BK122</f>
        <v>0</v>
      </c>
    </row>
    <row r="122" spans="2:65" s="11" customFormat="1" ht="26" customHeight="1">
      <c r="B122" s="119"/>
      <c r="D122" s="120" t="s">
        <v>78</v>
      </c>
      <c r="E122" s="121" t="s">
        <v>130</v>
      </c>
      <c r="F122" s="121" t="s">
        <v>131</v>
      </c>
      <c r="I122" s="122"/>
      <c r="J122" s="123">
        <f>BK122</f>
        <v>0</v>
      </c>
      <c r="L122" s="119"/>
      <c r="M122" s="124"/>
      <c r="P122" s="125">
        <f>P123+P129+P146+P162</f>
        <v>0</v>
      </c>
      <c r="R122" s="125">
        <f>R123+R129+R146+R162</f>
        <v>0.99719284000000008</v>
      </c>
      <c r="T122" s="126">
        <f>T123+T129+T146+T162</f>
        <v>351.21000000000004</v>
      </c>
      <c r="AR122" s="120" t="s">
        <v>21</v>
      </c>
      <c r="AT122" s="127" t="s">
        <v>78</v>
      </c>
      <c r="AU122" s="127" t="s">
        <v>79</v>
      </c>
      <c r="AY122" s="120" t="s">
        <v>132</v>
      </c>
      <c r="BK122" s="128">
        <f>BK123+BK129+BK146+BK162</f>
        <v>0</v>
      </c>
    </row>
    <row r="123" spans="2:65" s="11" customFormat="1" ht="22.75" customHeight="1">
      <c r="B123" s="119"/>
      <c r="D123" s="120" t="s">
        <v>78</v>
      </c>
      <c r="E123" s="129" t="s">
        <v>21</v>
      </c>
      <c r="F123" s="129" t="s">
        <v>133</v>
      </c>
      <c r="I123" s="122"/>
      <c r="J123" s="130">
        <f>BK123</f>
        <v>0</v>
      </c>
      <c r="L123" s="119"/>
      <c r="M123" s="124"/>
      <c r="P123" s="125">
        <f>SUM(P124:P128)</f>
        <v>0</v>
      </c>
      <c r="R123" s="125">
        <f>SUM(R124:R128)</f>
        <v>4.5810000000000003E-2</v>
      </c>
      <c r="T123" s="126">
        <f>SUM(T124:T128)</f>
        <v>351.21000000000004</v>
      </c>
      <c r="AR123" s="120" t="s">
        <v>21</v>
      </c>
      <c r="AT123" s="127" t="s">
        <v>78</v>
      </c>
      <c r="AU123" s="127" t="s">
        <v>21</v>
      </c>
      <c r="AY123" s="120" t="s">
        <v>132</v>
      </c>
      <c r="BK123" s="128">
        <f>SUM(BK124:BK128)</f>
        <v>0</v>
      </c>
    </row>
    <row r="124" spans="2:65" s="1" customFormat="1" ht="24.25" customHeight="1">
      <c r="B124" s="31"/>
      <c r="C124" s="131" t="s">
        <v>194</v>
      </c>
      <c r="D124" s="131" t="s">
        <v>134</v>
      </c>
      <c r="E124" s="132" t="s">
        <v>787</v>
      </c>
      <c r="F124" s="133" t="s">
        <v>788</v>
      </c>
      <c r="G124" s="134" t="s">
        <v>137</v>
      </c>
      <c r="H124" s="135">
        <v>1527</v>
      </c>
      <c r="I124" s="136"/>
      <c r="J124" s="137">
        <f>ROUND(I124*H124,2)</f>
        <v>0</v>
      </c>
      <c r="K124" s="133" t="s">
        <v>138</v>
      </c>
      <c r="L124" s="31"/>
      <c r="M124" s="138" t="s">
        <v>1</v>
      </c>
      <c r="N124" s="139" t="s">
        <v>44</v>
      </c>
      <c r="P124" s="140">
        <f>O124*H124</f>
        <v>0</v>
      </c>
      <c r="Q124" s="140">
        <v>3.0000000000000001E-5</v>
      </c>
      <c r="R124" s="140">
        <f>Q124*H124</f>
        <v>4.5810000000000003E-2</v>
      </c>
      <c r="S124" s="140">
        <v>0.23</v>
      </c>
      <c r="T124" s="141">
        <f>S124*H124</f>
        <v>351.21000000000004</v>
      </c>
      <c r="AR124" s="142" t="s">
        <v>139</v>
      </c>
      <c r="AT124" s="142" t="s">
        <v>134</v>
      </c>
      <c r="AU124" s="142" t="s">
        <v>88</v>
      </c>
      <c r="AY124" s="16" t="s">
        <v>132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6" t="s">
        <v>21</v>
      </c>
      <c r="BK124" s="143">
        <f>ROUND(I124*H124,2)</f>
        <v>0</v>
      </c>
      <c r="BL124" s="16" t="s">
        <v>139</v>
      </c>
      <c r="BM124" s="142" t="s">
        <v>789</v>
      </c>
    </row>
    <row r="125" spans="2:65" s="1" customFormat="1" ht="36">
      <c r="B125" s="31"/>
      <c r="D125" s="144" t="s">
        <v>141</v>
      </c>
      <c r="F125" s="145" t="s">
        <v>790</v>
      </c>
      <c r="I125" s="146"/>
      <c r="L125" s="31"/>
      <c r="M125" s="147"/>
      <c r="T125" s="55"/>
      <c r="AT125" s="16" t="s">
        <v>141</v>
      </c>
      <c r="AU125" s="16" t="s">
        <v>88</v>
      </c>
    </row>
    <row r="126" spans="2:65" s="1" customFormat="1" ht="11">
      <c r="B126" s="31"/>
      <c r="D126" s="148" t="s">
        <v>143</v>
      </c>
      <c r="F126" s="149" t="s">
        <v>791</v>
      </c>
      <c r="I126" s="146"/>
      <c r="L126" s="31"/>
      <c r="M126" s="147"/>
      <c r="T126" s="55"/>
      <c r="AT126" s="16" t="s">
        <v>143</v>
      </c>
      <c r="AU126" s="16" t="s">
        <v>88</v>
      </c>
    </row>
    <row r="127" spans="2:65" s="12" customFormat="1" ht="12">
      <c r="B127" s="150"/>
      <c r="D127" s="144" t="s">
        <v>145</v>
      </c>
      <c r="E127" s="151" t="s">
        <v>1</v>
      </c>
      <c r="F127" s="152" t="s">
        <v>792</v>
      </c>
      <c r="H127" s="151" t="s">
        <v>1</v>
      </c>
      <c r="I127" s="153"/>
      <c r="L127" s="150"/>
      <c r="M127" s="154"/>
      <c r="T127" s="155"/>
      <c r="AT127" s="151" t="s">
        <v>145</v>
      </c>
      <c r="AU127" s="151" t="s">
        <v>88</v>
      </c>
      <c r="AV127" s="12" t="s">
        <v>21</v>
      </c>
      <c r="AW127" s="12" t="s">
        <v>36</v>
      </c>
      <c r="AX127" s="12" t="s">
        <v>79</v>
      </c>
      <c r="AY127" s="151" t="s">
        <v>132</v>
      </c>
    </row>
    <row r="128" spans="2:65" s="13" customFormat="1" ht="12">
      <c r="B128" s="156"/>
      <c r="D128" s="144" t="s">
        <v>145</v>
      </c>
      <c r="E128" s="157" t="s">
        <v>1</v>
      </c>
      <c r="F128" s="158" t="s">
        <v>186</v>
      </c>
      <c r="H128" s="159">
        <v>1527</v>
      </c>
      <c r="I128" s="160"/>
      <c r="L128" s="156"/>
      <c r="M128" s="161"/>
      <c r="T128" s="162"/>
      <c r="AT128" s="157" t="s">
        <v>145</v>
      </c>
      <c r="AU128" s="157" t="s">
        <v>88</v>
      </c>
      <c r="AV128" s="13" t="s">
        <v>88</v>
      </c>
      <c r="AW128" s="13" t="s">
        <v>36</v>
      </c>
      <c r="AX128" s="13" t="s">
        <v>21</v>
      </c>
      <c r="AY128" s="157" t="s">
        <v>132</v>
      </c>
    </row>
    <row r="129" spans="2:65" s="11" customFormat="1" ht="22.75" customHeight="1">
      <c r="B129" s="119"/>
      <c r="D129" s="120" t="s">
        <v>78</v>
      </c>
      <c r="E129" s="129" t="s">
        <v>170</v>
      </c>
      <c r="F129" s="129" t="s">
        <v>381</v>
      </c>
      <c r="I129" s="122"/>
      <c r="J129" s="130">
        <f>BK129</f>
        <v>0</v>
      </c>
      <c r="L129" s="119"/>
      <c r="M129" s="124"/>
      <c r="P129" s="125">
        <f>SUM(P130:P145)</f>
        <v>0</v>
      </c>
      <c r="R129" s="125">
        <f>SUM(R130:R145)</f>
        <v>0.94445000000000001</v>
      </c>
      <c r="T129" s="126">
        <f>SUM(T130:T145)</f>
        <v>0</v>
      </c>
      <c r="AR129" s="120" t="s">
        <v>21</v>
      </c>
      <c r="AT129" s="127" t="s">
        <v>78</v>
      </c>
      <c r="AU129" s="127" t="s">
        <v>21</v>
      </c>
      <c r="AY129" s="120" t="s">
        <v>132</v>
      </c>
      <c r="BK129" s="128">
        <f>SUM(BK130:BK145)</f>
        <v>0</v>
      </c>
    </row>
    <row r="130" spans="2:65" s="1" customFormat="1" ht="33" customHeight="1">
      <c r="B130" s="31"/>
      <c r="C130" s="131" t="s">
        <v>170</v>
      </c>
      <c r="D130" s="131" t="s">
        <v>134</v>
      </c>
      <c r="E130" s="132" t="s">
        <v>793</v>
      </c>
      <c r="F130" s="133" t="s">
        <v>794</v>
      </c>
      <c r="G130" s="134" t="s">
        <v>137</v>
      </c>
      <c r="H130" s="135">
        <v>1453</v>
      </c>
      <c r="I130" s="136"/>
      <c r="J130" s="137">
        <f>ROUND(I130*H130,2)</f>
        <v>0</v>
      </c>
      <c r="K130" s="133" t="s">
        <v>138</v>
      </c>
      <c r="L130" s="31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139</v>
      </c>
      <c r="AT130" s="142" t="s">
        <v>134</v>
      </c>
      <c r="AU130" s="142" t="s">
        <v>88</v>
      </c>
      <c r="AY130" s="16" t="s">
        <v>132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21</v>
      </c>
      <c r="BK130" s="143">
        <f>ROUND(I130*H130,2)</f>
        <v>0</v>
      </c>
      <c r="BL130" s="16" t="s">
        <v>139</v>
      </c>
      <c r="BM130" s="142" t="s">
        <v>795</v>
      </c>
    </row>
    <row r="131" spans="2:65" s="1" customFormat="1" ht="48">
      <c r="B131" s="31"/>
      <c r="D131" s="144" t="s">
        <v>141</v>
      </c>
      <c r="F131" s="145" t="s">
        <v>796</v>
      </c>
      <c r="I131" s="146"/>
      <c r="L131" s="31"/>
      <c r="M131" s="147"/>
      <c r="T131" s="55"/>
      <c r="AT131" s="16" t="s">
        <v>141</v>
      </c>
      <c r="AU131" s="16" t="s">
        <v>88</v>
      </c>
    </row>
    <row r="132" spans="2:65" s="1" customFormat="1" ht="11">
      <c r="B132" s="31"/>
      <c r="D132" s="148" t="s">
        <v>143</v>
      </c>
      <c r="F132" s="149" t="s">
        <v>797</v>
      </c>
      <c r="I132" s="146"/>
      <c r="L132" s="31"/>
      <c r="M132" s="147"/>
      <c r="T132" s="55"/>
      <c r="AT132" s="16" t="s">
        <v>143</v>
      </c>
      <c r="AU132" s="16" t="s">
        <v>88</v>
      </c>
    </row>
    <row r="133" spans="2:65" s="13" customFormat="1" ht="12">
      <c r="B133" s="156"/>
      <c r="D133" s="144" t="s">
        <v>145</v>
      </c>
      <c r="E133" s="157" t="s">
        <v>1</v>
      </c>
      <c r="F133" s="158" t="s">
        <v>403</v>
      </c>
      <c r="H133" s="159">
        <v>1453</v>
      </c>
      <c r="I133" s="160"/>
      <c r="L133" s="156"/>
      <c r="M133" s="161"/>
      <c r="T133" s="162"/>
      <c r="AT133" s="157" t="s">
        <v>145</v>
      </c>
      <c r="AU133" s="157" t="s">
        <v>88</v>
      </c>
      <c r="AV133" s="13" t="s">
        <v>88</v>
      </c>
      <c r="AW133" s="13" t="s">
        <v>36</v>
      </c>
      <c r="AX133" s="13" t="s">
        <v>21</v>
      </c>
      <c r="AY133" s="157" t="s">
        <v>132</v>
      </c>
    </row>
    <row r="134" spans="2:65" s="1" customFormat="1" ht="24.25" customHeight="1">
      <c r="B134" s="31"/>
      <c r="C134" s="131" t="s">
        <v>179</v>
      </c>
      <c r="D134" s="131" t="s">
        <v>134</v>
      </c>
      <c r="E134" s="132" t="s">
        <v>798</v>
      </c>
      <c r="F134" s="133" t="s">
        <v>799</v>
      </c>
      <c r="G134" s="134" t="s">
        <v>137</v>
      </c>
      <c r="H134" s="135">
        <v>1453</v>
      </c>
      <c r="I134" s="136"/>
      <c r="J134" s="137">
        <f>ROUND(I134*H134,2)</f>
        <v>0</v>
      </c>
      <c r="K134" s="133" t="s">
        <v>138</v>
      </c>
      <c r="L134" s="31"/>
      <c r="M134" s="138" t="s">
        <v>1</v>
      </c>
      <c r="N134" s="139" t="s">
        <v>44</v>
      </c>
      <c r="P134" s="140">
        <f>O134*H134</f>
        <v>0</v>
      </c>
      <c r="Q134" s="140">
        <v>3.4000000000000002E-4</v>
      </c>
      <c r="R134" s="140">
        <f>Q134*H134</f>
        <v>0.49402000000000001</v>
      </c>
      <c r="S134" s="140">
        <v>0</v>
      </c>
      <c r="T134" s="141">
        <f>S134*H134</f>
        <v>0</v>
      </c>
      <c r="AR134" s="142" t="s">
        <v>139</v>
      </c>
      <c r="AT134" s="142" t="s">
        <v>134</v>
      </c>
      <c r="AU134" s="142" t="s">
        <v>88</v>
      </c>
      <c r="AY134" s="16" t="s">
        <v>132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21</v>
      </c>
      <c r="BK134" s="143">
        <f>ROUND(I134*H134,2)</f>
        <v>0</v>
      </c>
      <c r="BL134" s="16" t="s">
        <v>139</v>
      </c>
      <c r="BM134" s="142" t="s">
        <v>800</v>
      </c>
    </row>
    <row r="135" spans="2:65" s="1" customFormat="1" ht="24">
      <c r="B135" s="31"/>
      <c r="D135" s="144" t="s">
        <v>141</v>
      </c>
      <c r="F135" s="145" t="s">
        <v>801</v>
      </c>
      <c r="I135" s="146"/>
      <c r="L135" s="31"/>
      <c r="M135" s="147"/>
      <c r="T135" s="55"/>
      <c r="AT135" s="16" t="s">
        <v>141</v>
      </c>
      <c r="AU135" s="16" t="s">
        <v>88</v>
      </c>
    </row>
    <row r="136" spans="2:65" s="1" customFormat="1" ht="11">
      <c r="B136" s="31"/>
      <c r="D136" s="148" t="s">
        <v>143</v>
      </c>
      <c r="F136" s="149" t="s">
        <v>802</v>
      </c>
      <c r="I136" s="146"/>
      <c r="L136" s="31"/>
      <c r="M136" s="147"/>
      <c r="T136" s="55"/>
      <c r="AT136" s="16" t="s">
        <v>143</v>
      </c>
      <c r="AU136" s="16" t="s">
        <v>88</v>
      </c>
    </row>
    <row r="137" spans="2:65" s="13" customFormat="1" ht="12">
      <c r="B137" s="156"/>
      <c r="D137" s="144" t="s">
        <v>145</v>
      </c>
      <c r="E137" s="157" t="s">
        <v>1</v>
      </c>
      <c r="F137" s="158" t="s">
        <v>403</v>
      </c>
      <c r="H137" s="159">
        <v>1453</v>
      </c>
      <c r="I137" s="160"/>
      <c r="L137" s="156"/>
      <c r="M137" s="161"/>
      <c r="T137" s="162"/>
      <c r="AT137" s="157" t="s">
        <v>145</v>
      </c>
      <c r="AU137" s="157" t="s">
        <v>88</v>
      </c>
      <c r="AV137" s="13" t="s">
        <v>88</v>
      </c>
      <c r="AW137" s="13" t="s">
        <v>36</v>
      </c>
      <c r="AX137" s="13" t="s">
        <v>21</v>
      </c>
      <c r="AY137" s="157" t="s">
        <v>132</v>
      </c>
    </row>
    <row r="138" spans="2:65" s="1" customFormat="1" ht="24.25" customHeight="1">
      <c r="B138" s="31"/>
      <c r="C138" s="131" t="s">
        <v>547</v>
      </c>
      <c r="D138" s="131" t="s">
        <v>134</v>
      </c>
      <c r="E138" s="132" t="s">
        <v>803</v>
      </c>
      <c r="F138" s="133" t="s">
        <v>804</v>
      </c>
      <c r="G138" s="134" t="s">
        <v>137</v>
      </c>
      <c r="H138" s="135">
        <v>1453</v>
      </c>
      <c r="I138" s="136"/>
      <c r="J138" s="137">
        <f>ROUND(I138*H138,2)</f>
        <v>0</v>
      </c>
      <c r="K138" s="133" t="s">
        <v>138</v>
      </c>
      <c r="L138" s="31"/>
      <c r="M138" s="138" t="s">
        <v>1</v>
      </c>
      <c r="N138" s="139" t="s">
        <v>44</v>
      </c>
      <c r="P138" s="140">
        <f>O138*H138</f>
        <v>0</v>
      </c>
      <c r="Q138" s="140">
        <v>3.1E-4</v>
      </c>
      <c r="R138" s="140">
        <f>Q138*H138</f>
        <v>0.45043</v>
      </c>
      <c r="S138" s="140">
        <v>0</v>
      </c>
      <c r="T138" s="141">
        <f>S138*H138</f>
        <v>0</v>
      </c>
      <c r="AR138" s="142" t="s">
        <v>139</v>
      </c>
      <c r="AT138" s="142" t="s">
        <v>134</v>
      </c>
      <c r="AU138" s="142" t="s">
        <v>88</v>
      </c>
      <c r="AY138" s="16" t="s">
        <v>132</v>
      </c>
      <c r="BE138" s="143">
        <f>IF(N138="základní",J138,0)</f>
        <v>0</v>
      </c>
      <c r="BF138" s="143">
        <f>IF(N138="snížená",J138,0)</f>
        <v>0</v>
      </c>
      <c r="BG138" s="143">
        <f>IF(N138="zákl. přenesená",J138,0)</f>
        <v>0</v>
      </c>
      <c r="BH138" s="143">
        <f>IF(N138="sníž. přenesená",J138,0)</f>
        <v>0</v>
      </c>
      <c r="BI138" s="143">
        <f>IF(N138="nulová",J138,0)</f>
        <v>0</v>
      </c>
      <c r="BJ138" s="16" t="s">
        <v>21</v>
      </c>
      <c r="BK138" s="143">
        <f>ROUND(I138*H138,2)</f>
        <v>0</v>
      </c>
      <c r="BL138" s="16" t="s">
        <v>139</v>
      </c>
      <c r="BM138" s="142" t="s">
        <v>805</v>
      </c>
    </row>
    <row r="139" spans="2:65" s="1" customFormat="1" ht="24">
      <c r="B139" s="31"/>
      <c r="D139" s="144" t="s">
        <v>141</v>
      </c>
      <c r="F139" s="145" t="s">
        <v>806</v>
      </c>
      <c r="I139" s="146"/>
      <c r="L139" s="31"/>
      <c r="M139" s="147"/>
      <c r="T139" s="55"/>
      <c r="AT139" s="16" t="s">
        <v>141</v>
      </c>
      <c r="AU139" s="16" t="s">
        <v>88</v>
      </c>
    </row>
    <row r="140" spans="2:65" s="1" customFormat="1" ht="11">
      <c r="B140" s="31"/>
      <c r="D140" s="148" t="s">
        <v>143</v>
      </c>
      <c r="F140" s="149" t="s">
        <v>807</v>
      </c>
      <c r="I140" s="146"/>
      <c r="L140" s="31"/>
      <c r="M140" s="147"/>
      <c r="T140" s="55"/>
      <c r="AT140" s="16" t="s">
        <v>143</v>
      </c>
      <c r="AU140" s="16" t="s">
        <v>88</v>
      </c>
    </row>
    <row r="141" spans="2:65" s="13" customFormat="1" ht="12">
      <c r="B141" s="156"/>
      <c r="D141" s="144" t="s">
        <v>145</v>
      </c>
      <c r="E141" s="157" t="s">
        <v>1</v>
      </c>
      <c r="F141" s="158" t="s">
        <v>403</v>
      </c>
      <c r="H141" s="159">
        <v>1453</v>
      </c>
      <c r="I141" s="160"/>
      <c r="L141" s="156"/>
      <c r="M141" s="161"/>
      <c r="T141" s="162"/>
      <c r="AT141" s="157" t="s">
        <v>145</v>
      </c>
      <c r="AU141" s="157" t="s">
        <v>88</v>
      </c>
      <c r="AV141" s="13" t="s">
        <v>88</v>
      </c>
      <c r="AW141" s="13" t="s">
        <v>36</v>
      </c>
      <c r="AX141" s="13" t="s">
        <v>21</v>
      </c>
      <c r="AY141" s="157" t="s">
        <v>132</v>
      </c>
    </row>
    <row r="142" spans="2:65" s="1" customFormat="1" ht="33" customHeight="1">
      <c r="B142" s="31"/>
      <c r="C142" s="131" t="s">
        <v>187</v>
      </c>
      <c r="D142" s="131" t="s">
        <v>134</v>
      </c>
      <c r="E142" s="132" t="s">
        <v>808</v>
      </c>
      <c r="F142" s="133" t="s">
        <v>809</v>
      </c>
      <c r="G142" s="134" t="s">
        <v>137</v>
      </c>
      <c r="H142" s="135">
        <v>1453</v>
      </c>
      <c r="I142" s="136"/>
      <c r="J142" s="137">
        <f>ROUND(I142*H142,2)</f>
        <v>0</v>
      </c>
      <c r="K142" s="133" t="s">
        <v>138</v>
      </c>
      <c r="L142" s="31"/>
      <c r="M142" s="138" t="s">
        <v>1</v>
      </c>
      <c r="N142" s="139" t="s">
        <v>44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139</v>
      </c>
      <c r="AT142" s="142" t="s">
        <v>134</v>
      </c>
      <c r="AU142" s="142" t="s">
        <v>88</v>
      </c>
      <c r="AY142" s="16" t="s">
        <v>132</v>
      </c>
      <c r="BE142" s="143">
        <f>IF(N142="základní",J142,0)</f>
        <v>0</v>
      </c>
      <c r="BF142" s="143">
        <f>IF(N142="snížená",J142,0)</f>
        <v>0</v>
      </c>
      <c r="BG142" s="143">
        <f>IF(N142="zákl. přenesená",J142,0)</f>
        <v>0</v>
      </c>
      <c r="BH142" s="143">
        <f>IF(N142="sníž. přenesená",J142,0)</f>
        <v>0</v>
      </c>
      <c r="BI142" s="143">
        <f>IF(N142="nulová",J142,0)</f>
        <v>0</v>
      </c>
      <c r="BJ142" s="16" t="s">
        <v>21</v>
      </c>
      <c r="BK142" s="143">
        <f>ROUND(I142*H142,2)</f>
        <v>0</v>
      </c>
      <c r="BL142" s="16" t="s">
        <v>139</v>
      </c>
      <c r="BM142" s="142" t="s">
        <v>810</v>
      </c>
    </row>
    <row r="143" spans="2:65" s="1" customFormat="1" ht="36">
      <c r="B143" s="31"/>
      <c r="D143" s="144" t="s">
        <v>141</v>
      </c>
      <c r="F143" s="145" t="s">
        <v>811</v>
      </c>
      <c r="I143" s="146"/>
      <c r="L143" s="31"/>
      <c r="M143" s="147"/>
      <c r="T143" s="55"/>
      <c r="AT143" s="16" t="s">
        <v>141</v>
      </c>
      <c r="AU143" s="16" t="s">
        <v>88</v>
      </c>
    </row>
    <row r="144" spans="2:65" s="1" customFormat="1" ht="11">
      <c r="B144" s="31"/>
      <c r="D144" s="148" t="s">
        <v>143</v>
      </c>
      <c r="F144" s="149" t="s">
        <v>812</v>
      </c>
      <c r="I144" s="146"/>
      <c r="L144" s="31"/>
      <c r="M144" s="147"/>
      <c r="T144" s="55"/>
      <c r="AT144" s="16" t="s">
        <v>143</v>
      </c>
      <c r="AU144" s="16" t="s">
        <v>88</v>
      </c>
    </row>
    <row r="145" spans="2:65" s="13" customFormat="1" ht="12">
      <c r="B145" s="156"/>
      <c r="D145" s="144" t="s">
        <v>145</v>
      </c>
      <c r="E145" s="157" t="s">
        <v>1</v>
      </c>
      <c r="F145" s="158" t="s">
        <v>813</v>
      </c>
      <c r="H145" s="159">
        <v>1453</v>
      </c>
      <c r="I145" s="160"/>
      <c r="L145" s="156"/>
      <c r="M145" s="161"/>
      <c r="T145" s="162"/>
      <c r="AT145" s="157" t="s">
        <v>145</v>
      </c>
      <c r="AU145" s="157" t="s">
        <v>88</v>
      </c>
      <c r="AV145" s="13" t="s">
        <v>88</v>
      </c>
      <c r="AW145" s="13" t="s">
        <v>36</v>
      </c>
      <c r="AX145" s="13" t="s">
        <v>21</v>
      </c>
      <c r="AY145" s="157" t="s">
        <v>132</v>
      </c>
    </row>
    <row r="146" spans="2:65" s="11" customFormat="1" ht="22.75" customHeight="1">
      <c r="B146" s="119"/>
      <c r="D146" s="120" t="s">
        <v>78</v>
      </c>
      <c r="E146" s="129" t="s">
        <v>194</v>
      </c>
      <c r="F146" s="129" t="s">
        <v>569</v>
      </c>
      <c r="I146" s="122"/>
      <c r="J146" s="130">
        <f>BK146</f>
        <v>0</v>
      </c>
      <c r="L146" s="119"/>
      <c r="M146" s="124"/>
      <c r="P146" s="125">
        <f>SUM(P147:P161)</f>
        <v>0</v>
      </c>
      <c r="R146" s="125">
        <f>SUM(R147:R161)</f>
        <v>6.9328399999999991E-3</v>
      </c>
      <c r="T146" s="126">
        <f>SUM(T147:T161)</f>
        <v>0</v>
      </c>
      <c r="AR146" s="120" t="s">
        <v>21</v>
      </c>
      <c r="AT146" s="127" t="s">
        <v>78</v>
      </c>
      <c r="AU146" s="127" t="s">
        <v>21</v>
      </c>
      <c r="AY146" s="120" t="s">
        <v>132</v>
      </c>
      <c r="BK146" s="128">
        <f>SUM(BK147:BK161)</f>
        <v>0</v>
      </c>
    </row>
    <row r="147" spans="2:65" s="1" customFormat="1" ht="24.25" customHeight="1">
      <c r="B147" s="31"/>
      <c r="C147" s="131" t="s">
        <v>21</v>
      </c>
      <c r="D147" s="131" t="s">
        <v>134</v>
      </c>
      <c r="E147" s="132" t="s">
        <v>814</v>
      </c>
      <c r="F147" s="133" t="s">
        <v>815</v>
      </c>
      <c r="G147" s="134" t="s">
        <v>211</v>
      </c>
      <c r="H147" s="135">
        <v>31</v>
      </c>
      <c r="I147" s="136"/>
      <c r="J147" s="137">
        <f>ROUND(I147*H147,2)</f>
        <v>0</v>
      </c>
      <c r="K147" s="133" t="s">
        <v>138</v>
      </c>
      <c r="L147" s="31"/>
      <c r="M147" s="138" t="s">
        <v>1</v>
      </c>
      <c r="N147" s="139" t="s">
        <v>44</v>
      </c>
      <c r="P147" s="140">
        <f>O147*H147</f>
        <v>0</v>
      </c>
      <c r="Q147" s="140">
        <v>1.4950000000000001E-6</v>
      </c>
      <c r="R147" s="140">
        <f>Q147*H147</f>
        <v>4.6345000000000004E-5</v>
      </c>
      <c r="S147" s="140">
        <v>0</v>
      </c>
      <c r="T147" s="141">
        <f>S147*H147</f>
        <v>0</v>
      </c>
      <c r="AR147" s="142" t="s">
        <v>139</v>
      </c>
      <c r="AT147" s="142" t="s">
        <v>134</v>
      </c>
      <c r="AU147" s="142" t="s">
        <v>88</v>
      </c>
      <c r="AY147" s="16" t="s">
        <v>132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21</v>
      </c>
      <c r="BK147" s="143">
        <f>ROUND(I147*H147,2)</f>
        <v>0</v>
      </c>
      <c r="BL147" s="16" t="s">
        <v>139</v>
      </c>
      <c r="BM147" s="142" t="s">
        <v>816</v>
      </c>
    </row>
    <row r="148" spans="2:65" s="1" customFormat="1" ht="24">
      <c r="B148" s="31"/>
      <c r="D148" s="144" t="s">
        <v>141</v>
      </c>
      <c r="F148" s="145" t="s">
        <v>817</v>
      </c>
      <c r="I148" s="146"/>
      <c r="L148" s="31"/>
      <c r="M148" s="147"/>
      <c r="T148" s="55"/>
      <c r="AT148" s="16" t="s">
        <v>141</v>
      </c>
      <c r="AU148" s="16" t="s">
        <v>88</v>
      </c>
    </row>
    <row r="149" spans="2:65" s="1" customFormat="1" ht="11">
      <c r="B149" s="31"/>
      <c r="D149" s="148" t="s">
        <v>143</v>
      </c>
      <c r="F149" s="149" t="s">
        <v>818</v>
      </c>
      <c r="I149" s="146"/>
      <c r="L149" s="31"/>
      <c r="M149" s="147"/>
      <c r="T149" s="55"/>
      <c r="AT149" s="16" t="s">
        <v>143</v>
      </c>
      <c r="AU149" s="16" t="s">
        <v>88</v>
      </c>
    </row>
    <row r="150" spans="2:65" s="12" customFormat="1" ht="12">
      <c r="B150" s="150"/>
      <c r="D150" s="144" t="s">
        <v>145</v>
      </c>
      <c r="E150" s="151" t="s">
        <v>1</v>
      </c>
      <c r="F150" s="152" t="s">
        <v>819</v>
      </c>
      <c r="H150" s="151" t="s">
        <v>1</v>
      </c>
      <c r="I150" s="153"/>
      <c r="L150" s="150"/>
      <c r="M150" s="154"/>
      <c r="T150" s="155"/>
      <c r="AT150" s="151" t="s">
        <v>145</v>
      </c>
      <c r="AU150" s="151" t="s">
        <v>88</v>
      </c>
      <c r="AV150" s="12" t="s">
        <v>21</v>
      </c>
      <c r="AW150" s="12" t="s">
        <v>36</v>
      </c>
      <c r="AX150" s="12" t="s">
        <v>79</v>
      </c>
      <c r="AY150" s="151" t="s">
        <v>132</v>
      </c>
    </row>
    <row r="151" spans="2:65" s="13" customFormat="1" ht="12">
      <c r="B151" s="156"/>
      <c r="D151" s="144" t="s">
        <v>145</v>
      </c>
      <c r="E151" s="157" t="s">
        <v>1</v>
      </c>
      <c r="F151" s="158" t="s">
        <v>632</v>
      </c>
      <c r="H151" s="159">
        <v>31</v>
      </c>
      <c r="I151" s="160"/>
      <c r="L151" s="156"/>
      <c r="M151" s="161"/>
      <c r="T151" s="162"/>
      <c r="AT151" s="157" t="s">
        <v>145</v>
      </c>
      <c r="AU151" s="157" t="s">
        <v>88</v>
      </c>
      <c r="AV151" s="13" t="s">
        <v>88</v>
      </c>
      <c r="AW151" s="13" t="s">
        <v>36</v>
      </c>
      <c r="AX151" s="13" t="s">
        <v>21</v>
      </c>
      <c r="AY151" s="157" t="s">
        <v>132</v>
      </c>
    </row>
    <row r="152" spans="2:65" s="1" customFormat="1" ht="24.25" customHeight="1">
      <c r="B152" s="31"/>
      <c r="C152" s="131" t="s">
        <v>88</v>
      </c>
      <c r="D152" s="131" t="s">
        <v>134</v>
      </c>
      <c r="E152" s="132" t="s">
        <v>820</v>
      </c>
      <c r="F152" s="133" t="s">
        <v>821</v>
      </c>
      <c r="G152" s="134" t="s">
        <v>211</v>
      </c>
      <c r="H152" s="135">
        <v>31</v>
      </c>
      <c r="I152" s="136"/>
      <c r="J152" s="137">
        <f>ROUND(I152*H152,2)</f>
        <v>0</v>
      </c>
      <c r="K152" s="133" t="s">
        <v>138</v>
      </c>
      <c r="L152" s="31"/>
      <c r="M152" s="138" t="s">
        <v>1</v>
      </c>
      <c r="N152" s="139" t="s">
        <v>44</v>
      </c>
      <c r="P152" s="140">
        <f>O152*H152</f>
        <v>0</v>
      </c>
      <c r="Q152" s="140">
        <v>2.2049999999999999E-4</v>
      </c>
      <c r="R152" s="140">
        <f>Q152*H152</f>
        <v>6.8354999999999996E-3</v>
      </c>
      <c r="S152" s="140">
        <v>0</v>
      </c>
      <c r="T152" s="141">
        <f>S152*H152</f>
        <v>0</v>
      </c>
      <c r="AR152" s="142" t="s">
        <v>139</v>
      </c>
      <c r="AT152" s="142" t="s">
        <v>134</v>
      </c>
      <c r="AU152" s="142" t="s">
        <v>88</v>
      </c>
      <c r="AY152" s="16" t="s">
        <v>132</v>
      </c>
      <c r="BE152" s="143">
        <f>IF(N152="základní",J152,0)</f>
        <v>0</v>
      </c>
      <c r="BF152" s="143">
        <f>IF(N152="snížená",J152,0)</f>
        <v>0</v>
      </c>
      <c r="BG152" s="143">
        <f>IF(N152="zákl. přenesená",J152,0)</f>
        <v>0</v>
      </c>
      <c r="BH152" s="143">
        <f>IF(N152="sníž. přenesená",J152,0)</f>
        <v>0</v>
      </c>
      <c r="BI152" s="143">
        <f>IF(N152="nulová",J152,0)</f>
        <v>0</v>
      </c>
      <c r="BJ152" s="16" t="s">
        <v>21</v>
      </c>
      <c r="BK152" s="143">
        <f>ROUND(I152*H152,2)</f>
        <v>0</v>
      </c>
      <c r="BL152" s="16" t="s">
        <v>139</v>
      </c>
      <c r="BM152" s="142" t="s">
        <v>822</v>
      </c>
    </row>
    <row r="153" spans="2:65" s="1" customFormat="1" ht="48">
      <c r="B153" s="31"/>
      <c r="D153" s="144" t="s">
        <v>141</v>
      </c>
      <c r="F153" s="145" t="s">
        <v>823</v>
      </c>
      <c r="I153" s="146"/>
      <c r="L153" s="31"/>
      <c r="M153" s="147"/>
      <c r="T153" s="55"/>
      <c r="AT153" s="16" t="s">
        <v>141</v>
      </c>
      <c r="AU153" s="16" t="s">
        <v>88</v>
      </c>
    </row>
    <row r="154" spans="2:65" s="1" customFormat="1" ht="11">
      <c r="B154" s="31"/>
      <c r="D154" s="148" t="s">
        <v>143</v>
      </c>
      <c r="F154" s="149" t="s">
        <v>824</v>
      </c>
      <c r="I154" s="146"/>
      <c r="L154" s="31"/>
      <c r="M154" s="147"/>
      <c r="T154" s="55"/>
      <c r="AT154" s="16" t="s">
        <v>143</v>
      </c>
      <c r="AU154" s="16" t="s">
        <v>88</v>
      </c>
    </row>
    <row r="155" spans="2:65" s="12" customFormat="1" ht="12">
      <c r="B155" s="150"/>
      <c r="D155" s="144" t="s">
        <v>145</v>
      </c>
      <c r="E155" s="151" t="s">
        <v>1</v>
      </c>
      <c r="F155" s="152" t="s">
        <v>819</v>
      </c>
      <c r="H155" s="151" t="s">
        <v>1</v>
      </c>
      <c r="I155" s="153"/>
      <c r="L155" s="150"/>
      <c r="M155" s="154"/>
      <c r="T155" s="155"/>
      <c r="AT155" s="151" t="s">
        <v>145</v>
      </c>
      <c r="AU155" s="151" t="s">
        <v>88</v>
      </c>
      <c r="AV155" s="12" t="s">
        <v>21</v>
      </c>
      <c r="AW155" s="12" t="s">
        <v>36</v>
      </c>
      <c r="AX155" s="12" t="s">
        <v>79</v>
      </c>
      <c r="AY155" s="151" t="s">
        <v>132</v>
      </c>
    </row>
    <row r="156" spans="2:65" s="13" customFormat="1" ht="12">
      <c r="B156" s="156"/>
      <c r="D156" s="144" t="s">
        <v>145</v>
      </c>
      <c r="E156" s="157" t="s">
        <v>1</v>
      </c>
      <c r="F156" s="158" t="s">
        <v>632</v>
      </c>
      <c r="H156" s="159">
        <v>31</v>
      </c>
      <c r="I156" s="160"/>
      <c r="L156" s="156"/>
      <c r="M156" s="161"/>
      <c r="T156" s="162"/>
      <c r="AT156" s="157" t="s">
        <v>145</v>
      </c>
      <c r="AU156" s="157" t="s">
        <v>88</v>
      </c>
      <c r="AV156" s="13" t="s">
        <v>88</v>
      </c>
      <c r="AW156" s="13" t="s">
        <v>36</v>
      </c>
      <c r="AX156" s="13" t="s">
        <v>21</v>
      </c>
      <c r="AY156" s="157" t="s">
        <v>132</v>
      </c>
    </row>
    <row r="157" spans="2:65" s="1" customFormat="1" ht="24.25" customHeight="1">
      <c r="B157" s="31"/>
      <c r="C157" s="131" t="s">
        <v>155</v>
      </c>
      <c r="D157" s="131" t="s">
        <v>134</v>
      </c>
      <c r="E157" s="132" t="s">
        <v>825</v>
      </c>
      <c r="F157" s="133" t="s">
        <v>826</v>
      </c>
      <c r="G157" s="134" t="s">
        <v>211</v>
      </c>
      <c r="H157" s="135">
        <v>31</v>
      </c>
      <c r="I157" s="136"/>
      <c r="J157" s="137">
        <f>ROUND(I157*H157,2)</f>
        <v>0</v>
      </c>
      <c r="K157" s="133" t="s">
        <v>138</v>
      </c>
      <c r="L157" s="31"/>
      <c r="M157" s="138" t="s">
        <v>1</v>
      </c>
      <c r="N157" s="139" t="s">
        <v>44</v>
      </c>
      <c r="P157" s="140">
        <f>O157*H157</f>
        <v>0</v>
      </c>
      <c r="Q157" s="140">
        <v>1.6449999999999999E-6</v>
      </c>
      <c r="R157" s="140">
        <f>Q157*H157</f>
        <v>5.0994999999999995E-5</v>
      </c>
      <c r="S157" s="140">
        <v>0</v>
      </c>
      <c r="T157" s="141">
        <f>S157*H157</f>
        <v>0</v>
      </c>
      <c r="AR157" s="142" t="s">
        <v>139</v>
      </c>
      <c r="AT157" s="142" t="s">
        <v>134</v>
      </c>
      <c r="AU157" s="142" t="s">
        <v>88</v>
      </c>
      <c r="AY157" s="16" t="s">
        <v>132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21</v>
      </c>
      <c r="BK157" s="143">
        <f>ROUND(I157*H157,2)</f>
        <v>0</v>
      </c>
      <c r="BL157" s="16" t="s">
        <v>139</v>
      </c>
      <c r="BM157" s="142" t="s">
        <v>827</v>
      </c>
    </row>
    <row r="158" spans="2:65" s="1" customFormat="1" ht="24">
      <c r="B158" s="31"/>
      <c r="D158" s="144" t="s">
        <v>141</v>
      </c>
      <c r="F158" s="145" t="s">
        <v>828</v>
      </c>
      <c r="I158" s="146"/>
      <c r="L158" s="31"/>
      <c r="M158" s="147"/>
      <c r="T158" s="55"/>
      <c r="AT158" s="16" t="s">
        <v>141</v>
      </c>
      <c r="AU158" s="16" t="s">
        <v>88</v>
      </c>
    </row>
    <row r="159" spans="2:65" s="1" customFormat="1" ht="11">
      <c r="B159" s="31"/>
      <c r="D159" s="148" t="s">
        <v>143</v>
      </c>
      <c r="F159" s="149" t="s">
        <v>829</v>
      </c>
      <c r="I159" s="146"/>
      <c r="L159" s="31"/>
      <c r="M159" s="147"/>
      <c r="T159" s="55"/>
      <c r="AT159" s="16" t="s">
        <v>143</v>
      </c>
      <c r="AU159" s="16" t="s">
        <v>88</v>
      </c>
    </row>
    <row r="160" spans="2:65" s="12" customFormat="1" ht="12">
      <c r="B160" s="150"/>
      <c r="D160" s="144" t="s">
        <v>145</v>
      </c>
      <c r="E160" s="151" t="s">
        <v>1</v>
      </c>
      <c r="F160" s="152" t="s">
        <v>830</v>
      </c>
      <c r="H160" s="151" t="s">
        <v>1</v>
      </c>
      <c r="I160" s="153"/>
      <c r="L160" s="150"/>
      <c r="M160" s="154"/>
      <c r="T160" s="155"/>
      <c r="AT160" s="151" t="s">
        <v>145</v>
      </c>
      <c r="AU160" s="151" t="s">
        <v>88</v>
      </c>
      <c r="AV160" s="12" t="s">
        <v>21</v>
      </c>
      <c r="AW160" s="12" t="s">
        <v>36</v>
      </c>
      <c r="AX160" s="12" t="s">
        <v>79</v>
      </c>
      <c r="AY160" s="151" t="s">
        <v>132</v>
      </c>
    </row>
    <row r="161" spans="2:65" s="13" customFormat="1" ht="12">
      <c r="B161" s="156"/>
      <c r="D161" s="144" t="s">
        <v>145</v>
      </c>
      <c r="E161" s="157" t="s">
        <v>1</v>
      </c>
      <c r="F161" s="158" t="s">
        <v>632</v>
      </c>
      <c r="H161" s="159">
        <v>31</v>
      </c>
      <c r="I161" s="160"/>
      <c r="L161" s="156"/>
      <c r="M161" s="161"/>
      <c r="T161" s="162"/>
      <c r="AT161" s="157" t="s">
        <v>145</v>
      </c>
      <c r="AU161" s="157" t="s">
        <v>88</v>
      </c>
      <c r="AV161" s="13" t="s">
        <v>88</v>
      </c>
      <c r="AW161" s="13" t="s">
        <v>36</v>
      </c>
      <c r="AX161" s="13" t="s">
        <v>21</v>
      </c>
      <c r="AY161" s="157" t="s">
        <v>132</v>
      </c>
    </row>
    <row r="162" spans="2:65" s="11" customFormat="1" ht="22.75" customHeight="1">
      <c r="B162" s="119"/>
      <c r="D162" s="120" t="s">
        <v>78</v>
      </c>
      <c r="E162" s="129" t="s">
        <v>720</v>
      </c>
      <c r="F162" s="129" t="s">
        <v>721</v>
      </c>
      <c r="I162" s="122"/>
      <c r="J162" s="130">
        <f>BK162</f>
        <v>0</v>
      </c>
      <c r="L162" s="119"/>
      <c r="M162" s="124"/>
      <c r="P162" s="125">
        <f>SUM(P163:P170)</f>
        <v>0</v>
      </c>
      <c r="R162" s="125">
        <f>SUM(R163:R170)</f>
        <v>0</v>
      </c>
      <c r="T162" s="126">
        <f>SUM(T163:T170)</f>
        <v>0</v>
      </c>
      <c r="AR162" s="120" t="s">
        <v>21</v>
      </c>
      <c r="AT162" s="127" t="s">
        <v>78</v>
      </c>
      <c r="AU162" s="127" t="s">
        <v>21</v>
      </c>
      <c r="AY162" s="120" t="s">
        <v>132</v>
      </c>
      <c r="BK162" s="128">
        <f>SUM(BK163:BK170)</f>
        <v>0</v>
      </c>
    </row>
    <row r="163" spans="2:65" s="1" customFormat="1" ht="21.75" customHeight="1">
      <c r="B163" s="31"/>
      <c r="C163" s="131" t="s">
        <v>26</v>
      </c>
      <c r="D163" s="131" t="s">
        <v>134</v>
      </c>
      <c r="E163" s="132" t="s">
        <v>723</v>
      </c>
      <c r="F163" s="133" t="s">
        <v>724</v>
      </c>
      <c r="G163" s="134" t="s">
        <v>270</v>
      </c>
      <c r="H163" s="135">
        <v>351.21</v>
      </c>
      <c r="I163" s="136"/>
      <c r="J163" s="137">
        <f>ROUND(I163*H163,2)</f>
        <v>0</v>
      </c>
      <c r="K163" s="133" t="s">
        <v>138</v>
      </c>
      <c r="L163" s="31"/>
      <c r="M163" s="138" t="s">
        <v>1</v>
      </c>
      <c r="N163" s="139" t="s">
        <v>44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139</v>
      </c>
      <c r="AT163" s="142" t="s">
        <v>134</v>
      </c>
      <c r="AU163" s="142" t="s">
        <v>88</v>
      </c>
      <c r="AY163" s="16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21</v>
      </c>
      <c r="BK163" s="143">
        <f>ROUND(I163*H163,2)</f>
        <v>0</v>
      </c>
      <c r="BL163" s="16" t="s">
        <v>139</v>
      </c>
      <c r="BM163" s="142" t="s">
        <v>831</v>
      </c>
    </row>
    <row r="164" spans="2:65" s="1" customFormat="1" ht="24">
      <c r="B164" s="31"/>
      <c r="D164" s="144" t="s">
        <v>141</v>
      </c>
      <c r="F164" s="145" t="s">
        <v>726</v>
      </c>
      <c r="I164" s="146"/>
      <c r="L164" s="31"/>
      <c r="M164" s="147"/>
      <c r="T164" s="55"/>
      <c r="AT164" s="16" t="s">
        <v>141</v>
      </c>
      <c r="AU164" s="16" t="s">
        <v>88</v>
      </c>
    </row>
    <row r="165" spans="2:65" s="1" customFormat="1" ht="11">
      <c r="B165" s="31"/>
      <c r="D165" s="148" t="s">
        <v>143</v>
      </c>
      <c r="F165" s="149" t="s">
        <v>727</v>
      </c>
      <c r="I165" s="146"/>
      <c r="L165" s="31"/>
      <c r="M165" s="147"/>
      <c r="T165" s="55"/>
      <c r="AT165" s="16" t="s">
        <v>143</v>
      </c>
      <c r="AU165" s="16" t="s">
        <v>88</v>
      </c>
    </row>
    <row r="166" spans="2:65" s="1" customFormat="1" ht="24.25" customHeight="1">
      <c r="B166" s="31"/>
      <c r="C166" s="131" t="s">
        <v>208</v>
      </c>
      <c r="D166" s="131" t="s">
        <v>134</v>
      </c>
      <c r="E166" s="132" t="s">
        <v>729</v>
      </c>
      <c r="F166" s="133" t="s">
        <v>730</v>
      </c>
      <c r="G166" s="134" t="s">
        <v>270</v>
      </c>
      <c r="H166" s="135">
        <v>351.21</v>
      </c>
      <c r="I166" s="136"/>
      <c r="J166" s="137">
        <f>ROUND(I166*H166,2)</f>
        <v>0</v>
      </c>
      <c r="K166" s="133" t="s">
        <v>1</v>
      </c>
      <c r="L166" s="31"/>
      <c r="M166" s="138" t="s">
        <v>1</v>
      </c>
      <c r="N166" s="139" t="s">
        <v>44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139</v>
      </c>
      <c r="AT166" s="142" t="s">
        <v>134</v>
      </c>
      <c r="AU166" s="142" t="s">
        <v>88</v>
      </c>
      <c r="AY166" s="16" t="s">
        <v>132</v>
      </c>
      <c r="BE166" s="143">
        <f>IF(N166="základní",J166,0)</f>
        <v>0</v>
      </c>
      <c r="BF166" s="143">
        <f>IF(N166="snížená",J166,0)</f>
        <v>0</v>
      </c>
      <c r="BG166" s="143">
        <f>IF(N166="zákl. přenesená",J166,0)</f>
        <v>0</v>
      </c>
      <c r="BH166" s="143">
        <f>IF(N166="sníž. přenesená",J166,0)</f>
        <v>0</v>
      </c>
      <c r="BI166" s="143">
        <f>IF(N166="nulová",J166,0)</f>
        <v>0</v>
      </c>
      <c r="BJ166" s="16" t="s">
        <v>21</v>
      </c>
      <c r="BK166" s="143">
        <f>ROUND(I166*H166,2)</f>
        <v>0</v>
      </c>
      <c r="BL166" s="16" t="s">
        <v>139</v>
      </c>
      <c r="BM166" s="142" t="s">
        <v>832</v>
      </c>
    </row>
    <row r="167" spans="2:65" s="1" customFormat="1" ht="24">
      <c r="B167" s="31"/>
      <c r="D167" s="144" t="s">
        <v>141</v>
      </c>
      <c r="F167" s="145" t="s">
        <v>732</v>
      </c>
      <c r="I167" s="146"/>
      <c r="L167" s="31"/>
      <c r="M167" s="147"/>
      <c r="T167" s="55"/>
      <c r="AT167" s="16" t="s">
        <v>141</v>
      </c>
      <c r="AU167" s="16" t="s">
        <v>88</v>
      </c>
    </row>
    <row r="168" spans="2:65" s="1" customFormat="1" ht="44.25" customHeight="1">
      <c r="B168" s="31"/>
      <c r="C168" s="131" t="s">
        <v>8</v>
      </c>
      <c r="D168" s="131" t="s">
        <v>134</v>
      </c>
      <c r="E168" s="132" t="s">
        <v>756</v>
      </c>
      <c r="F168" s="133" t="s">
        <v>757</v>
      </c>
      <c r="G168" s="134" t="s">
        <v>270</v>
      </c>
      <c r="H168" s="135">
        <v>351.21</v>
      </c>
      <c r="I168" s="136"/>
      <c r="J168" s="137">
        <f>ROUND(I168*H168,2)</f>
        <v>0</v>
      </c>
      <c r="K168" s="133" t="s">
        <v>138</v>
      </c>
      <c r="L168" s="31"/>
      <c r="M168" s="138" t="s">
        <v>1</v>
      </c>
      <c r="N168" s="139" t="s">
        <v>44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139</v>
      </c>
      <c r="AT168" s="142" t="s">
        <v>134</v>
      </c>
      <c r="AU168" s="142" t="s">
        <v>88</v>
      </c>
      <c r="AY168" s="16" t="s">
        <v>132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21</v>
      </c>
      <c r="BK168" s="143">
        <f>ROUND(I168*H168,2)</f>
        <v>0</v>
      </c>
      <c r="BL168" s="16" t="s">
        <v>139</v>
      </c>
      <c r="BM168" s="142" t="s">
        <v>833</v>
      </c>
    </row>
    <row r="169" spans="2:65" s="1" customFormat="1" ht="36">
      <c r="B169" s="31"/>
      <c r="D169" s="144" t="s">
        <v>141</v>
      </c>
      <c r="F169" s="145" t="s">
        <v>757</v>
      </c>
      <c r="I169" s="146"/>
      <c r="L169" s="31"/>
      <c r="M169" s="147"/>
      <c r="T169" s="55"/>
      <c r="AT169" s="16" t="s">
        <v>141</v>
      </c>
      <c r="AU169" s="16" t="s">
        <v>88</v>
      </c>
    </row>
    <row r="170" spans="2:65" s="1" customFormat="1" ht="11">
      <c r="B170" s="31"/>
      <c r="D170" s="148" t="s">
        <v>143</v>
      </c>
      <c r="F170" s="149" t="s">
        <v>759</v>
      </c>
      <c r="I170" s="146"/>
      <c r="L170" s="31"/>
      <c r="M170" s="182"/>
      <c r="N170" s="183"/>
      <c r="O170" s="183"/>
      <c r="P170" s="183"/>
      <c r="Q170" s="183"/>
      <c r="R170" s="183"/>
      <c r="S170" s="183"/>
      <c r="T170" s="184"/>
      <c r="AT170" s="16" t="s">
        <v>143</v>
      </c>
      <c r="AU170" s="16" t="s">
        <v>88</v>
      </c>
    </row>
    <row r="171" spans="2:65" s="1" customFormat="1" ht="7" customHeight="1">
      <c r="B171" s="43"/>
      <c r="C171" s="44"/>
      <c r="D171" s="44"/>
      <c r="E171" s="44"/>
      <c r="F171" s="44"/>
      <c r="G171" s="44"/>
      <c r="H171" s="44"/>
      <c r="I171" s="44"/>
      <c r="J171" s="44"/>
      <c r="K171" s="44"/>
      <c r="L171" s="31"/>
    </row>
  </sheetData>
  <sheetProtection algorithmName="SHA-512" hashValue="PDnirLouN9Rw0LcQp94Q6vLXb31/iKKeTXSBMZq/jh8+UHkcRUfG7ElFz21wCqGwIX0yjdGpsIx9CJzvZxIQWw==" saltValue="QJ8hksyhhJwOhz7WiaLwDOaCBF5DpS0GRX6SzI3jmYGuAccO2QOJIUjP4b+uzG2eTThe7T5G7Agqx7+e1TsjsQ==" spinCount="100000" sheet="1" objects="1" scenarios="1" formatColumns="0" formatRows="0" autoFilter="0"/>
  <autoFilter ref="C120:K170" xr:uid="{00000000-0009-0000-0000-000002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hyperlinks>
    <hyperlink ref="F126" r:id="rId1" xr:uid="{00000000-0004-0000-0200-000000000000}"/>
    <hyperlink ref="F132" r:id="rId2" xr:uid="{00000000-0004-0000-0200-000001000000}"/>
    <hyperlink ref="F136" r:id="rId3" xr:uid="{00000000-0004-0000-0200-000002000000}"/>
    <hyperlink ref="F140" r:id="rId4" xr:uid="{00000000-0004-0000-0200-000003000000}"/>
    <hyperlink ref="F144" r:id="rId5" xr:uid="{00000000-0004-0000-0200-000004000000}"/>
    <hyperlink ref="F149" r:id="rId6" xr:uid="{00000000-0004-0000-0200-000005000000}"/>
    <hyperlink ref="F154" r:id="rId7" xr:uid="{00000000-0004-0000-0200-000006000000}"/>
    <hyperlink ref="F159" r:id="rId8" xr:uid="{00000000-0004-0000-0200-000007000000}"/>
    <hyperlink ref="F165" r:id="rId9" xr:uid="{00000000-0004-0000-0200-000008000000}"/>
    <hyperlink ref="F170" r:id="rId10" xr:uid="{00000000-0004-0000-0200-00000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211"/>
  <sheetViews>
    <sheetView showGridLines="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94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Doksy - oprava MK ul. Nerudova - 19.8.2025</v>
      </c>
      <c r="F7" s="224"/>
      <c r="G7" s="224"/>
      <c r="H7" s="224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185" t="s">
        <v>834</v>
      </c>
      <c r="F9" s="225"/>
      <c r="G9" s="225"/>
      <c r="H9" s="22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207"/>
      <c r="G18" s="207"/>
      <c r="H18" s="207"/>
      <c r="I18" s="26" t="s">
        <v>31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Ing. Martina Hřebřinová</v>
      </c>
      <c r="I21" s="26" t="s">
        <v>31</v>
      </c>
      <c r="J21" s="24" t="str">
        <f>IF('Rekapitulace stavby'!AN17="","",'Rekapitulace stavby'!AN17)</f>
        <v/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212" t="s">
        <v>1</v>
      </c>
      <c r="F27" s="212"/>
      <c r="G27" s="212"/>
      <c r="H27" s="21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ROUND(J119,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5" customHeight="1">
      <c r="B33" s="31"/>
      <c r="D33" s="54" t="s">
        <v>43</v>
      </c>
      <c r="E33" s="26" t="s">
        <v>44</v>
      </c>
      <c r="F33" s="90">
        <f>ROUND((SUM(BE119:BE210)),  2)</f>
        <v>0</v>
      </c>
      <c r="I33" s="91">
        <v>0.21</v>
      </c>
      <c r="J33" s="90">
        <f>ROUND(((SUM(BE119:BE210))*I33),  2)</f>
        <v>0</v>
      </c>
      <c r="L33" s="31"/>
    </row>
    <row r="34" spans="2:12" s="1" customFormat="1" ht="14.5" customHeight="1">
      <c r="B34" s="31"/>
      <c r="E34" s="26" t="s">
        <v>45</v>
      </c>
      <c r="F34" s="90">
        <f>ROUND((SUM(BF119:BF210)),  2)</f>
        <v>0</v>
      </c>
      <c r="I34" s="91">
        <v>0.12</v>
      </c>
      <c r="J34" s="90">
        <f>ROUND(((SUM(BF119:BF210))*I34),  2)</f>
        <v>0</v>
      </c>
      <c r="L34" s="31"/>
    </row>
    <row r="35" spans="2:12" s="1" customFormat="1" ht="14.5" hidden="1" customHeight="1">
      <c r="B35" s="31"/>
      <c r="E35" s="26" t="s">
        <v>46</v>
      </c>
      <c r="F35" s="90">
        <f>ROUND((SUM(BG119:BG210)),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47</v>
      </c>
      <c r="F36" s="90">
        <f>ROUND((SUM(BH119:BH210)),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48</v>
      </c>
      <c r="F37" s="90">
        <f>ROUND((SUM(BI119:BI210)),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101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3" t="str">
        <f>E7</f>
        <v>Doksy - oprava MK ul. Nerudova - 19.8.2025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185" t="str">
        <f>E9</f>
        <v>SO 401 - Veřejné osvětlení</v>
      </c>
      <c r="F87" s="225"/>
      <c r="G87" s="225"/>
      <c r="H87" s="22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7" customHeight="1">
      <c r="B90" s="31"/>
      <c r="L90" s="31"/>
    </row>
    <row r="91" spans="2:47" s="1" customFormat="1" ht="25.75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5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104</v>
      </c>
      <c r="J96" s="65">
        <f>J119</f>
        <v>0</v>
      </c>
      <c r="L96" s="31"/>
      <c r="AU96" s="16" t="s">
        <v>105</v>
      </c>
    </row>
    <row r="97" spans="2:12" s="8" customFormat="1" ht="25" customHeight="1">
      <c r="B97" s="103"/>
      <c r="D97" s="104" t="s">
        <v>835</v>
      </c>
      <c r="E97" s="105"/>
      <c r="F97" s="105"/>
      <c r="G97" s="105"/>
      <c r="H97" s="105"/>
      <c r="I97" s="105"/>
      <c r="J97" s="106">
        <f>J120</f>
        <v>0</v>
      </c>
      <c r="L97" s="103"/>
    </row>
    <row r="98" spans="2:12" s="8" customFormat="1" ht="25" customHeight="1">
      <c r="B98" s="103"/>
      <c r="D98" s="104" t="s">
        <v>836</v>
      </c>
      <c r="E98" s="105"/>
      <c r="F98" s="105"/>
      <c r="G98" s="105"/>
      <c r="H98" s="105"/>
      <c r="I98" s="105"/>
      <c r="J98" s="106">
        <f>J167</f>
        <v>0</v>
      </c>
      <c r="L98" s="103"/>
    </row>
    <row r="99" spans="2:12" s="8" customFormat="1" ht="25" customHeight="1">
      <c r="B99" s="103"/>
      <c r="D99" s="104" t="s">
        <v>837</v>
      </c>
      <c r="E99" s="105"/>
      <c r="F99" s="105"/>
      <c r="G99" s="105"/>
      <c r="H99" s="105"/>
      <c r="I99" s="105"/>
      <c r="J99" s="106">
        <f>J190</f>
        <v>0</v>
      </c>
      <c r="L99" s="103"/>
    </row>
    <row r="100" spans="2:12" s="1" customFormat="1" ht="21.75" customHeight="1">
      <c r="B100" s="31"/>
      <c r="L100" s="31"/>
    </row>
    <row r="101" spans="2:12" s="1" customFormat="1" ht="7" customHeight="1">
      <c r="B101" s="43"/>
      <c r="C101" s="44"/>
      <c r="D101" s="44"/>
      <c r="E101" s="44"/>
      <c r="F101" s="44"/>
      <c r="G101" s="44"/>
      <c r="H101" s="44"/>
      <c r="I101" s="44"/>
      <c r="J101" s="44"/>
      <c r="K101" s="44"/>
      <c r="L101" s="31"/>
    </row>
    <row r="105" spans="2:12" s="1" customFormat="1" ht="7" customHeight="1">
      <c r="B105" s="45"/>
      <c r="C105" s="46"/>
      <c r="D105" s="46"/>
      <c r="E105" s="46"/>
      <c r="F105" s="46"/>
      <c r="G105" s="46"/>
      <c r="H105" s="46"/>
      <c r="I105" s="46"/>
      <c r="J105" s="46"/>
      <c r="K105" s="46"/>
      <c r="L105" s="31"/>
    </row>
    <row r="106" spans="2:12" s="1" customFormat="1" ht="25" customHeight="1">
      <c r="B106" s="31"/>
      <c r="C106" s="20" t="s">
        <v>117</v>
      </c>
      <c r="L106" s="31"/>
    </row>
    <row r="107" spans="2:12" s="1" customFormat="1" ht="7" customHeight="1">
      <c r="B107" s="31"/>
      <c r="L107" s="31"/>
    </row>
    <row r="108" spans="2:12" s="1" customFormat="1" ht="12" customHeight="1">
      <c r="B108" s="31"/>
      <c r="C108" s="26" t="s">
        <v>16</v>
      </c>
      <c r="L108" s="31"/>
    </row>
    <row r="109" spans="2:12" s="1" customFormat="1" ht="16.5" customHeight="1">
      <c r="B109" s="31"/>
      <c r="E109" s="223" t="str">
        <f>E7</f>
        <v>Doksy - oprava MK ul. Nerudova - 19.8.2025</v>
      </c>
      <c r="F109" s="224"/>
      <c r="G109" s="224"/>
      <c r="H109" s="224"/>
      <c r="L109" s="31"/>
    </row>
    <row r="110" spans="2:12" s="1" customFormat="1" ht="12" customHeight="1">
      <c r="B110" s="31"/>
      <c r="C110" s="26" t="s">
        <v>99</v>
      </c>
      <c r="L110" s="31"/>
    </row>
    <row r="111" spans="2:12" s="1" customFormat="1" ht="16.5" customHeight="1">
      <c r="B111" s="31"/>
      <c r="E111" s="185" t="str">
        <f>E9</f>
        <v>SO 401 - Veřejné osvětlení</v>
      </c>
      <c r="F111" s="225"/>
      <c r="G111" s="225"/>
      <c r="H111" s="225"/>
      <c r="L111" s="31"/>
    </row>
    <row r="112" spans="2:12" s="1" customFormat="1" ht="7" customHeight="1">
      <c r="B112" s="31"/>
      <c r="L112" s="31"/>
    </row>
    <row r="113" spans="2:65" s="1" customFormat="1" ht="12" customHeight="1">
      <c r="B113" s="31"/>
      <c r="C113" s="26" t="s">
        <v>22</v>
      </c>
      <c r="F113" s="24" t="str">
        <f>F12</f>
        <v>Doksy</v>
      </c>
      <c r="I113" s="26" t="s">
        <v>24</v>
      </c>
      <c r="J113" s="51" t="str">
        <f>IF(J12="","",J12)</f>
        <v>19. 8. 2025</v>
      </c>
      <c r="L113" s="31"/>
    </row>
    <row r="114" spans="2:65" s="1" customFormat="1" ht="7" customHeight="1">
      <c r="B114" s="31"/>
      <c r="L114" s="31"/>
    </row>
    <row r="115" spans="2:65" s="1" customFormat="1" ht="25.75" customHeight="1">
      <c r="B115" s="31"/>
      <c r="C115" s="26" t="s">
        <v>28</v>
      </c>
      <c r="F115" s="24" t="str">
        <f>E15</f>
        <v xml:space="preserve"> </v>
      </c>
      <c r="I115" s="26" t="s">
        <v>34</v>
      </c>
      <c r="J115" s="29" t="str">
        <f>E21</f>
        <v>Ing. Martina Hřebřinová</v>
      </c>
      <c r="L115" s="31"/>
    </row>
    <row r="116" spans="2:65" s="1" customFormat="1" ht="15.25" customHeight="1">
      <c r="B116" s="31"/>
      <c r="C116" s="26" t="s">
        <v>32</v>
      </c>
      <c r="F116" s="24" t="str">
        <f>IF(E18="","",E18)</f>
        <v>Vyplň údaj</v>
      </c>
      <c r="I116" s="26" t="s">
        <v>37</v>
      </c>
      <c r="J116" s="29" t="str">
        <f>E24</f>
        <v xml:space="preserve"> </v>
      </c>
      <c r="L116" s="31"/>
    </row>
    <row r="117" spans="2:65" s="1" customFormat="1" ht="10.25" customHeight="1">
      <c r="B117" s="31"/>
      <c r="L117" s="31"/>
    </row>
    <row r="118" spans="2:65" s="10" customFormat="1" ht="29.25" customHeight="1">
      <c r="B118" s="111"/>
      <c r="C118" s="112" t="s">
        <v>118</v>
      </c>
      <c r="D118" s="113" t="s">
        <v>64</v>
      </c>
      <c r="E118" s="113" t="s">
        <v>60</v>
      </c>
      <c r="F118" s="113" t="s">
        <v>61</v>
      </c>
      <c r="G118" s="113" t="s">
        <v>119</v>
      </c>
      <c r="H118" s="113" t="s">
        <v>120</v>
      </c>
      <c r="I118" s="113" t="s">
        <v>121</v>
      </c>
      <c r="J118" s="113" t="s">
        <v>103</v>
      </c>
      <c r="K118" s="114" t="s">
        <v>122</v>
      </c>
      <c r="L118" s="111"/>
      <c r="M118" s="58" t="s">
        <v>1</v>
      </c>
      <c r="N118" s="59" t="s">
        <v>43</v>
      </c>
      <c r="O118" s="59" t="s">
        <v>123</v>
      </c>
      <c r="P118" s="59" t="s">
        <v>124</v>
      </c>
      <c r="Q118" s="59" t="s">
        <v>125</v>
      </c>
      <c r="R118" s="59" t="s">
        <v>126</v>
      </c>
      <c r="S118" s="59" t="s">
        <v>127</v>
      </c>
      <c r="T118" s="60" t="s">
        <v>128</v>
      </c>
    </row>
    <row r="119" spans="2:65" s="1" customFormat="1" ht="22.75" customHeight="1">
      <c r="B119" s="31"/>
      <c r="C119" s="63" t="s">
        <v>129</v>
      </c>
      <c r="J119" s="115">
        <f>BK119</f>
        <v>0</v>
      </c>
      <c r="L119" s="31"/>
      <c r="M119" s="61"/>
      <c r="N119" s="52"/>
      <c r="O119" s="52"/>
      <c r="P119" s="116">
        <f>P120+P167+P190</f>
        <v>0</v>
      </c>
      <c r="Q119" s="52"/>
      <c r="R119" s="116">
        <f>R120+R167+R190</f>
        <v>0</v>
      </c>
      <c r="S119" s="52"/>
      <c r="T119" s="117">
        <f>T120+T167+T190</f>
        <v>0</v>
      </c>
      <c r="AT119" s="16" t="s">
        <v>78</v>
      </c>
      <c r="AU119" s="16" t="s">
        <v>105</v>
      </c>
      <c r="BK119" s="118">
        <f>BK120+BK167+BK190</f>
        <v>0</v>
      </c>
    </row>
    <row r="120" spans="2:65" s="11" customFormat="1" ht="26" customHeight="1">
      <c r="B120" s="119"/>
      <c r="D120" s="120" t="s">
        <v>78</v>
      </c>
      <c r="E120" s="121" t="s">
        <v>838</v>
      </c>
      <c r="F120" s="121" t="s">
        <v>839</v>
      </c>
      <c r="I120" s="122"/>
      <c r="J120" s="123">
        <f>BK120</f>
        <v>0</v>
      </c>
      <c r="L120" s="119"/>
      <c r="M120" s="124"/>
      <c r="P120" s="125">
        <f>SUM(P121:P166)</f>
        <v>0</v>
      </c>
      <c r="R120" s="125">
        <f>SUM(R121:R166)</f>
        <v>0</v>
      </c>
      <c r="T120" s="126">
        <f>SUM(T121:T166)</f>
        <v>0</v>
      </c>
      <c r="AR120" s="120" t="s">
        <v>21</v>
      </c>
      <c r="AT120" s="127" t="s">
        <v>78</v>
      </c>
      <c r="AU120" s="127" t="s">
        <v>79</v>
      </c>
      <c r="AY120" s="120" t="s">
        <v>132</v>
      </c>
      <c r="BK120" s="128">
        <f>SUM(BK121:BK166)</f>
        <v>0</v>
      </c>
    </row>
    <row r="121" spans="2:65" s="1" customFormat="1" ht="16.5" customHeight="1">
      <c r="B121" s="31"/>
      <c r="C121" s="131" t="s">
        <v>21</v>
      </c>
      <c r="D121" s="131" t="s">
        <v>134</v>
      </c>
      <c r="E121" s="132" t="s">
        <v>21</v>
      </c>
      <c r="F121" s="133" t="s">
        <v>840</v>
      </c>
      <c r="G121" s="134" t="s">
        <v>211</v>
      </c>
      <c r="H121" s="135">
        <v>65</v>
      </c>
      <c r="I121" s="136"/>
      <c r="J121" s="137">
        <f>ROUND(I121*H121,2)</f>
        <v>0</v>
      </c>
      <c r="K121" s="133" t="s">
        <v>1</v>
      </c>
      <c r="L121" s="31"/>
      <c r="M121" s="138" t="s">
        <v>1</v>
      </c>
      <c r="N121" s="139" t="s">
        <v>44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139</v>
      </c>
      <c r="AT121" s="142" t="s">
        <v>134</v>
      </c>
      <c r="AU121" s="142" t="s">
        <v>21</v>
      </c>
      <c r="AY121" s="16" t="s">
        <v>132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6" t="s">
        <v>21</v>
      </c>
      <c r="BK121" s="143">
        <f>ROUND(I121*H121,2)</f>
        <v>0</v>
      </c>
      <c r="BL121" s="16" t="s">
        <v>139</v>
      </c>
      <c r="BM121" s="142" t="s">
        <v>88</v>
      </c>
    </row>
    <row r="122" spans="2:65" s="1" customFormat="1" ht="12">
      <c r="B122" s="31"/>
      <c r="D122" s="144" t="s">
        <v>141</v>
      </c>
      <c r="F122" s="145" t="s">
        <v>840</v>
      </c>
      <c r="I122" s="146"/>
      <c r="L122" s="31"/>
      <c r="M122" s="147"/>
      <c r="T122" s="55"/>
      <c r="AT122" s="16" t="s">
        <v>141</v>
      </c>
      <c r="AU122" s="16" t="s">
        <v>21</v>
      </c>
    </row>
    <row r="123" spans="2:65" s="1" customFormat="1" ht="16.5" customHeight="1">
      <c r="B123" s="31"/>
      <c r="C123" s="131" t="s">
        <v>88</v>
      </c>
      <c r="D123" s="131" t="s">
        <v>134</v>
      </c>
      <c r="E123" s="132" t="s">
        <v>88</v>
      </c>
      <c r="F123" s="133" t="s">
        <v>841</v>
      </c>
      <c r="G123" s="134" t="s">
        <v>211</v>
      </c>
      <c r="H123" s="135">
        <v>283</v>
      </c>
      <c r="I123" s="136"/>
      <c r="J123" s="137">
        <f>ROUND(I123*H123,2)</f>
        <v>0</v>
      </c>
      <c r="K123" s="133" t="s">
        <v>1</v>
      </c>
      <c r="L123" s="31"/>
      <c r="M123" s="138" t="s">
        <v>1</v>
      </c>
      <c r="N123" s="139" t="s">
        <v>44</v>
      </c>
      <c r="P123" s="140">
        <f>O123*H123</f>
        <v>0</v>
      </c>
      <c r="Q123" s="140">
        <v>0</v>
      </c>
      <c r="R123" s="140">
        <f>Q123*H123</f>
        <v>0</v>
      </c>
      <c r="S123" s="140">
        <v>0</v>
      </c>
      <c r="T123" s="141">
        <f>S123*H123</f>
        <v>0</v>
      </c>
      <c r="AR123" s="142" t="s">
        <v>139</v>
      </c>
      <c r="AT123" s="142" t="s">
        <v>134</v>
      </c>
      <c r="AU123" s="142" t="s">
        <v>21</v>
      </c>
      <c r="AY123" s="16" t="s">
        <v>132</v>
      </c>
      <c r="BE123" s="143">
        <f>IF(N123="základní",J123,0)</f>
        <v>0</v>
      </c>
      <c r="BF123" s="143">
        <f>IF(N123="snížená",J123,0)</f>
        <v>0</v>
      </c>
      <c r="BG123" s="143">
        <f>IF(N123="zákl. přenesená",J123,0)</f>
        <v>0</v>
      </c>
      <c r="BH123" s="143">
        <f>IF(N123="sníž. přenesená",J123,0)</f>
        <v>0</v>
      </c>
      <c r="BI123" s="143">
        <f>IF(N123="nulová",J123,0)</f>
        <v>0</v>
      </c>
      <c r="BJ123" s="16" t="s">
        <v>21</v>
      </c>
      <c r="BK123" s="143">
        <f>ROUND(I123*H123,2)</f>
        <v>0</v>
      </c>
      <c r="BL123" s="16" t="s">
        <v>139</v>
      </c>
      <c r="BM123" s="142" t="s">
        <v>139</v>
      </c>
    </row>
    <row r="124" spans="2:65" s="1" customFormat="1" ht="12">
      <c r="B124" s="31"/>
      <c r="D124" s="144" t="s">
        <v>141</v>
      </c>
      <c r="F124" s="145" t="s">
        <v>841</v>
      </c>
      <c r="I124" s="146"/>
      <c r="L124" s="31"/>
      <c r="M124" s="147"/>
      <c r="T124" s="55"/>
      <c r="AT124" s="16" t="s">
        <v>141</v>
      </c>
      <c r="AU124" s="16" t="s">
        <v>21</v>
      </c>
    </row>
    <row r="125" spans="2:65" s="1" customFormat="1" ht="16.5" customHeight="1">
      <c r="B125" s="31"/>
      <c r="C125" s="131" t="s">
        <v>155</v>
      </c>
      <c r="D125" s="131" t="s">
        <v>134</v>
      </c>
      <c r="E125" s="132" t="s">
        <v>155</v>
      </c>
      <c r="F125" s="133" t="s">
        <v>842</v>
      </c>
      <c r="G125" s="134" t="s">
        <v>843</v>
      </c>
      <c r="H125" s="135">
        <v>27</v>
      </c>
      <c r="I125" s="136"/>
      <c r="J125" s="137">
        <f>ROUND(I125*H125,2)</f>
        <v>0</v>
      </c>
      <c r="K125" s="133" t="s">
        <v>1</v>
      </c>
      <c r="L125" s="31"/>
      <c r="M125" s="138" t="s">
        <v>1</v>
      </c>
      <c r="N125" s="139" t="s">
        <v>44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139</v>
      </c>
      <c r="AT125" s="142" t="s">
        <v>134</v>
      </c>
      <c r="AU125" s="142" t="s">
        <v>21</v>
      </c>
      <c r="AY125" s="16" t="s">
        <v>132</v>
      </c>
      <c r="BE125" s="143">
        <f>IF(N125="základní",J125,0)</f>
        <v>0</v>
      </c>
      <c r="BF125" s="143">
        <f>IF(N125="snížená",J125,0)</f>
        <v>0</v>
      </c>
      <c r="BG125" s="143">
        <f>IF(N125="zákl. přenesená",J125,0)</f>
        <v>0</v>
      </c>
      <c r="BH125" s="143">
        <f>IF(N125="sníž. přenesená",J125,0)</f>
        <v>0</v>
      </c>
      <c r="BI125" s="143">
        <f>IF(N125="nulová",J125,0)</f>
        <v>0</v>
      </c>
      <c r="BJ125" s="16" t="s">
        <v>21</v>
      </c>
      <c r="BK125" s="143">
        <f>ROUND(I125*H125,2)</f>
        <v>0</v>
      </c>
      <c r="BL125" s="16" t="s">
        <v>139</v>
      </c>
      <c r="BM125" s="142" t="s">
        <v>179</v>
      </c>
    </row>
    <row r="126" spans="2:65" s="1" customFormat="1" ht="12">
      <c r="B126" s="31"/>
      <c r="D126" s="144" t="s">
        <v>141</v>
      </c>
      <c r="F126" s="145" t="s">
        <v>842</v>
      </c>
      <c r="I126" s="146"/>
      <c r="L126" s="31"/>
      <c r="M126" s="147"/>
      <c r="T126" s="55"/>
      <c r="AT126" s="16" t="s">
        <v>141</v>
      </c>
      <c r="AU126" s="16" t="s">
        <v>21</v>
      </c>
    </row>
    <row r="127" spans="2:65" s="1" customFormat="1" ht="16.5" customHeight="1">
      <c r="B127" s="31"/>
      <c r="C127" s="131" t="s">
        <v>139</v>
      </c>
      <c r="D127" s="131" t="s">
        <v>134</v>
      </c>
      <c r="E127" s="132" t="s">
        <v>139</v>
      </c>
      <c r="F127" s="133" t="s">
        <v>844</v>
      </c>
      <c r="G127" s="134" t="s">
        <v>843</v>
      </c>
      <c r="H127" s="135">
        <v>81</v>
      </c>
      <c r="I127" s="136"/>
      <c r="J127" s="137">
        <f>ROUND(I127*H127,2)</f>
        <v>0</v>
      </c>
      <c r="K127" s="133" t="s">
        <v>1</v>
      </c>
      <c r="L127" s="31"/>
      <c r="M127" s="138" t="s">
        <v>1</v>
      </c>
      <c r="N127" s="139" t="s">
        <v>44</v>
      </c>
      <c r="P127" s="140">
        <f>O127*H127</f>
        <v>0</v>
      </c>
      <c r="Q127" s="140">
        <v>0</v>
      </c>
      <c r="R127" s="140">
        <f>Q127*H127</f>
        <v>0</v>
      </c>
      <c r="S127" s="140">
        <v>0</v>
      </c>
      <c r="T127" s="141">
        <f>S127*H127</f>
        <v>0</v>
      </c>
      <c r="AR127" s="142" t="s">
        <v>139</v>
      </c>
      <c r="AT127" s="142" t="s">
        <v>134</v>
      </c>
      <c r="AU127" s="142" t="s">
        <v>21</v>
      </c>
      <c r="AY127" s="16" t="s">
        <v>132</v>
      </c>
      <c r="BE127" s="143">
        <f>IF(N127="základní",J127,0)</f>
        <v>0</v>
      </c>
      <c r="BF127" s="143">
        <f>IF(N127="snížená",J127,0)</f>
        <v>0</v>
      </c>
      <c r="BG127" s="143">
        <f>IF(N127="zákl. přenesená",J127,0)</f>
        <v>0</v>
      </c>
      <c r="BH127" s="143">
        <f>IF(N127="sníž. přenesená",J127,0)</f>
        <v>0</v>
      </c>
      <c r="BI127" s="143">
        <f>IF(N127="nulová",J127,0)</f>
        <v>0</v>
      </c>
      <c r="BJ127" s="16" t="s">
        <v>21</v>
      </c>
      <c r="BK127" s="143">
        <f>ROUND(I127*H127,2)</f>
        <v>0</v>
      </c>
      <c r="BL127" s="16" t="s">
        <v>139</v>
      </c>
      <c r="BM127" s="142" t="s">
        <v>187</v>
      </c>
    </row>
    <row r="128" spans="2:65" s="1" customFormat="1" ht="12">
      <c r="B128" s="31"/>
      <c r="D128" s="144" t="s">
        <v>141</v>
      </c>
      <c r="F128" s="145" t="s">
        <v>844</v>
      </c>
      <c r="I128" s="146"/>
      <c r="L128" s="31"/>
      <c r="M128" s="147"/>
      <c r="T128" s="55"/>
      <c r="AT128" s="16" t="s">
        <v>141</v>
      </c>
      <c r="AU128" s="16" t="s">
        <v>21</v>
      </c>
    </row>
    <row r="129" spans="2:65" s="1" customFormat="1" ht="33" customHeight="1">
      <c r="B129" s="31"/>
      <c r="C129" s="131" t="s">
        <v>170</v>
      </c>
      <c r="D129" s="131" t="s">
        <v>134</v>
      </c>
      <c r="E129" s="132" t="s">
        <v>170</v>
      </c>
      <c r="F129" s="133" t="s">
        <v>845</v>
      </c>
      <c r="G129" s="134" t="s">
        <v>843</v>
      </c>
      <c r="H129" s="135">
        <v>9</v>
      </c>
      <c r="I129" s="136"/>
      <c r="J129" s="137">
        <f>ROUND(I129*H129,2)</f>
        <v>0</v>
      </c>
      <c r="K129" s="133" t="s">
        <v>1</v>
      </c>
      <c r="L129" s="31"/>
      <c r="M129" s="138" t="s">
        <v>1</v>
      </c>
      <c r="N129" s="139" t="s">
        <v>44</v>
      </c>
      <c r="P129" s="140">
        <f>O129*H129</f>
        <v>0</v>
      </c>
      <c r="Q129" s="140">
        <v>0</v>
      </c>
      <c r="R129" s="140">
        <f>Q129*H129</f>
        <v>0</v>
      </c>
      <c r="S129" s="140">
        <v>0</v>
      </c>
      <c r="T129" s="141">
        <f>S129*H129</f>
        <v>0</v>
      </c>
      <c r="AR129" s="142" t="s">
        <v>139</v>
      </c>
      <c r="AT129" s="142" t="s">
        <v>134</v>
      </c>
      <c r="AU129" s="142" t="s">
        <v>21</v>
      </c>
      <c r="AY129" s="16" t="s">
        <v>132</v>
      </c>
      <c r="BE129" s="143">
        <f>IF(N129="základní",J129,0)</f>
        <v>0</v>
      </c>
      <c r="BF129" s="143">
        <f>IF(N129="snížená",J129,0)</f>
        <v>0</v>
      </c>
      <c r="BG129" s="143">
        <f>IF(N129="zákl. přenesená",J129,0)</f>
        <v>0</v>
      </c>
      <c r="BH129" s="143">
        <f>IF(N129="sníž. přenesená",J129,0)</f>
        <v>0</v>
      </c>
      <c r="BI129" s="143">
        <f>IF(N129="nulová",J129,0)</f>
        <v>0</v>
      </c>
      <c r="BJ129" s="16" t="s">
        <v>21</v>
      </c>
      <c r="BK129" s="143">
        <f>ROUND(I129*H129,2)</f>
        <v>0</v>
      </c>
      <c r="BL129" s="16" t="s">
        <v>139</v>
      </c>
      <c r="BM129" s="142" t="s">
        <v>26</v>
      </c>
    </row>
    <row r="130" spans="2:65" s="1" customFormat="1" ht="24">
      <c r="B130" s="31"/>
      <c r="D130" s="144" t="s">
        <v>141</v>
      </c>
      <c r="F130" s="145" t="s">
        <v>845</v>
      </c>
      <c r="I130" s="146"/>
      <c r="L130" s="31"/>
      <c r="M130" s="147"/>
      <c r="T130" s="55"/>
      <c r="AT130" s="16" t="s">
        <v>141</v>
      </c>
      <c r="AU130" s="16" t="s">
        <v>21</v>
      </c>
    </row>
    <row r="131" spans="2:65" s="1" customFormat="1" ht="24.25" customHeight="1">
      <c r="B131" s="31"/>
      <c r="C131" s="131" t="s">
        <v>179</v>
      </c>
      <c r="D131" s="131" t="s">
        <v>134</v>
      </c>
      <c r="E131" s="132" t="s">
        <v>179</v>
      </c>
      <c r="F131" s="133" t="s">
        <v>846</v>
      </c>
      <c r="G131" s="134" t="s">
        <v>843</v>
      </c>
      <c r="H131" s="135">
        <v>9</v>
      </c>
      <c r="I131" s="136"/>
      <c r="J131" s="137">
        <f>ROUND(I131*H131,2)</f>
        <v>0</v>
      </c>
      <c r="K131" s="133" t="s">
        <v>1</v>
      </c>
      <c r="L131" s="31"/>
      <c r="M131" s="138" t="s">
        <v>1</v>
      </c>
      <c r="N131" s="139" t="s">
        <v>44</v>
      </c>
      <c r="P131" s="140">
        <f>O131*H131</f>
        <v>0</v>
      </c>
      <c r="Q131" s="140">
        <v>0</v>
      </c>
      <c r="R131" s="140">
        <f>Q131*H131</f>
        <v>0</v>
      </c>
      <c r="S131" s="140">
        <v>0</v>
      </c>
      <c r="T131" s="141">
        <f>S131*H131</f>
        <v>0</v>
      </c>
      <c r="AR131" s="142" t="s">
        <v>139</v>
      </c>
      <c r="AT131" s="142" t="s">
        <v>134</v>
      </c>
      <c r="AU131" s="142" t="s">
        <v>21</v>
      </c>
      <c r="AY131" s="16" t="s">
        <v>132</v>
      </c>
      <c r="BE131" s="143">
        <f>IF(N131="základní",J131,0)</f>
        <v>0</v>
      </c>
      <c r="BF131" s="143">
        <f>IF(N131="snížená",J131,0)</f>
        <v>0</v>
      </c>
      <c r="BG131" s="143">
        <f>IF(N131="zákl. přenesená",J131,0)</f>
        <v>0</v>
      </c>
      <c r="BH131" s="143">
        <f>IF(N131="sníž. přenesená",J131,0)</f>
        <v>0</v>
      </c>
      <c r="BI131" s="143">
        <f>IF(N131="nulová",J131,0)</f>
        <v>0</v>
      </c>
      <c r="BJ131" s="16" t="s">
        <v>21</v>
      </c>
      <c r="BK131" s="143">
        <f>ROUND(I131*H131,2)</f>
        <v>0</v>
      </c>
      <c r="BL131" s="16" t="s">
        <v>139</v>
      </c>
      <c r="BM131" s="142" t="s">
        <v>8</v>
      </c>
    </row>
    <row r="132" spans="2:65" s="1" customFormat="1" ht="24">
      <c r="B132" s="31"/>
      <c r="D132" s="144" t="s">
        <v>141</v>
      </c>
      <c r="F132" s="145" t="s">
        <v>846</v>
      </c>
      <c r="I132" s="146"/>
      <c r="L132" s="31"/>
      <c r="M132" s="147"/>
      <c r="T132" s="55"/>
      <c r="AT132" s="16" t="s">
        <v>141</v>
      </c>
      <c r="AU132" s="16" t="s">
        <v>21</v>
      </c>
    </row>
    <row r="133" spans="2:65" s="1" customFormat="1" ht="24.25" customHeight="1">
      <c r="B133" s="31"/>
      <c r="C133" s="131" t="s">
        <v>547</v>
      </c>
      <c r="D133" s="131" t="s">
        <v>134</v>
      </c>
      <c r="E133" s="132" t="s">
        <v>547</v>
      </c>
      <c r="F133" s="133" t="s">
        <v>847</v>
      </c>
      <c r="G133" s="134" t="s">
        <v>843</v>
      </c>
      <c r="H133" s="135">
        <v>9</v>
      </c>
      <c r="I133" s="136"/>
      <c r="J133" s="137">
        <f>ROUND(I133*H133,2)</f>
        <v>0</v>
      </c>
      <c r="K133" s="133" t="s">
        <v>1</v>
      </c>
      <c r="L133" s="31"/>
      <c r="M133" s="138" t="s">
        <v>1</v>
      </c>
      <c r="N133" s="139" t="s">
        <v>44</v>
      </c>
      <c r="P133" s="140">
        <f>O133*H133</f>
        <v>0</v>
      </c>
      <c r="Q133" s="140">
        <v>0</v>
      </c>
      <c r="R133" s="140">
        <f>Q133*H133</f>
        <v>0</v>
      </c>
      <c r="S133" s="140">
        <v>0</v>
      </c>
      <c r="T133" s="141">
        <f>S133*H133</f>
        <v>0</v>
      </c>
      <c r="AR133" s="142" t="s">
        <v>139</v>
      </c>
      <c r="AT133" s="142" t="s">
        <v>134</v>
      </c>
      <c r="AU133" s="142" t="s">
        <v>21</v>
      </c>
      <c r="AY133" s="16" t="s">
        <v>132</v>
      </c>
      <c r="BE133" s="143">
        <f>IF(N133="základní",J133,0)</f>
        <v>0</v>
      </c>
      <c r="BF133" s="143">
        <f>IF(N133="snížená",J133,0)</f>
        <v>0</v>
      </c>
      <c r="BG133" s="143">
        <f>IF(N133="zákl. přenesená",J133,0)</f>
        <v>0</v>
      </c>
      <c r="BH133" s="143">
        <f>IF(N133="sníž. přenesená",J133,0)</f>
        <v>0</v>
      </c>
      <c r="BI133" s="143">
        <f>IF(N133="nulová",J133,0)</f>
        <v>0</v>
      </c>
      <c r="BJ133" s="16" t="s">
        <v>21</v>
      </c>
      <c r="BK133" s="143">
        <f>ROUND(I133*H133,2)</f>
        <v>0</v>
      </c>
      <c r="BL133" s="16" t="s">
        <v>139</v>
      </c>
      <c r="BM133" s="142" t="s">
        <v>230</v>
      </c>
    </row>
    <row r="134" spans="2:65" s="1" customFormat="1" ht="12">
      <c r="B134" s="31"/>
      <c r="D134" s="144" t="s">
        <v>141</v>
      </c>
      <c r="F134" s="145" t="s">
        <v>847</v>
      </c>
      <c r="I134" s="146"/>
      <c r="L134" s="31"/>
      <c r="M134" s="147"/>
      <c r="T134" s="55"/>
      <c r="AT134" s="16" t="s">
        <v>141</v>
      </c>
      <c r="AU134" s="16" t="s">
        <v>21</v>
      </c>
    </row>
    <row r="135" spans="2:65" s="1" customFormat="1" ht="16.5" customHeight="1">
      <c r="B135" s="31"/>
      <c r="C135" s="131" t="s">
        <v>187</v>
      </c>
      <c r="D135" s="131" t="s">
        <v>134</v>
      </c>
      <c r="E135" s="132" t="s">
        <v>187</v>
      </c>
      <c r="F135" s="133" t="s">
        <v>848</v>
      </c>
      <c r="G135" s="134" t="s">
        <v>843</v>
      </c>
      <c r="H135" s="135">
        <v>6</v>
      </c>
      <c r="I135" s="136"/>
      <c r="J135" s="137">
        <f>ROUND(I135*H135,2)</f>
        <v>0</v>
      </c>
      <c r="K135" s="133" t="s">
        <v>1</v>
      </c>
      <c r="L135" s="31"/>
      <c r="M135" s="138" t="s">
        <v>1</v>
      </c>
      <c r="N135" s="139" t="s">
        <v>44</v>
      </c>
      <c r="P135" s="140">
        <f>O135*H135</f>
        <v>0</v>
      </c>
      <c r="Q135" s="140">
        <v>0</v>
      </c>
      <c r="R135" s="140">
        <f>Q135*H135</f>
        <v>0</v>
      </c>
      <c r="S135" s="140">
        <v>0</v>
      </c>
      <c r="T135" s="141">
        <f>S135*H135</f>
        <v>0</v>
      </c>
      <c r="AR135" s="142" t="s">
        <v>139</v>
      </c>
      <c r="AT135" s="142" t="s">
        <v>134</v>
      </c>
      <c r="AU135" s="142" t="s">
        <v>21</v>
      </c>
      <c r="AY135" s="16" t="s">
        <v>132</v>
      </c>
      <c r="BE135" s="143">
        <f>IF(N135="základní",J135,0)</f>
        <v>0</v>
      </c>
      <c r="BF135" s="143">
        <f>IF(N135="snížená",J135,0)</f>
        <v>0</v>
      </c>
      <c r="BG135" s="143">
        <f>IF(N135="zákl. přenesená",J135,0)</f>
        <v>0</v>
      </c>
      <c r="BH135" s="143">
        <f>IF(N135="sníž. přenesená",J135,0)</f>
        <v>0</v>
      </c>
      <c r="BI135" s="143">
        <f>IF(N135="nulová",J135,0)</f>
        <v>0</v>
      </c>
      <c r="BJ135" s="16" t="s">
        <v>21</v>
      </c>
      <c r="BK135" s="143">
        <f>ROUND(I135*H135,2)</f>
        <v>0</v>
      </c>
      <c r="BL135" s="16" t="s">
        <v>139</v>
      </c>
      <c r="BM135" s="142" t="s">
        <v>281</v>
      </c>
    </row>
    <row r="136" spans="2:65" s="1" customFormat="1" ht="12">
      <c r="B136" s="31"/>
      <c r="D136" s="144" t="s">
        <v>141</v>
      </c>
      <c r="F136" s="145" t="s">
        <v>848</v>
      </c>
      <c r="I136" s="146"/>
      <c r="L136" s="31"/>
      <c r="M136" s="147"/>
      <c r="T136" s="55"/>
      <c r="AT136" s="16" t="s">
        <v>141</v>
      </c>
      <c r="AU136" s="16" t="s">
        <v>21</v>
      </c>
    </row>
    <row r="137" spans="2:65" s="1" customFormat="1" ht="16.5" customHeight="1">
      <c r="B137" s="31"/>
      <c r="C137" s="131" t="s">
        <v>194</v>
      </c>
      <c r="D137" s="131" t="s">
        <v>134</v>
      </c>
      <c r="E137" s="132" t="s">
        <v>194</v>
      </c>
      <c r="F137" s="133" t="s">
        <v>849</v>
      </c>
      <c r="G137" s="134" t="s">
        <v>843</v>
      </c>
      <c r="H137" s="135">
        <v>3</v>
      </c>
      <c r="I137" s="136"/>
      <c r="J137" s="137">
        <f>ROUND(I137*H137,2)</f>
        <v>0</v>
      </c>
      <c r="K137" s="133" t="s">
        <v>1</v>
      </c>
      <c r="L137" s="31"/>
      <c r="M137" s="138" t="s">
        <v>1</v>
      </c>
      <c r="N137" s="139" t="s">
        <v>44</v>
      </c>
      <c r="P137" s="140">
        <f>O137*H137</f>
        <v>0</v>
      </c>
      <c r="Q137" s="140">
        <v>0</v>
      </c>
      <c r="R137" s="140">
        <f>Q137*H137</f>
        <v>0</v>
      </c>
      <c r="S137" s="140">
        <v>0</v>
      </c>
      <c r="T137" s="141">
        <f>S137*H137</f>
        <v>0</v>
      </c>
      <c r="AR137" s="142" t="s">
        <v>139</v>
      </c>
      <c r="AT137" s="142" t="s">
        <v>134</v>
      </c>
      <c r="AU137" s="142" t="s">
        <v>21</v>
      </c>
      <c r="AY137" s="16" t="s">
        <v>132</v>
      </c>
      <c r="BE137" s="143">
        <f>IF(N137="základní",J137,0)</f>
        <v>0</v>
      </c>
      <c r="BF137" s="143">
        <f>IF(N137="snížená",J137,0)</f>
        <v>0</v>
      </c>
      <c r="BG137" s="143">
        <f>IF(N137="zákl. přenesená",J137,0)</f>
        <v>0</v>
      </c>
      <c r="BH137" s="143">
        <f>IF(N137="sníž. přenesená",J137,0)</f>
        <v>0</v>
      </c>
      <c r="BI137" s="143">
        <f>IF(N137="nulová",J137,0)</f>
        <v>0</v>
      </c>
      <c r="BJ137" s="16" t="s">
        <v>21</v>
      </c>
      <c r="BK137" s="143">
        <f>ROUND(I137*H137,2)</f>
        <v>0</v>
      </c>
      <c r="BL137" s="16" t="s">
        <v>139</v>
      </c>
      <c r="BM137" s="142" t="s">
        <v>295</v>
      </c>
    </row>
    <row r="138" spans="2:65" s="1" customFormat="1" ht="12">
      <c r="B138" s="31"/>
      <c r="D138" s="144" t="s">
        <v>141</v>
      </c>
      <c r="F138" s="145" t="s">
        <v>849</v>
      </c>
      <c r="I138" s="146"/>
      <c r="L138" s="31"/>
      <c r="M138" s="147"/>
      <c r="T138" s="55"/>
      <c r="AT138" s="16" t="s">
        <v>141</v>
      </c>
      <c r="AU138" s="16" t="s">
        <v>21</v>
      </c>
    </row>
    <row r="139" spans="2:65" s="1" customFormat="1" ht="16.5" customHeight="1">
      <c r="B139" s="31"/>
      <c r="C139" s="131" t="s">
        <v>26</v>
      </c>
      <c r="D139" s="131" t="s">
        <v>134</v>
      </c>
      <c r="E139" s="132" t="s">
        <v>26</v>
      </c>
      <c r="F139" s="133" t="s">
        <v>850</v>
      </c>
      <c r="G139" s="134" t="s">
        <v>843</v>
      </c>
      <c r="H139" s="135">
        <v>9</v>
      </c>
      <c r="I139" s="136"/>
      <c r="J139" s="137">
        <f>ROUND(I139*H139,2)</f>
        <v>0</v>
      </c>
      <c r="K139" s="133" t="s">
        <v>1</v>
      </c>
      <c r="L139" s="31"/>
      <c r="M139" s="138" t="s">
        <v>1</v>
      </c>
      <c r="N139" s="139" t="s">
        <v>44</v>
      </c>
      <c r="P139" s="140">
        <f>O139*H139</f>
        <v>0</v>
      </c>
      <c r="Q139" s="140">
        <v>0</v>
      </c>
      <c r="R139" s="140">
        <f>Q139*H139</f>
        <v>0</v>
      </c>
      <c r="S139" s="140">
        <v>0</v>
      </c>
      <c r="T139" s="141">
        <f>S139*H139</f>
        <v>0</v>
      </c>
      <c r="AR139" s="142" t="s">
        <v>139</v>
      </c>
      <c r="AT139" s="142" t="s">
        <v>134</v>
      </c>
      <c r="AU139" s="142" t="s">
        <v>21</v>
      </c>
      <c r="AY139" s="16" t="s">
        <v>132</v>
      </c>
      <c r="BE139" s="143">
        <f>IF(N139="základní",J139,0)</f>
        <v>0</v>
      </c>
      <c r="BF139" s="143">
        <f>IF(N139="snížená",J139,0)</f>
        <v>0</v>
      </c>
      <c r="BG139" s="143">
        <f>IF(N139="zákl. přenesená",J139,0)</f>
        <v>0</v>
      </c>
      <c r="BH139" s="143">
        <f>IF(N139="sníž. přenesená",J139,0)</f>
        <v>0</v>
      </c>
      <c r="BI139" s="143">
        <f>IF(N139="nulová",J139,0)</f>
        <v>0</v>
      </c>
      <c r="BJ139" s="16" t="s">
        <v>21</v>
      </c>
      <c r="BK139" s="143">
        <f>ROUND(I139*H139,2)</f>
        <v>0</v>
      </c>
      <c r="BL139" s="16" t="s">
        <v>139</v>
      </c>
      <c r="BM139" s="142" t="s">
        <v>306</v>
      </c>
    </row>
    <row r="140" spans="2:65" s="1" customFormat="1" ht="12">
      <c r="B140" s="31"/>
      <c r="D140" s="144" t="s">
        <v>141</v>
      </c>
      <c r="F140" s="145" t="s">
        <v>850</v>
      </c>
      <c r="I140" s="146"/>
      <c r="L140" s="31"/>
      <c r="M140" s="147"/>
      <c r="T140" s="55"/>
      <c r="AT140" s="16" t="s">
        <v>141</v>
      </c>
      <c r="AU140" s="16" t="s">
        <v>21</v>
      </c>
    </row>
    <row r="141" spans="2:65" s="1" customFormat="1" ht="16.5" customHeight="1">
      <c r="B141" s="31"/>
      <c r="C141" s="131" t="s">
        <v>208</v>
      </c>
      <c r="D141" s="131" t="s">
        <v>134</v>
      </c>
      <c r="E141" s="132" t="s">
        <v>208</v>
      </c>
      <c r="F141" s="133" t="s">
        <v>851</v>
      </c>
      <c r="G141" s="134" t="s">
        <v>211</v>
      </c>
      <c r="H141" s="135">
        <v>292</v>
      </c>
      <c r="I141" s="136"/>
      <c r="J141" s="137">
        <f>ROUND(I141*H141,2)</f>
        <v>0</v>
      </c>
      <c r="K141" s="133" t="s">
        <v>1</v>
      </c>
      <c r="L141" s="31"/>
      <c r="M141" s="138" t="s">
        <v>1</v>
      </c>
      <c r="N141" s="139" t="s">
        <v>44</v>
      </c>
      <c r="P141" s="140">
        <f>O141*H141</f>
        <v>0</v>
      </c>
      <c r="Q141" s="140">
        <v>0</v>
      </c>
      <c r="R141" s="140">
        <f>Q141*H141</f>
        <v>0</v>
      </c>
      <c r="S141" s="140">
        <v>0</v>
      </c>
      <c r="T141" s="141">
        <f>S141*H141</f>
        <v>0</v>
      </c>
      <c r="AR141" s="142" t="s">
        <v>139</v>
      </c>
      <c r="AT141" s="142" t="s">
        <v>134</v>
      </c>
      <c r="AU141" s="142" t="s">
        <v>21</v>
      </c>
      <c r="AY141" s="16" t="s">
        <v>132</v>
      </c>
      <c r="BE141" s="143">
        <f>IF(N141="základní",J141,0)</f>
        <v>0</v>
      </c>
      <c r="BF141" s="143">
        <f>IF(N141="snížená",J141,0)</f>
        <v>0</v>
      </c>
      <c r="BG141" s="143">
        <f>IF(N141="zákl. přenesená",J141,0)</f>
        <v>0</v>
      </c>
      <c r="BH141" s="143">
        <f>IF(N141="sníž. přenesená",J141,0)</f>
        <v>0</v>
      </c>
      <c r="BI141" s="143">
        <f>IF(N141="nulová",J141,0)</f>
        <v>0</v>
      </c>
      <c r="BJ141" s="16" t="s">
        <v>21</v>
      </c>
      <c r="BK141" s="143">
        <f>ROUND(I141*H141,2)</f>
        <v>0</v>
      </c>
      <c r="BL141" s="16" t="s">
        <v>139</v>
      </c>
      <c r="BM141" s="142" t="s">
        <v>318</v>
      </c>
    </row>
    <row r="142" spans="2:65" s="1" customFormat="1" ht="12">
      <c r="B142" s="31"/>
      <c r="D142" s="144" t="s">
        <v>141</v>
      </c>
      <c r="F142" s="145" t="s">
        <v>851</v>
      </c>
      <c r="I142" s="146"/>
      <c r="L142" s="31"/>
      <c r="M142" s="147"/>
      <c r="T142" s="55"/>
      <c r="AT142" s="16" t="s">
        <v>141</v>
      </c>
      <c r="AU142" s="16" t="s">
        <v>21</v>
      </c>
    </row>
    <row r="143" spans="2:65" s="1" customFormat="1" ht="21.75" customHeight="1">
      <c r="B143" s="31"/>
      <c r="C143" s="131" t="s">
        <v>8</v>
      </c>
      <c r="D143" s="131" t="s">
        <v>134</v>
      </c>
      <c r="E143" s="132" t="s">
        <v>8</v>
      </c>
      <c r="F143" s="133" t="s">
        <v>852</v>
      </c>
      <c r="G143" s="134" t="s">
        <v>211</v>
      </c>
      <c r="H143" s="135">
        <v>18</v>
      </c>
      <c r="I143" s="136"/>
      <c r="J143" s="137">
        <f>ROUND(I143*H143,2)</f>
        <v>0</v>
      </c>
      <c r="K143" s="133" t="s">
        <v>1</v>
      </c>
      <c r="L143" s="31"/>
      <c r="M143" s="138" t="s">
        <v>1</v>
      </c>
      <c r="N143" s="139" t="s">
        <v>44</v>
      </c>
      <c r="P143" s="140">
        <f>O143*H143</f>
        <v>0</v>
      </c>
      <c r="Q143" s="140">
        <v>0</v>
      </c>
      <c r="R143" s="140">
        <f>Q143*H143</f>
        <v>0</v>
      </c>
      <c r="S143" s="140">
        <v>0</v>
      </c>
      <c r="T143" s="141">
        <f>S143*H143</f>
        <v>0</v>
      </c>
      <c r="AR143" s="142" t="s">
        <v>139</v>
      </c>
      <c r="AT143" s="142" t="s">
        <v>134</v>
      </c>
      <c r="AU143" s="142" t="s">
        <v>21</v>
      </c>
      <c r="AY143" s="16" t="s">
        <v>132</v>
      </c>
      <c r="BE143" s="143">
        <f>IF(N143="základní",J143,0)</f>
        <v>0</v>
      </c>
      <c r="BF143" s="143">
        <f>IF(N143="snížená",J143,0)</f>
        <v>0</v>
      </c>
      <c r="BG143" s="143">
        <f>IF(N143="zákl. přenesená",J143,0)</f>
        <v>0</v>
      </c>
      <c r="BH143" s="143">
        <f>IF(N143="sníž. přenesená",J143,0)</f>
        <v>0</v>
      </c>
      <c r="BI143" s="143">
        <f>IF(N143="nulová",J143,0)</f>
        <v>0</v>
      </c>
      <c r="BJ143" s="16" t="s">
        <v>21</v>
      </c>
      <c r="BK143" s="143">
        <f>ROUND(I143*H143,2)</f>
        <v>0</v>
      </c>
      <c r="BL143" s="16" t="s">
        <v>139</v>
      </c>
      <c r="BM143" s="142" t="s">
        <v>331</v>
      </c>
    </row>
    <row r="144" spans="2:65" s="1" customFormat="1" ht="12">
      <c r="B144" s="31"/>
      <c r="D144" s="144" t="s">
        <v>141</v>
      </c>
      <c r="F144" s="145" t="s">
        <v>852</v>
      </c>
      <c r="I144" s="146"/>
      <c r="L144" s="31"/>
      <c r="M144" s="147"/>
      <c r="T144" s="55"/>
      <c r="AT144" s="16" t="s">
        <v>141</v>
      </c>
      <c r="AU144" s="16" t="s">
        <v>21</v>
      </c>
    </row>
    <row r="145" spans="2:65" s="1" customFormat="1" ht="16.5" customHeight="1">
      <c r="B145" s="31"/>
      <c r="C145" s="131" t="s">
        <v>222</v>
      </c>
      <c r="D145" s="131" t="s">
        <v>134</v>
      </c>
      <c r="E145" s="132" t="s">
        <v>222</v>
      </c>
      <c r="F145" s="133" t="s">
        <v>853</v>
      </c>
      <c r="G145" s="134" t="s">
        <v>211</v>
      </c>
      <c r="H145" s="135">
        <v>240</v>
      </c>
      <c r="I145" s="136"/>
      <c r="J145" s="137">
        <f>ROUND(I145*H145,2)</f>
        <v>0</v>
      </c>
      <c r="K145" s="133" t="s">
        <v>1</v>
      </c>
      <c r="L145" s="31"/>
      <c r="M145" s="138" t="s">
        <v>1</v>
      </c>
      <c r="N145" s="139" t="s">
        <v>44</v>
      </c>
      <c r="P145" s="140">
        <f>O145*H145</f>
        <v>0</v>
      </c>
      <c r="Q145" s="140">
        <v>0</v>
      </c>
      <c r="R145" s="140">
        <f>Q145*H145</f>
        <v>0</v>
      </c>
      <c r="S145" s="140">
        <v>0</v>
      </c>
      <c r="T145" s="141">
        <f>S145*H145</f>
        <v>0</v>
      </c>
      <c r="AR145" s="142" t="s">
        <v>139</v>
      </c>
      <c r="AT145" s="142" t="s">
        <v>134</v>
      </c>
      <c r="AU145" s="142" t="s">
        <v>21</v>
      </c>
      <c r="AY145" s="16" t="s">
        <v>132</v>
      </c>
      <c r="BE145" s="143">
        <f>IF(N145="základní",J145,0)</f>
        <v>0</v>
      </c>
      <c r="BF145" s="143">
        <f>IF(N145="snížená",J145,0)</f>
        <v>0</v>
      </c>
      <c r="BG145" s="143">
        <f>IF(N145="zákl. přenesená",J145,0)</f>
        <v>0</v>
      </c>
      <c r="BH145" s="143">
        <f>IF(N145="sníž. přenesená",J145,0)</f>
        <v>0</v>
      </c>
      <c r="BI145" s="143">
        <f>IF(N145="nulová",J145,0)</f>
        <v>0</v>
      </c>
      <c r="BJ145" s="16" t="s">
        <v>21</v>
      </c>
      <c r="BK145" s="143">
        <f>ROUND(I145*H145,2)</f>
        <v>0</v>
      </c>
      <c r="BL145" s="16" t="s">
        <v>139</v>
      </c>
      <c r="BM145" s="142" t="s">
        <v>346</v>
      </c>
    </row>
    <row r="146" spans="2:65" s="1" customFormat="1" ht="12">
      <c r="B146" s="31"/>
      <c r="D146" s="144" t="s">
        <v>141</v>
      </c>
      <c r="F146" s="145" t="s">
        <v>853</v>
      </c>
      <c r="I146" s="146"/>
      <c r="L146" s="31"/>
      <c r="M146" s="147"/>
      <c r="T146" s="55"/>
      <c r="AT146" s="16" t="s">
        <v>141</v>
      </c>
      <c r="AU146" s="16" t="s">
        <v>21</v>
      </c>
    </row>
    <row r="147" spans="2:65" s="1" customFormat="1" ht="16.5" customHeight="1">
      <c r="B147" s="31"/>
      <c r="C147" s="131" t="s">
        <v>230</v>
      </c>
      <c r="D147" s="131" t="s">
        <v>134</v>
      </c>
      <c r="E147" s="132" t="s">
        <v>230</v>
      </c>
      <c r="F147" s="133" t="s">
        <v>854</v>
      </c>
      <c r="G147" s="134" t="s">
        <v>211</v>
      </c>
      <c r="H147" s="135">
        <v>9</v>
      </c>
      <c r="I147" s="136"/>
      <c r="J147" s="137">
        <f>ROUND(I147*H147,2)</f>
        <v>0</v>
      </c>
      <c r="K147" s="133" t="s">
        <v>1</v>
      </c>
      <c r="L147" s="31"/>
      <c r="M147" s="138" t="s">
        <v>1</v>
      </c>
      <c r="N147" s="139" t="s">
        <v>44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139</v>
      </c>
      <c r="AT147" s="142" t="s">
        <v>134</v>
      </c>
      <c r="AU147" s="142" t="s">
        <v>21</v>
      </c>
      <c r="AY147" s="16" t="s">
        <v>132</v>
      </c>
      <c r="BE147" s="143">
        <f>IF(N147="základní",J147,0)</f>
        <v>0</v>
      </c>
      <c r="BF147" s="143">
        <f>IF(N147="snížená",J147,0)</f>
        <v>0</v>
      </c>
      <c r="BG147" s="143">
        <f>IF(N147="zákl. přenesená",J147,0)</f>
        <v>0</v>
      </c>
      <c r="BH147" s="143">
        <f>IF(N147="sníž. přenesená",J147,0)</f>
        <v>0</v>
      </c>
      <c r="BI147" s="143">
        <f>IF(N147="nulová",J147,0)</f>
        <v>0</v>
      </c>
      <c r="BJ147" s="16" t="s">
        <v>21</v>
      </c>
      <c r="BK147" s="143">
        <f>ROUND(I147*H147,2)</f>
        <v>0</v>
      </c>
      <c r="BL147" s="16" t="s">
        <v>139</v>
      </c>
      <c r="BM147" s="142" t="s">
        <v>358</v>
      </c>
    </row>
    <row r="148" spans="2:65" s="1" customFormat="1" ht="12">
      <c r="B148" s="31"/>
      <c r="D148" s="144" t="s">
        <v>141</v>
      </c>
      <c r="F148" s="145" t="s">
        <v>854</v>
      </c>
      <c r="I148" s="146"/>
      <c r="L148" s="31"/>
      <c r="M148" s="147"/>
      <c r="T148" s="55"/>
      <c r="AT148" s="16" t="s">
        <v>141</v>
      </c>
      <c r="AU148" s="16" t="s">
        <v>21</v>
      </c>
    </row>
    <row r="149" spans="2:65" s="1" customFormat="1" ht="16.5" customHeight="1">
      <c r="B149" s="31"/>
      <c r="C149" s="131" t="s">
        <v>238</v>
      </c>
      <c r="D149" s="131" t="s">
        <v>134</v>
      </c>
      <c r="E149" s="132" t="s">
        <v>238</v>
      </c>
      <c r="F149" s="133" t="s">
        <v>855</v>
      </c>
      <c r="G149" s="134" t="s">
        <v>211</v>
      </c>
      <c r="H149" s="135">
        <v>81</v>
      </c>
      <c r="I149" s="136"/>
      <c r="J149" s="137">
        <f>ROUND(I149*H149,2)</f>
        <v>0</v>
      </c>
      <c r="K149" s="133" t="s">
        <v>1</v>
      </c>
      <c r="L149" s="31"/>
      <c r="M149" s="138" t="s">
        <v>1</v>
      </c>
      <c r="N149" s="139" t="s">
        <v>44</v>
      </c>
      <c r="P149" s="140">
        <f>O149*H149</f>
        <v>0</v>
      </c>
      <c r="Q149" s="140">
        <v>0</v>
      </c>
      <c r="R149" s="140">
        <f>Q149*H149</f>
        <v>0</v>
      </c>
      <c r="S149" s="140">
        <v>0</v>
      </c>
      <c r="T149" s="141">
        <f>S149*H149</f>
        <v>0</v>
      </c>
      <c r="AR149" s="142" t="s">
        <v>139</v>
      </c>
      <c r="AT149" s="142" t="s">
        <v>134</v>
      </c>
      <c r="AU149" s="142" t="s">
        <v>21</v>
      </c>
      <c r="AY149" s="16" t="s">
        <v>132</v>
      </c>
      <c r="BE149" s="143">
        <f>IF(N149="základní",J149,0)</f>
        <v>0</v>
      </c>
      <c r="BF149" s="143">
        <f>IF(N149="snížená",J149,0)</f>
        <v>0</v>
      </c>
      <c r="BG149" s="143">
        <f>IF(N149="zákl. přenesená",J149,0)</f>
        <v>0</v>
      </c>
      <c r="BH149" s="143">
        <f>IF(N149="sníž. přenesená",J149,0)</f>
        <v>0</v>
      </c>
      <c r="BI149" s="143">
        <f>IF(N149="nulová",J149,0)</f>
        <v>0</v>
      </c>
      <c r="BJ149" s="16" t="s">
        <v>21</v>
      </c>
      <c r="BK149" s="143">
        <f>ROUND(I149*H149,2)</f>
        <v>0</v>
      </c>
      <c r="BL149" s="16" t="s">
        <v>139</v>
      </c>
      <c r="BM149" s="142" t="s">
        <v>375</v>
      </c>
    </row>
    <row r="150" spans="2:65" s="1" customFormat="1" ht="12">
      <c r="B150" s="31"/>
      <c r="D150" s="144" t="s">
        <v>141</v>
      </c>
      <c r="F150" s="145" t="s">
        <v>855</v>
      </c>
      <c r="I150" s="146"/>
      <c r="L150" s="31"/>
      <c r="M150" s="147"/>
      <c r="T150" s="55"/>
      <c r="AT150" s="16" t="s">
        <v>141</v>
      </c>
      <c r="AU150" s="16" t="s">
        <v>21</v>
      </c>
    </row>
    <row r="151" spans="2:65" s="1" customFormat="1" ht="16.5" customHeight="1">
      <c r="B151" s="31"/>
      <c r="C151" s="131" t="s">
        <v>281</v>
      </c>
      <c r="D151" s="131" t="s">
        <v>134</v>
      </c>
      <c r="E151" s="132" t="s">
        <v>281</v>
      </c>
      <c r="F151" s="133" t="s">
        <v>856</v>
      </c>
      <c r="G151" s="134" t="s">
        <v>211</v>
      </c>
      <c r="H151" s="135">
        <v>292</v>
      </c>
      <c r="I151" s="136"/>
      <c r="J151" s="137">
        <f>ROUND(I151*H151,2)</f>
        <v>0</v>
      </c>
      <c r="K151" s="133" t="s">
        <v>1</v>
      </c>
      <c r="L151" s="31"/>
      <c r="M151" s="138" t="s">
        <v>1</v>
      </c>
      <c r="N151" s="139" t="s">
        <v>44</v>
      </c>
      <c r="P151" s="140">
        <f>O151*H151</f>
        <v>0</v>
      </c>
      <c r="Q151" s="140">
        <v>0</v>
      </c>
      <c r="R151" s="140">
        <f>Q151*H151</f>
        <v>0</v>
      </c>
      <c r="S151" s="140">
        <v>0</v>
      </c>
      <c r="T151" s="141">
        <f>S151*H151</f>
        <v>0</v>
      </c>
      <c r="AR151" s="142" t="s">
        <v>139</v>
      </c>
      <c r="AT151" s="142" t="s">
        <v>134</v>
      </c>
      <c r="AU151" s="142" t="s">
        <v>21</v>
      </c>
      <c r="AY151" s="16" t="s">
        <v>132</v>
      </c>
      <c r="BE151" s="143">
        <f>IF(N151="základní",J151,0)</f>
        <v>0</v>
      </c>
      <c r="BF151" s="143">
        <f>IF(N151="snížená",J151,0)</f>
        <v>0</v>
      </c>
      <c r="BG151" s="143">
        <f>IF(N151="zákl. přenesená",J151,0)</f>
        <v>0</v>
      </c>
      <c r="BH151" s="143">
        <f>IF(N151="sníž. přenesená",J151,0)</f>
        <v>0</v>
      </c>
      <c r="BI151" s="143">
        <f>IF(N151="nulová",J151,0)</f>
        <v>0</v>
      </c>
      <c r="BJ151" s="16" t="s">
        <v>21</v>
      </c>
      <c r="BK151" s="143">
        <f>ROUND(I151*H151,2)</f>
        <v>0</v>
      </c>
      <c r="BL151" s="16" t="s">
        <v>139</v>
      </c>
      <c r="BM151" s="142" t="s">
        <v>389</v>
      </c>
    </row>
    <row r="152" spans="2:65" s="1" customFormat="1" ht="12">
      <c r="B152" s="31"/>
      <c r="D152" s="144" t="s">
        <v>141</v>
      </c>
      <c r="F152" s="145" t="s">
        <v>856</v>
      </c>
      <c r="I152" s="146"/>
      <c r="L152" s="31"/>
      <c r="M152" s="147"/>
      <c r="T152" s="55"/>
      <c r="AT152" s="16" t="s">
        <v>141</v>
      </c>
      <c r="AU152" s="16" t="s">
        <v>21</v>
      </c>
    </row>
    <row r="153" spans="2:65" s="1" customFormat="1" ht="16.5" customHeight="1">
      <c r="B153" s="31"/>
      <c r="C153" s="131" t="s">
        <v>289</v>
      </c>
      <c r="D153" s="131" t="s">
        <v>134</v>
      </c>
      <c r="E153" s="132" t="s">
        <v>289</v>
      </c>
      <c r="F153" s="133" t="s">
        <v>857</v>
      </c>
      <c r="G153" s="134" t="s">
        <v>211</v>
      </c>
      <c r="H153" s="135">
        <v>14</v>
      </c>
      <c r="I153" s="136"/>
      <c r="J153" s="137">
        <f>ROUND(I153*H153,2)</f>
        <v>0</v>
      </c>
      <c r="K153" s="133" t="s">
        <v>1</v>
      </c>
      <c r="L153" s="31"/>
      <c r="M153" s="138" t="s">
        <v>1</v>
      </c>
      <c r="N153" s="139" t="s">
        <v>44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139</v>
      </c>
      <c r="AT153" s="142" t="s">
        <v>134</v>
      </c>
      <c r="AU153" s="142" t="s">
        <v>21</v>
      </c>
      <c r="AY153" s="16" t="s">
        <v>132</v>
      </c>
      <c r="BE153" s="143">
        <f>IF(N153="základní",J153,0)</f>
        <v>0</v>
      </c>
      <c r="BF153" s="143">
        <f>IF(N153="snížená",J153,0)</f>
        <v>0</v>
      </c>
      <c r="BG153" s="143">
        <f>IF(N153="zákl. přenesená",J153,0)</f>
        <v>0</v>
      </c>
      <c r="BH153" s="143">
        <f>IF(N153="sníž. přenesená",J153,0)</f>
        <v>0</v>
      </c>
      <c r="BI153" s="143">
        <f>IF(N153="nulová",J153,0)</f>
        <v>0</v>
      </c>
      <c r="BJ153" s="16" t="s">
        <v>21</v>
      </c>
      <c r="BK153" s="143">
        <f>ROUND(I153*H153,2)</f>
        <v>0</v>
      </c>
      <c r="BL153" s="16" t="s">
        <v>139</v>
      </c>
      <c r="BM153" s="142" t="s">
        <v>858</v>
      </c>
    </row>
    <row r="154" spans="2:65" s="1" customFormat="1" ht="12">
      <c r="B154" s="31"/>
      <c r="D154" s="144" t="s">
        <v>141</v>
      </c>
      <c r="F154" s="145" t="s">
        <v>857</v>
      </c>
      <c r="I154" s="146"/>
      <c r="L154" s="31"/>
      <c r="M154" s="147"/>
      <c r="T154" s="55"/>
      <c r="AT154" s="16" t="s">
        <v>141</v>
      </c>
      <c r="AU154" s="16" t="s">
        <v>21</v>
      </c>
    </row>
    <row r="155" spans="2:65" s="1" customFormat="1" ht="16.5" customHeight="1">
      <c r="B155" s="31"/>
      <c r="C155" s="131" t="s">
        <v>295</v>
      </c>
      <c r="D155" s="131" t="s">
        <v>134</v>
      </c>
      <c r="E155" s="132" t="s">
        <v>295</v>
      </c>
      <c r="F155" s="133" t="s">
        <v>859</v>
      </c>
      <c r="G155" s="134" t="s">
        <v>843</v>
      </c>
      <c r="H155" s="135">
        <v>2</v>
      </c>
      <c r="I155" s="136"/>
      <c r="J155" s="137">
        <f>ROUND(I155*H155,2)</f>
        <v>0</v>
      </c>
      <c r="K155" s="133" t="s">
        <v>1</v>
      </c>
      <c r="L155" s="31"/>
      <c r="M155" s="138" t="s">
        <v>1</v>
      </c>
      <c r="N155" s="139" t="s">
        <v>44</v>
      </c>
      <c r="P155" s="140">
        <f>O155*H155</f>
        <v>0</v>
      </c>
      <c r="Q155" s="140">
        <v>0</v>
      </c>
      <c r="R155" s="140">
        <f>Q155*H155</f>
        <v>0</v>
      </c>
      <c r="S155" s="140">
        <v>0</v>
      </c>
      <c r="T155" s="141">
        <f>S155*H155</f>
        <v>0</v>
      </c>
      <c r="AR155" s="142" t="s">
        <v>139</v>
      </c>
      <c r="AT155" s="142" t="s">
        <v>134</v>
      </c>
      <c r="AU155" s="142" t="s">
        <v>21</v>
      </c>
      <c r="AY155" s="16" t="s">
        <v>132</v>
      </c>
      <c r="BE155" s="143">
        <f>IF(N155="základní",J155,0)</f>
        <v>0</v>
      </c>
      <c r="BF155" s="143">
        <f>IF(N155="snížená",J155,0)</f>
        <v>0</v>
      </c>
      <c r="BG155" s="143">
        <f>IF(N155="zákl. přenesená",J155,0)</f>
        <v>0</v>
      </c>
      <c r="BH155" s="143">
        <f>IF(N155="sníž. přenesená",J155,0)</f>
        <v>0</v>
      </c>
      <c r="BI155" s="143">
        <f>IF(N155="nulová",J155,0)</f>
        <v>0</v>
      </c>
      <c r="BJ155" s="16" t="s">
        <v>21</v>
      </c>
      <c r="BK155" s="143">
        <f>ROUND(I155*H155,2)</f>
        <v>0</v>
      </c>
      <c r="BL155" s="16" t="s">
        <v>139</v>
      </c>
      <c r="BM155" s="142" t="s">
        <v>410</v>
      </c>
    </row>
    <row r="156" spans="2:65" s="1" customFormat="1" ht="12">
      <c r="B156" s="31"/>
      <c r="D156" s="144" t="s">
        <v>141</v>
      </c>
      <c r="F156" s="145" t="s">
        <v>859</v>
      </c>
      <c r="I156" s="146"/>
      <c r="L156" s="31"/>
      <c r="M156" s="147"/>
      <c r="T156" s="55"/>
      <c r="AT156" s="16" t="s">
        <v>141</v>
      </c>
      <c r="AU156" s="16" t="s">
        <v>21</v>
      </c>
    </row>
    <row r="157" spans="2:65" s="1" customFormat="1" ht="16.5" customHeight="1">
      <c r="B157" s="31"/>
      <c r="C157" s="131" t="s">
        <v>300</v>
      </c>
      <c r="D157" s="131" t="s">
        <v>134</v>
      </c>
      <c r="E157" s="132" t="s">
        <v>300</v>
      </c>
      <c r="F157" s="133" t="s">
        <v>860</v>
      </c>
      <c r="G157" s="134" t="s">
        <v>241</v>
      </c>
      <c r="H157" s="135">
        <v>5.3</v>
      </c>
      <c r="I157" s="136"/>
      <c r="J157" s="137">
        <f>ROUND(I157*H157,2)</f>
        <v>0</v>
      </c>
      <c r="K157" s="133" t="s">
        <v>1</v>
      </c>
      <c r="L157" s="31"/>
      <c r="M157" s="138" t="s">
        <v>1</v>
      </c>
      <c r="N157" s="139" t="s">
        <v>44</v>
      </c>
      <c r="P157" s="140">
        <f>O157*H157</f>
        <v>0</v>
      </c>
      <c r="Q157" s="140">
        <v>0</v>
      </c>
      <c r="R157" s="140">
        <f>Q157*H157</f>
        <v>0</v>
      </c>
      <c r="S157" s="140">
        <v>0</v>
      </c>
      <c r="T157" s="141">
        <f>S157*H157</f>
        <v>0</v>
      </c>
      <c r="AR157" s="142" t="s">
        <v>139</v>
      </c>
      <c r="AT157" s="142" t="s">
        <v>134</v>
      </c>
      <c r="AU157" s="142" t="s">
        <v>21</v>
      </c>
      <c r="AY157" s="16" t="s">
        <v>132</v>
      </c>
      <c r="BE157" s="143">
        <f>IF(N157="základní",J157,0)</f>
        <v>0</v>
      </c>
      <c r="BF157" s="143">
        <f>IF(N157="snížená",J157,0)</f>
        <v>0</v>
      </c>
      <c r="BG157" s="143">
        <f>IF(N157="zákl. přenesená",J157,0)</f>
        <v>0</v>
      </c>
      <c r="BH157" s="143">
        <f>IF(N157="sníž. přenesená",J157,0)</f>
        <v>0</v>
      </c>
      <c r="BI157" s="143">
        <f>IF(N157="nulová",J157,0)</f>
        <v>0</v>
      </c>
      <c r="BJ157" s="16" t="s">
        <v>21</v>
      </c>
      <c r="BK157" s="143">
        <f>ROUND(I157*H157,2)</f>
        <v>0</v>
      </c>
      <c r="BL157" s="16" t="s">
        <v>139</v>
      </c>
      <c r="BM157" s="142" t="s">
        <v>423</v>
      </c>
    </row>
    <row r="158" spans="2:65" s="1" customFormat="1" ht="12">
      <c r="B158" s="31"/>
      <c r="D158" s="144" t="s">
        <v>141</v>
      </c>
      <c r="F158" s="145" t="s">
        <v>860</v>
      </c>
      <c r="I158" s="146"/>
      <c r="L158" s="31"/>
      <c r="M158" s="147"/>
      <c r="T158" s="55"/>
      <c r="AT158" s="16" t="s">
        <v>141</v>
      </c>
      <c r="AU158" s="16" t="s">
        <v>21</v>
      </c>
    </row>
    <row r="159" spans="2:65" s="1" customFormat="1" ht="16.5" customHeight="1">
      <c r="B159" s="31"/>
      <c r="C159" s="131" t="s">
        <v>306</v>
      </c>
      <c r="D159" s="131" t="s">
        <v>134</v>
      </c>
      <c r="E159" s="132" t="s">
        <v>306</v>
      </c>
      <c r="F159" s="133" t="s">
        <v>861</v>
      </c>
      <c r="G159" s="134" t="s">
        <v>843</v>
      </c>
      <c r="H159" s="135">
        <v>9</v>
      </c>
      <c r="I159" s="136"/>
      <c r="J159" s="137">
        <f>ROUND(I159*H159,2)</f>
        <v>0</v>
      </c>
      <c r="K159" s="133" t="s">
        <v>1</v>
      </c>
      <c r="L159" s="31"/>
      <c r="M159" s="138" t="s">
        <v>1</v>
      </c>
      <c r="N159" s="139" t="s">
        <v>44</v>
      </c>
      <c r="P159" s="140">
        <f>O159*H159</f>
        <v>0</v>
      </c>
      <c r="Q159" s="140">
        <v>0</v>
      </c>
      <c r="R159" s="140">
        <f>Q159*H159</f>
        <v>0</v>
      </c>
      <c r="S159" s="140">
        <v>0</v>
      </c>
      <c r="T159" s="141">
        <f>S159*H159</f>
        <v>0</v>
      </c>
      <c r="AR159" s="142" t="s">
        <v>139</v>
      </c>
      <c r="AT159" s="142" t="s">
        <v>134</v>
      </c>
      <c r="AU159" s="142" t="s">
        <v>21</v>
      </c>
      <c r="AY159" s="16" t="s">
        <v>132</v>
      </c>
      <c r="BE159" s="143">
        <f>IF(N159="základní",J159,0)</f>
        <v>0</v>
      </c>
      <c r="BF159" s="143">
        <f>IF(N159="snížená",J159,0)</f>
        <v>0</v>
      </c>
      <c r="BG159" s="143">
        <f>IF(N159="zákl. přenesená",J159,0)</f>
        <v>0</v>
      </c>
      <c r="BH159" s="143">
        <f>IF(N159="sníž. přenesená",J159,0)</f>
        <v>0</v>
      </c>
      <c r="BI159" s="143">
        <f>IF(N159="nulová",J159,0)</f>
        <v>0</v>
      </c>
      <c r="BJ159" s="16" t="s">
        <v>21</v>
      </c>
      <c r="BK159" s="143">
        <f>ROUND(I159*H159,2)</f>
        <v>0</v>
      </c>
      <c r="BL159" s="16" t="s">
        <v>139</v>
      </c>
      <c r="BM159" s="142" t="s">
        <v>862</v>
      </c>
    </row>
    <row r="160" spans="2:65" s="1" customFormat="1" ht="12">
      <c r="B160" s="31"/>
      <c r="D160" s="144" t="s">
        <v>141</v>
      </c>
      <c r="F160" s="145" t="s">
        <v>861</v>
      </c>
      <c r="I160" s="146"/>
      <c r="L160" s="31"/>
      <c r="M160" s="147"/>
      <c r="T160" s="55"/>
      <c r="AT160" s="16" t="s">
        <v>141</v>
      </c>
      <c r="AU160" s="16" t="s">
        <v>21</v>
      </c>
    </row>
    <row r="161" spans="2:65" s="1" customFormat="1" ht="16.5" customHeight="1">
      <c r="B161" s="31"/>
      <c r="C161" s="131" t="s">
        <v>7</v>
      </c>
      <c r="D161" s="131" t="s">
        <v>134</v>
      </c>
      <c r="E161" s="132" t="s">
        <v>7</v>
      </c>
      <c r="F161" s="133" t="s">
        <v>863</v>
      </c>
      <c r="G161" s="134" t="s">
        <v>843</v>
      </c>
      <c r="H161" s="135">
        <v>9</v>
      </c>
      <c r="I161" s="136"/>
      <c r="J161" s="137">
        <f>ROUND(I161*H161,2)</f>
        <v>0</v>
      </c>
      <c r="K161" s="133" t="s">
        <v>1</v>
      </c>
      <c r="L161" s="31"/>
      <c r="M161" s="138" t="s">
        <v>1</v>
      </c>
      <c r="N161" s="139" t="s">
        <v>44</v>
      </c>
      <c r="P161" s="140">
        <f>O161*H161</f>
        <v>0</v>
      </c>
      <c r="Q161" s="140">
        <v>0</v>
      </c>
      <c r="R161" s="140">
        <f>Q161*H161</f>
        <v>0</v>
      </c>
      <c r="S161" s="140">
        <v>0</v>
      </c>
      <c r="T161" s="141">
        <f>S161*H161</f>
        <v>0</v>
      </c>
      <c r="AR161" s="142" t="s">
        <v>139</v>
      </c>
      <c r="AT161" s="142" t="s">
        <v>134</v>
      </c>
      <c r="AU161" s="142" t="s">
        <v>21</v>
      </c>
      <c r="AY161" s="16" t="s">
        <v>132</v>
      </c>
      <c r="BE161" s="143">
        <f>IF(N161="základní",J161,0)</f>
        <v>0</v>
      </c>
      <c r="BF161" s="143">
        <f>IF(N161="snížená",J161,0)</f>
        <v>0</v>
      </c>
      <c r="BG161" s="143">
        <f>IF(N161="zákl. přenesená",J161,0)</f>
        <v>0</v>
      </c>
      <c r="BH161" s="143">
        <f>IF(N161="sníž. přenesená",J161,0)</f>
        <v>0</v>
      </c>
      <c r="BI161" s="143">
        <f>IF(N161="nulová",J161,0)</f>
        <v>0</v>
      </c>
      <c r="BJ161" s="16" t="s">
        <v>21</v>
      </c>
      <c r="BK161" s="143">
        <f>ROUND(I161*H161,2)</f>
        <v>0</v>
      </c>
      <c r="BL161" s="16" t="s">
        <v>139</v>
      </c>
      <c r="BM161" s="142" t="s">
        <v>429</v>
      </c>
    </row>
    <row r="162" spans="2:65" s="1" customFormat="1" ht="12">
      <c r="B162" s="31"/>
      <c r="D162" s="144" t="s">
        <v>141</v>
      </c>
      <c r="F162" s="145" t="s">
        <v>863</v>
      </c>
      <c r="I162" s="146"/>
      <c r="L162" s="31"/>
      <c r="M162" s="147"/>
      <c r="T162" s="55"/>
      <c r="AT162" s="16" t="s">
        <v>141</v>
      </c>
      <c r="AU162" s="16" t="s">
        <v>21</v>
      </c>
    </row>
    <row r="163" spans="2:65" s="1" customFormat="1" ht="16.5" customHeight="1">
      <c r="B163" s="31"/>
      <c r="C163" s="131" t="s">
        <v>318</v>
      </c>
      <c r="D163" s="131" t="s">
        <v>134</v>
      </c>
      <c r="E163" s="132" t="s">
        <v>318</v>
      </c>
      <c r="F163" s="133" t="s">
        <v>864</v>
      </c>
      <c r="G163" s="134" t="s">
        <v>241</v>
      </c>
      <c r="H163" s="135">
        <v>13.2</v>
      </c>
      <c r="I163" s="136"/>
      <c r="J163" s="137">
        <f>ROUND(I163*H163,2)</f>
        <v>0</v>
      </c>
      <c r="K163" s="133" t="s">
        <v>1</v>
      </c>
      <c r="L163" s="31"/>
      <c r="M163" s="138" t="s">
        <v>1</v>
      </c>
      <c r="N163" s="139" t="s">
        <v>44</v>
      </c>
      <c r="P163" s="140">
        <f>O163*H163</f>
        <v>0</v>
      </c>
      <c r="Q163" s="140">
        <v>0</v>
      </c>
      <c r="R163" s="140">
        <f>Q163*H163</f>
        <v>0</v>
      </c>
      <c r="S163" s="140">
        <v>0</v>
      </c>
      <c r="T163" s="141">
        <f>S163*H163</f>
        <v>0</v>
      </c>
      <c r="AR163" s="142" t="s">
        <v>139</v>
      </c>
      <c r="AT163" s="142" t="s">
        <v>134</v>
      </c>
      <c r="AU163" s="142" t="s">
        <v>21</v>
      </c>
      <c r="AY163" s="16" t="s">
        <v>132</v>
      </c>
      <c r="BE163" s="143">
        <f>IF(N163="základní",J163,0)</f>
        <v>0</v>
      </c>
      <c r="BF163" s="143">
        <f>IF(N163="snížená",J163,0)</f>
        <v>0</v>
      </c>
      <c r="BG163" s="143">
        <f>IF(N163="zákl. přenesená",J163,0)</f>
        <v>0</v>
      </c>
      <c r="BH163" s="143">
        <f>IF(N163="sníž. přenesená",J163,0)</f>
        <v>0</v>
      </c>
      <c r="BI163" s="143">
        <f>IF(N163="nulová",J163,0)</f>
        <v>0</v>
      </c>
      <c r="BJ163" s="16" t="s">
        <v>21</v>
      </c>
      <c r="BK163" s="143">
        <f>ROUND(I163*H163,2)</f>
        <v>0</v>
      </c>
      <c r="BL163" s="16" t="s">
        <v>139</v>
      </c>
      <c r="BM163" s="142" t="s">
        <v>448</v>
      </c>
    </row>
    <row r="164" spans="2:65" s="1" customFormat="1" ht="12">
      <c r="B164" s="31"/>
      <c r="D164" s="144" t="s">
        <v>141</v>
      </c>
      <c r="F164" s="145" t="s">
        <v>864</v>
      </c>
      <c r="I164" s="146"/>
      <c r="L164" s="31"/>
      <c r="M164" s="147"/>
      <c r="T164" s="55"/>
      <c r="AT164" s="16" t="s">
        <v>141</v>
      </c>
      <c r="AU164" s="16" t="s">
        <v>21</v>
      </c>
    </row>
    <row r="165" spans="2:65" s="1" customFormat="1" ht="16.5" customHeight="1">
      <c r="B165" s="31"/>
      <c r="C165" s="131" t="s">
        <v>325</v>
      </c>
      <c r="D165" s="131" t="s">
        <v>134</v>
      </c>
      <c r="E165" s="132" t="s">
        <v>325</v>
      </c>
      <c r="F165" s="133" t="s">
        <v>865</v>
      </c>
      <c r="G165" s="134" t="s">
        <v>843</v>
      </c>
      <c r="H165" s="135">
        <v>6</v>
      </c>
      <c r="I165" s="136"/>
      <c r="J165" s="137">
        <f>ROUND(I165*H165,2)</f>
        <v>0</v>
      </c>
      <c r="K165" s="133" t="s">
        <v>1</v>
      </c>
      <c r="L165" s="31"/>
      <c r="M165" s="138" t="s">
        <v>1</v>
      </c>
      <c r="N165" s="139" t="s">
        <v>44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139</v>
      </c>
      <c r="AT165" s="142" t="s">
        <v>134</v>
      </c>
      <c r="AU165" s="142" t="s">
        <v>21</v>
      </c>
      <c r="AY165" s="16" t="s">
        <v>132</v>
      </c>
      <c r="BE165" s="143">
        <f>IF(N165="základní",J165,0)</f>
        <v>0</v>
      </c>
      <c r="BF165" s="143">
        <f>IF(N165="snížená",J165,0)</f>
        <v>0</v>
      </c>
      <c r="BG165" s="143">
        <f>IF(N165="zákl. přenesená",J165,0)</f>
        <v>0</v>
      </c>
      <c r="BH165" s="143">
        <f>IF(N165="sníž. přenesená",J165,0)</f>
        <v>0</v>
      </c>
      <c r="BI165" s="143">
        <f>IF(N165="nulová",J165,0)</f>
        <v>0</v>
      </c>
      <c r="BJ165" s="16" t="s">
        <v>21</v>
      </c>
      <c r="BK165" s="143">
        <f>ROUND(I165*H165,2)</f>
        <v>0</v>
      </c>
      <c r="BL165" s="16" t="s">
        <v>139</v>
      </c>
      <c r="BM165" s="142" t="s">
        <v>461</v>
      </c>
    </row>
    <row r="166" spans="2:65" s="1" customFormat="1" ht="12">
      <c r="B166" s="31"/>
      <c r="D166" s="144" t="s">
        <v>141</v>
      </c>
      <c r="F166" s="145" t="s">
        <v>865</v>
      </c>
      <c r="I166" s="146"/>
      <c r="L166" s="31"/>
      <c r="M166" s="147"/>
      <c r="T166" s="55"/>
      <c r="AT166" s="16" t="s">
        <v>141</v>
      </c>
      <c r="AU166" s="16" t="s">
        <v>21</v>
      </c>
    </row>
    <row r="167" spans="2:65" s="11" customFormat="1" ht="26" customHeight="1">
      <c r="B167" s="119"/>
      <c r="D167" s="120" t="s">
        <v>78</v>
      </c>
      <c r="E167" s="121" t="s">
        <v>866</v>
      </c>
      <c r="F167" s="121" t="s">
        <v>867</v>
      </c>
      <c r="I167" s="122"/>
      <c r="J167" s="123">
        <f>BK167</f>
        <v>0</v>
      </c>
      <c r="L167" s="119"/>
      <c r="M167" s="124"/>
      <c r="P167" s="125">
        <f>SUM(P168:P189)</f>
        <v>0</v>
      </c>
      <c r="R167" s="125">
        <f>SUM(R168:R189)</f>
        <v>0</v>
      </c>
      <c r="T167" s="126">
        <f>SUM(T168:T189)</f>
        <v>0</v>
      </c>
      <c r="AR167" s="120" t="s">
        <v>21</v>
      </c>
      <c r="AT167" s="127" t="s">
        <v>78</v>
      </c>
      <c r="AU167" s="127" t="s">
        <v>79</v>
      </c>
      <c r="AY167" s="120" t="s">
        <v>132</v>
      </c>
      <c r="BK167" s="128">
        <f>SUM(BK168:BK189)</f>
        <v>0</v>
      </c>
    </row>
    <row r="168" spans="2:65" s="1" customFormat="1" ht="16.5" customHeight="1">
      <c r="B168" s="31"/>
      <c r="C168" s="131" t="s">
        <v>331</v>
      </c>
      <c r="D168" s="131" t="s">
        <v>134</v>
      </c>
      <c r="E168" s="132" t="s">
        <v>331</v>
      </c>
      <c r="F168" s="133" t="s">
        <v>868</v>
      </c>
      <c r="G168" s="134" t="s">
        <v>869</v>
      </c>
      <c r="H168" s="135">
        <v>0.23</v>
      </c>
      <c r="I168" s="136"/>
      <c r="J168" s="137">
        <f>ROUND(I168*H168,2)</f>
        <v>0</v>
      </c>
      <c r="K168" s="133" t="s">
        <v>1</v>
      </c>
      <c r="L168" s="31"/>
      <c r="M168" s="138" t="s">
        <v>1</v>
      </c>
      <c r="N168" s="139" t="s">
        <v>44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139</v>
      </c>
      <c r="AT168" s="142" t="s">
        <v>134</v>
      </c>
      <c r="AU168" s="142" t="s">
        <v>21</v>
      </c>
      <c r="AY168" s="16" t="s">
        <v>132</v>
      </c>
      <c r="BE168" s="143">
        <f>IF(N168="základní",J168,0)</f>
        <v>0</v>
      </c>
      <c r="BF168" s="143">
        <f>IF(N168="snížená",J168,0)</f>
        <v>0</v>
      </c>
      <c r="BG168" s="143">
        <f>IF(N168="zákl. přenesená",J168,0)</f>
        <v>0</v>
      </c>
      <c r="BH168" s="143">
        <f>IF(N168="sníž. přenesená",J168,0)</f>
        <v>0</v>
      </c>
      <c r="BI168" s="143">
        <f>IF(N168="nulová",J168,0)</f>
        <v>0</v>
      </c>
      <c r="BJ168" s="16" t="s">
        <v>21</v>
      </c>
      <c r="BK168" s="143">
        <f>ROUND(I168*H168,2)</f>
        <v>0</v>
      </c>
      <c r="BL168" s="16" t="s">
        <v>139</v>
      </c>
      <c r="BM168" s="142" t="s">
        <v>479</v>
      </c>
    </row>
    <row r="169" spans="2:65" s="1" customFormat="1" ht="12">
      <c r="B169" s="31"/>
      <c r="D169" s="144" t="s">
        <v>141</v>
      </c>
      <c r="F169" s="145" t="s">
        <v>868</v>
      </c>
      <c r="I169" s="146"/>
      <c r="L169" s="31"/>
      <c r="M169" s="147"/>
      <c r="T169" s="55"/>
      <c r="AT169" s="16" t="s">
        <v>141</v>
      </c>
      <c r="AU169" s="16" t="s">
        <v>21</v>
      </c>
    </row>
    <row r="170" spans="2:65" s="1" customFormat="1" ht="16.5" customHeight="1">
      <c r="B170" s="31"/>
      <c r="C170" s="131" t="s">
        <v>338</v>
      </c>
      <c r="D170" s="131" t="s">
        <v>134</v>
      </c>
      <c r="E170" s="132" t="s">
        <v>338</v>
      </c>
      <c r="F170" s="133" t="s">
        <v>870</v>
      </c>
      <c r="G170" s="134" t="s">
        <v>211</v>
      </c>
      <c r="H170" s="135">
        <v>216</v>
      </c>
      <c r="I170" s="136"/>
      <c r="J170" s="137">
        <f>ROUND(I170*H170,2)</f>
        <v>0</v>
      </c>
      <c r="K170" s="133" t="s">
        <v>1</v>
      </c>
      <c r="L170" s="31"/>
      <c r="M170" s="138" t="s">
        <v>1</v>
      </c>
      <c r="N170" s="139" t="s">
        <v>44</v>
      </c>
      <c r="P170" s="140">
        <f>O170*H170</f>
        <v>0</v>
      </c>
      <c r="Q170" s="140">
        <v>0</v>
      </c>
      <c r="R170" s="140">
        <f>Q170*H170</f>
        <v>0</v>
      </c>
      <c r="S170" s="140">
        <v>0</v>
      </c>
      <c r="T170" s="141">
        <f>S170*H170</f>
        <v>0</v>
      </c>
      <c r="AR170" s="142" t="s">
        <v>139</v>
      </c>
      <c r="AT170" s="142" t="s">
        <v>134</v>
      </c>
      <c r="AU170" s="142" t="s">
        <v>21</v>
      </c>
      <c r="AY170" s="16" t="s">
        <v>132</v>
      </c>
      <c r="BE170" s="143">
        <f>IF(N170="základní",J170,0)</f>
        <v>0</v>
      </c>
      <c r="BF170" s="143">
        <f>IF(N170="snížená",J170,0)</f>
        <v>0</v>
      </c>
      <c r="BG170" s="143">
        <f>IF(N170="zákl. přenesená",J170,0)</f>
        <v>0</v>
      </c>
      <c r="BH170" s="143">
        <f>IF(N170="sníž. přenesená",J170,0)</f>
        <v>0</v>
      </c>
      <c r="BI170" s="143">
        <f>IF(N170="nulová",J170,0)</f>
        <v>0</v>
      </c>
      <c r="BJ170" s="16" t="s">
        <v>21</v>
      </c>
      <c r="BK170" s="143">
        <f>ROUND(I170*H170,2)</f>
        <v>0</v>
      </c>
      <c r="BL170" s="16" t="s">
        <v>139</v>
      </c>
      <c r="BM170" s="142" t="s">
        <v>491</v>
      </c>
    </row>
    <row r="171" spans="2:65" s="1" customFormat="1" ht="12">
      <c r="B171" s="31"/>
      <c r="D171" s="144" t="s">
        <v>141</v>
      </c>
      <c r="F171" s="145" t="s">
        <v>870</v>
      </c>
      <c r="I171" s="146"/>
      <c r="L171" s="31"/>
      <c r="M171" s="147"/>
      <c r="T171" s="55"/>
      <c r="AT171" s="16" t="s">
        <v>141</v>
      </c>
      <c r="AU171" s="16" t="s">
        <v>21</v>
      </c>
    </row>
    <row r="172" spans="2:65" s="1" customFormat="1" ht="16.5" customHeight="1">
      <c r="B172" s="31"/>
      <c r="C172" s="131" t="s">
        <v>346</v>
      </c>
      <c r="D172" s="131" t="s">
        <v>134</v>
      </c>
      <c r="E172" s="132" t="s">
        <v>346</v>
      </c>
      <c r="F172" s="133" t="s">
        <v>871</v>
      </c>
      <c r="G172" s="134" t="s">
        <v>211</v>
      </c>
      <c r="H172" s="135">
        <v>216</v>
      </c>
      <c r="I172" s="136"/>
      <c r="J172" s="137">
        <f>ROUND(I172*H172,2)</f>
        <v>0</v>
      </c>
      <c r="K172" s="133" t="s">
        <v>1</v>
      </c>
      <c r="L172" s="31"/>
      <c r="M172" s="138" t="s">
        <v>1</v>
      </c>
      <c r="N172" s="139" t="s">
        <v>44</v>
      </c>
      <c r="P172" s="140">
        <f>O172*H172</f>
        <v>0</v>
      </c>
      <c r="Q172" s="140">
        <v>0</v>
      </c>
      <c r="R172" s="140">
        <f>Q172*H172</f>
        <v>0</v>
      </c>
      <c r="S172" s="140">
        <v>0</v>
      </c>
      <c r="T172" s="141">
        <f>S172*H172</f>
        <v>0</v>
      </c>
      <c r="AR172" s="142" t="s">
        <v>139</v>
      </c>
      <c r="AT172" s="142" t="s">
        <v>134</v>
      </c>
      <c r="AU172" s="142" t="s">
        <v>21</v>
      </c>
      <c r="AY172" s="16" t="s">
        <v>132</v>
      </c>
      <c r="BE172" s="143">
        <f>IF(N172="základní",J172,0)</f>
        <v>0</v>
      </c>
      <c r="BF172" s="143">
        <f>IF(N172="snížená",J172,0)</f>
        <v>0</v>
      </c>
      <c r="BG172" s="143">
        <f>IF(N172="zákl. přenesená",J172,0)</f>
        <v>0</v>
      </c>
      <c r="BH172" s="143">
        <f>IF(N172="sníž. přenesená",J172,0)</f>
        <v>0</v>
      </c>
      <c r="BI172" s="143">
        <f>IF(N172="nulová",J172,0)</f>
        <v>0</v>
      </c>
      <c r="BJ172" s="16" t="s">
        <v>21</v>
      </c>
      <c r="BK172" s="143">
        <f>ROUND(I172*H172,2)</f>
        <v>0</v>
      </c>
      <c r="BL172" s="16" t="s">
        <v>139</v>
      </c>
      <c r="BM172" s="142" t="s">
        <v>504</v>
      </c>
    </row>
    <row r="173" spans="2:65" s="1" customFormat="1" ht="12">
      <c r="B173" s="31"/>
      <c r="D173" s="144" t="s">
        <v>141</v>
      </c>
      <c r="F173" s="145" t="s">
        <v>871</v>
      </c>
      <c r="I173" s="146"/>
      <c r="L173" s="31"/>
      <c r="M173" s="147"/>
      <c r="T173" s="55"/>
      <c r="AT173" s="16" t="s">
        <v>141</v>
      </c>
      <c r="AU173" s="16" t="s">
        <v>21</v>
      </c>
    </row>
    <row r="174" spans="2:65" s="1" customFormat="1" ht="16.5" customHeight="1">
      <c r="B174" s="31"/>
      <c r="C174" s="131" t="s">
        <v>353</v>
      </c>
      <c r="D174" s="131" t="s">
        <v>134</v>
      </c>
      <c r="E174" s="132" t="s">
        <v>353</v>
      </c>
      <c r="F174" s="133" t="s">
        <v>872</v>
      </c>
      <c r="G174" s="134" t="s">
        <v>211</v>
      </c>
      <c r="H174" s="135">
        <v>14</v>
      </c>
      <c r="I174" s="136"/>
      <c r="J174" s="137">
        <f>ROUND(I174*H174,2)</f>
        <v>0</v>
      </c>
      <c r="K174" s="133" t="s">
        <v>1</v>
      </c>
      <c r="L174" s="31"/>
      <c r="M174" s="138" t="s">
        <v>1</v>
      </c>
      <c r="N174" s="139" t="s">
        <v>44</v>
      </c>
      <c r="P174" s="140">
        <f>O174*H174</f>
        <v>0</v>
      </c>
      <c r="Q174" s="140">
        <v>0</v>
      </c>
      <c r="R174" s="140">
        <f>Q174*H174</f>
        <v>0</v>
      </c>
      <c r="S174" s="140">
        <v>0</v>
      </c>
      <c r="T174" s="141">
        <f>S174*H174</f>
        <v>0</v>
      </c>
      <c r="AR174" s="142" t="s">
        <v>139</v>
      </c>
      <c r="AT174" s="142" t="s">
        <v>134</v>
      </c>
      <c r="AU174" s="142" t="s">
        <v>21</v>
      </c>
      <c r="AY174" s="16" t="s">
        <v>132</v>
      </c>
      <c r="BE174" s="143">
        <f>IF(N174="základní",J174,0)</f>
        <v>0</v>
      </c>
      <c r="BF174" s="143">
        <f>IF(N174="snížená",J174,0)</f>
        <v>0</v>
      </c>
      <c r="BG174" s="143">
        <f>IF(N174="zákl. přenesená",J174,0)</f>
        <v>0</v>
      </c>
      <c r="BH174" s="143">
        <f>IF(N174="sníž. přenesená",J174,0)</f>
        <v>0</v>
      </c>
      <c r="BI174" s="143">
        <f>IF(N174="nulová",J174,0)</f>
        <v>0</v>
      </c>
      <c r="BJ174" s="16" t="s">
        <v>21</v>
      </c>
      <c r="BK174" s="143">
        <f>ROUND(I174*H174,2)</f>
        <v>0</v>
      </c>
      <c r="BL174" s="16" t="s">
        <v>139</v>
      </c>
      <c r="BM174" s="142" t="s">
        <v>518</v>
      </c>
    </row>
    <row r="175" spans="2:65" s="1" customFormat="1" ht="12">
      <c r="B175" s="31"/>
      <c r="D175" s="144" t="s">
        <v>141</v>
      </c>
      <c r="F175" s="145" t="s">
        <v>872</v>
      </c>
      <c r="I175" s="146"/>
      <c r="L175" s="31"/>
      <c r="M175" s="147"/>
      <c r="T175" s="55"/>
      <c r="AT175" s="16" t="s">
        <v>141</v>
      </c>
      <c r="AU175" s="16" t="s">
        <v>21</v>
      </c>
    </row>
    <row r="176" spans="2:65" s="1" customFormat="1" ht="16.5" customHeight="1">
      <c r="B176" s="31"/>
      <c r="C176" s="131" t="s">
        <v>358</v>
      </c>
      <c r="D176" s="131" t="s">
        <v>134</v>
      </c>
      <c r="E176" s="132" t="s">
        <v>358</v>
      </c>
      <c r="F176" s="133" t="s">
        <v>873</v>
      </c>
      <c r="G176" s="134" t="s">
        <v>211</v>
      </c>
      <c r="H176" s="135">
        <v>14</v>
      </c>
      <c r="I176" s="136"/>
      <c r="J176" s="137">
        <f>ROUND(I176*H176,2)</f>
        <v>0</v>
      </c>
      <c r="K176" s="133" t="s">
        <v>1</v>
      </c>
      <c r="L176" s="31"/>
      <c r="M176" s="138" t="s">
        <v>1</v>
      </c>
      <c r="N176" s="139" t="s">
        <v>44</v>
      </c>
      <c r="P176" s="140">
        <f>O176*H176</f>
        <v>0</v>
      </c>
      <c r="Q176" s="140">
        <v>0</v>
      </c>
      <c r="R176" s="140">
        <f>Q176*H176</f>
        <v>0</v>
      </c>
      <c r="S176" s="140">
        <v>0</v>
      </c>
      <c r="T176" s="141">
        <f>S176*H176</f>
        <v>0</v>
      </c>
      <c r="AR176" s="142" t="s">
        <v>139</v>
      </c>
      <c r="AT176" s="142" t="s">
        <v>134</v>
      </c>
      <c r="AU176" s="142" t="s">
        <v>21</v>
      </c>
      <c r="AY176" s="16" t="s">
        <v>132</v>
      </c>
      <c r="BE176" s="143">
        <f>IF(N176="základní",J176,0)</f>
        <v>0</v>
      </c>
      <c r="BF176" s="143">
        <f>IF(N176="snížená",J176,0)</f>
        <v>0</v>
      </c>
      <c r="BG176" s="143">
        <f>IF(N176="zákl. přenesená",J176,0)</f>
        <v>0</v>
      </c>
      <c r="BH176" s="143">
        <f>IF(N176="sníž. přenesená",J176,0)</f>
        <v>0</v>
      </c>
      <c r="BI176" s="143">
        <f>IF(N176="nulová",J176,0)</f>
        <v>0</v>
      </c>
      <c r="BJ176" s="16" t="s">
        <v>21</v>
      </c>
      <c r="BK176" s="143">
        <f>ROUND(I176*H176,2)</f>
        <v>0</v>
      </c>
      <c r="BL176" s="16" t="s">
        <v>139</v>
      </c>
      <c r="BM176" s="142" t="s">
        <v>531</v>
      </c>
    </row>
    <row r="177" spans="2:65" s="1" customFormat="1" ht="12">
      <c r="B177" s="31"/>
      <c r="D177" s="144" t="s">
        <v>141</v>
      </c>
      <c r="F177" s="145" t="s">
        <v>873</v>
      </c>
      <c r="I177" s="146"/>
      <c r="L177" s="31"/>
      <c r="M177" s="147"/>
      <c r="T177" s="55"/>
      <c r="AT177" s="16" t="s">
        <v>141</v>
      </c>
      <c r="AU177" s="16" t="s">
        <v>21</v>
      </c>
    </row>
    <row r="178" spans="2:65" s="1" customFormat="1" ht="16.5" customHeight="1">
      <c r="B178" s="31"/>
      <c r="C178" s="131" t="s">
        <v>366</v>
      </c>
      <c r="D178" s="131" t="s">
        <v>134</v>
      </c>
      <c r="E178" s="132" t="s">
        <v>366</v>
      </c>
      <c r="F178" s="133" t="s">
        <v>874</v>
      </c>
      <c r="G178" s="134" t="s">
        <v>241</v>
      </c>
      <c r="H178" s="135">
        <v>5.7</v>
      </c>
      <c r="I178" s="136"/>
      <c r="J178" s="137">
        <f>ROUND(I178*H178,2)</f>
        <v>0</v>
      </c>
      <c r="K178" s="133" t="s">
        <v>1</v>
      </c>
      <c r="L178" s="31"/>
      <c r="M178" s="138" t="s">
        <v>1</v>
      </c>
      <c r="N178" s="139" t="s">
        <v>44</v>
      </c>
      <c r="P178" s="140">
        <f>O178*H178</f>
        <v>0</v>
      </c>
      <c r="Q178" s="140">
        <v>0</v>
      </c>
      <c r="R178" s="140">
        <f>Q178*H178</f>
        <v>0</v>
      </c>
      <c r="S178" s="140">
        <v>0</v>
      </c>
      <c r="T178" s="141">
        <f>S178*H178</f>
        <v>0</v>
      </c>
      <c r="AR178" s="142" t="s">
        <v>139</v>
      </c>
      <c r="AT178" s="142" t="s">
        <v>134</v>
      </c>
      <c r="AU178" s="142" t="s">
        <v>21</v>
      </c>
      <c r="AY178" s="16" t="s">
        <v>132</v>
      </c>
      <c r="BE178" s="143">
        <f>IF(N178="základní",J178,0)</f>
        <v>0</v>
      </c>
      <c r="BF178" s="143">
        <f>IF(N178="snížená",J178,0)</f>
        <v>0</v>
      </c>
      <c r="BG178" s="143">
        <f>IF(N178="zákl. přenesená",J178,0)</f>
        <v>0</v>
      </c>
      <c r="BH178" s="143">
        <f>IF(N178="sníž. přenesená",J178,0)</f>
        <v>0</v>
      </c>
      <c r="BI178" s="143">
        <f>IF(N178="nulová",J178,0)</f>
        <v>0</v>
      </c>
      <c r="BJ178" s="16" t="s">
        <v>21</v>
      </c>
      <c r="BK178" s="143">
        <f>ROUND(I178*H178,2)</f>
        <v>0</v>
      </c>
      <c r="BL178" s="16" t="s">
        <v>139</v>
      </c>
      <c r="BM178" s="142" t="s">
        <v>542</v>
      </c>
    </row>
    <row r="179" spans="2:65" s="1" customFormat="1" ht="12">
      <c r="B179" s="31"/>
      <c r="D179" s="144" t="s">
        <v>141</v>
      </c>
      <c r="F179" s="145" t="s">
        <v>874</v>
      </c>
      <c r="I179" s="146"/>
      <c r="L179" s="31"/>
      <c r="M179" s="147"/>
      <c r="T179" s="55"/>
      <c r="AT179" s="16" t="s">
        <v>141</v>
      </c>
      <c r="AU179" s="16" t="s">
        <v>21</v>
      </c>
    </row>
    <row r="180" spans="2:65" s="1" customFormat="1" ht="16.5" customHeight="1">
      <c r="B180" s="31"/>
      <c r="C180" s="131" t="s">
        <v>375</v>
      </c>
      <c r="D180" s="131" t="s">
        <v>134</v>
      </c>
      <c r="E180" s="132" t="s">
        <v>375</v>
      </c>
      <c r="F180" s="133" t="s">
        <v>875</v>
      </c>
      <c r="G180" s="134" t="s">
        <v>241</v>
      </c>
      <c r="H180" s="135">
        <v>5.7</v>
      </c>
      <c r="I180" s="136"/>
      <c r="J180" s="137">
        <f>ROUND(I180*H180,2)</f>
        <v>0</v>
      </c>
      <c r="K180" s="133" t="s">
        <v>1</v>
      </c>
      <c r="L180" s="31"/>
      <c r="M180" s="138" t="s">
        <v>1</v>
      </c>
      <c r="N180" s="139" t="s">
        <v>44</v>
      </c>
      <c r="P180" s="140">
        <f>O180*H180</f>
        <v>0</v>
      </c>
      <c r="Q180" s="140">
        <v>0</v>
      </c>
      <c r="R180" s="140">
        <f>Q180*H180</f>
        <v>0</v>
      </c>
      <c r="S180" s="140">
        <v>0</v>
      </c>
      <c r="T180" s="141">
        <f>S180*H180</f>
        <v>0</v>
      </c>
      <c r="AR180" s="142" t="s">
        <v>139</v>
      </c>
      <c r="AT180" s="142" t="s">
        <v>134</v>
      </c>
      <c r="AU180" s="142" t="s">
        <v>21</v>
      </c>
      <c r="AY180" s="16" t="s">
        <v>132</v>
      </c>
      <c r="BE180" s="143">
        <f>IF(N180="základní",J180,0)</f>
        <v>0</v>
      </c>
      <c r="BF180" s="143">
        <f>IF(N180="snížená",J180,0)</f>
        <v>0</v>
      </c>
      <c r="BG180" s="143">
        <f>IF(N180="zákl. přenesená",J180,0)</f>
        <v>0</v>
      </c>
      <c r="BH180" s="143">
        <f>IF(N180="sníž. přenesená",J180,0)</f>
        <v>0</v>
      </c>
      <c r="BI180" s="143">
        <f>IF(N180="nulová",J180,0)</f>
        <v>0</v>
      </c>
      <c r="BJ180" s="16" t="s">
        <v>21</v>
      </c>
      <c r="BK180" s="143">
        <f>ROUND(I180*H180,2)</f>
        <v>0</v>
      </c>
      <c r="BL180" s="16" t="s">
        <v>139</v>
      </c>
      <c r="BM180" s="142" t="s">
        <v>548</v>
      </c>
    </row>
    <row r="181" spans="2:65" s="1" customFormat="1" ht="12">
      <c r="B181" s="31"/>
      <c r="D181" s="144" t="s">
        <v>141</v>
      </c>
      <c r="F181" s="145" t="s">
        <v>875</v>
      </c>
      <c r="I181" s="146"/>
      <c r="L181" s="31"/>
      <c r="M181" s="147"/>
      <c r="T181" s="55"/>
      <c r="AT181" s="16" t="s">
        <v>141</v>
      </c>
      <c r="AU181" s="16" t="s">
        <v>21</v>
      </c>
    </row>
    <row r="182" spans="2:65" s="1" customFormat="1" ht="16.5" customHeight="1">
      <c r="B182" s="31"/>
      <c r="C182" s="131" t="s">
        <v>382</v>
      </c>
      <c r="D182" s="131" t="s">
        <v>134</v>
      </c>
      <c r="E182" s="132" t="s">
        <v>382</v>
      </c>
      <c r="F182" s="133" t="s">
        <v>876</v>
      </c>
      <c r="G182" s="134" t="s">
        <v>241</v>
      </c>
      <c r="H182" s="135">
        <v>53.1</v>
      </c>
      <c r="I182" s="136"/>
      <c r="J182" s="137">
        <f>ROUND(I182*H182,2)</f>
        <v>0</v>
      </c>
      <c r="K182" s="133" t="s">
        <v>1</v>
      </c>
      <c r="L182" s="31"/>
      <c r="M182" s="138" t="s">
        <v>1</v>
      </c>
      <c r="N182" s="139" t="s">
        <v>44</v>
      </c>
      <c r="P182" s="140">
        <f>O182*H182</f>
        <v>0</v>
      </c>
      <c r="Q182" s="140">
        <v>0</v>
      </c>
      <c r="R182" s="140">
        <f>Q182*H182</f>
        <v>0</v>
      </c>
      <c r="S182" s="140">
        <v>0</v>
      </c>
      <c r="T182" s="141">
        <f>S182*H182</f>
        <v>0</v>
      </c>
      <c r="AR182" s="142" t="s">
        <v>139</v>
      </c>
      <c r="AT182" s="142" t="s">
        <v>134</v>
      </c>
      <c r="AU182" s="142" t="s">
        <v>21</v>
      </c>
      <c r="AY182" s="16" t="s">
        <v>132</v>
      </c>
      <c r="BE182" s="143">
        <f>IF(N182="základní",J182,0)</f>
        <v>0</v>
      </c>
      <c r="BF182" s="143">
        <f>IF(N182="snížená",J182,0)</f>
        <v>0</v>
      </c>
      <c r="BG182" s="143">
        <f>IF(N182="zákl. přenesená",J182,0)</f>
        <v>0</v>
      </c>
      <c r="BH182" s="143">
        <f>IF(N182="sníž. přenesená",J182,0)</f>
        <v>0</v>
      </c>
      <c r="BI182" s="143">
        <f>IF(N182="nulová",J182,0)</f>
        <v>0</v>
      </c>
      <c r="BJ182" s="16" t="s">
        <v>21</v>
      </c>
      <c r="BK182" s="143">
        <f>ROUND(I182*H182,2)</f>
        <v>0</v>
      </c>
      <c r="BL182" s="16" t="s">
        <v>139</v>
      </c>
      <c r="BM182" s="142" t="s">
        <v>562</v>
      </c>
    </row>
    <row r="183" spans="2:65" s="1" customFormat="1" ht="12">
      <c r="B183" s="31"/>
      <c r="D183" s="144" t="s">
        <v>141</v>
      </c>
      <c r="F183" s="145" t="s">
        <v>876</v>
      </c>
      <c r="I183" s="146"/>
      <c r="L183" s="31"/>
      <c r="M183" s="147"/>
      <c r="T183" s="55"/>
      <c r="AT183" s="16" t="s">
        <v>141</v>
      </c>
      <c r="AU183" s="16" t="s">
        <v>21</v>
      </c>
    </row>
    <row r="184" spans="2:65" s="1" customFormat="1" ht="16.5" customHeight="1">
      <c r="B184" s="31"/>
      <c r="C184" s="131" t="s">
        <v>389</v>
      </c>
      <c r="D184" s="131" t="s">
        <v>134</v>
      </c>
      <c r="E184" s="132" t="s">
        <v>389</v>
      </c>
      <c r="F184" s="133" t="s">
        <v>877</v>
      </c>
      <c r="G184" s="134" t="s">
        <v>211</v>
      </c>
      <c r="H184" s="135">
        <v>216</v>
      </c>
      <c r="I184" s="136"/>
      <c r="J184" s="137">
        <f>ROUND(I184*H184,2)</f>
        <v>0</v>
      </c>
      <c r="K184" s="133" t="s">
        <v>1</v>
      </c>
      <c r="L184" s="31"/>
      <c r="M184" s="138" t="s">
        <v>1</v>
      </c>
      <c r="N184" s="139" t="s">
        <v>44</v>
      </c>
      <c r="P184" s="140">
        <f>O184*H184</f>
        <v>0</v>
      </c>
      <c r="Q184" s="140">
        <v>0</v>
      </c>
      <c r="R184" s="140">
        <f>Q184*H184</f>
        <v>0</v>
      </c>
      <c r="S184" s="140">
        <v>0</v>
      </c>
      <c r="T184" s="141">
        <f>S184*H184</f>
        <v>0</v>
      </c>
      <c r="AR184" s="142" t="s">
        <v>139</v>
      </c>
      <c r="AT184" s="142" t="s">
        <v>134</v>
      </c>
      <c r="AU184" s="142" t="s">
        <v>21</v>
      </c>
      <c r="AY184" s="16" t="s">
        <v>132</v>
      </c>
      <c r="BE184" s="143">
        <f>IF(N184="základní",J184,0)</f>
        <v>0</v>
      </c>
      <c r="BF184" s="143">
        <f>IF(N184="snížená",J184,0)</f>
        <v>0</v>
      </c>
      <c r="BG184" s="143">
        <f>IF(N184="zákl. přenesená",J184,0)</f>
        <v>0</v>
      </c>
      <c r="BH184" s="143">
        <f>IF(N184="sníž. přenesená",J184,0)</f>
        <v>0</v>
      </c>
      <c r="BI184" s="143">
        <f>IF(N184="nulová",J184,0)</f>
        <v>0</v>
      </c>
      <c r="BJ184" s="16" t="s">
        <v>21</v>
      </c>
      <c r="BK184" s="143">
        <f>ROUND(I184*H184,2)</f>
        <v>0</v>
      </c>
      <c r="BL184" s="16" t="s">
        <v>139</v>
      </c>
      <c r="BM184" s="142" t="s">
        <v>576</v>
      </c>
    </row>
    <row r="185" spans="2:65" s="1" customFormat="1" ht="12">
      <c r="B185" s="31"/>
      <c r="D185" s="144" t="s">
        <v>141</v>
      </c>
      <c r="F185" s="145" t="s">
        <v>877</v>
      </c>
      <c r="I185" s="146"/>
      <c r="L185" s="31"/>
      <c r="M185" s="147"/>
      <c r="T185" s="55"/>
      <c r="AT185" s="16" t="s">
        <v>141</v>
      </c>
      <c r="AU185" s="16" t="s">
        <v>21</v>
      </c>
    </row>
    <row r="186" spans="2:65" s="1" customFormat="1" ht="16.5" customHeight="1">
      <c r="B186" s="31"/>
      <c r="C186" s="131" t="s">
        <v>396</v>
      </c>
      <c r="D186" s="131" t="s">
        <v>134</v>
      </c>
      <c r="E186" s="132" t="s">
        <v>396</v>
      </c>
      <c r="F186" s="133" t="s">
        <v>878</v>
      </c>
      <c r="G186" s="134" t="s">
        <v>241</v>
      </c>
      <c r="H186" s="135">
        <v>5.3</v>
      </c>
      <c r="I186" s="136"/>
      <c r="J186" s="137">
        <f>ROUND(I186*H186,2)</f>
        <v>0</v>
      </c>
      <c r="K186" s="133" t="s">
        <v>1</v>
      </c>
      <c r="L186" s="31"/>
      <c r="M186" s="138" t="s">
        <v>1</v>
      </c>
      <c r="N186" s="139" t="s">
        <v>44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139</v>
      </c>
      <c r="AT186" s="142" t="s">
        <v>134</v>
      </c>
      <c r="AU186" s="142" t="s">
        <v>21</v>
      </c>
      <c r="AY186" s="16" t="s">
        <v>132</v>
      </c>
      <c r="BE186" s="143">
        <f>IF(N186="základní",J186,0)</f>
        <v>0</v>
      </c>
      <c r="BF186" s="143">
        <f>IF(N186="snížená",J186,0)</f>
        <v>0</v>
      </c>
      <c r="BG186" s="143">
        <f>IF(N186="zákl. přenesená",J186,0)</f>
        <v>0</v>
      </c>
      <c r="BH186" s="143">
        <f>IF(N186="sníž. přenesená",J186,0)</f>
        <v>0</v>
      </c>
      <c r="BI186" s="143">
        <f>IF(N186="nulová",J186,0)</f>
        <v>0</v>
      </c>
      <c r="BJ186" s="16" t="s">
        <v>21</v>
      </c>
      <c r="BK186" s="143">
        <f>ROUND(I186*H186,2)</f>
        <v>0</v>
      </c>
      <c r="BL186" s="16" t="s">
        <v>139</v>
      </c>
      <c r="BM186" s="142" t="s">
        <v>588</v>
      </c>
    </row>
    <row r="187" spans="2:65" s="1" customFormat="1" ht="12">
      <c r="B187" s="31"/>
      <c r="D187" s="144" t="s">
        <v>141</v>
      </c>
      <c r="F187" s="145" t="s">
        <v>878</v>
      </c>
      <c r="I187" s="146"/>
      <c r="L187" s="31"/>
      <c r="M187" s="147"/>
      <c r="T187" s="55"/>
      <c r="AT187" s="16" t="s">
        <v>141</v>
      </c>
      <c r="AU187" s="16" t="s">
        <v>21</v>
      </c>
    </row>
    <row r="188" spans="2:65" s="1" customFormat="1" ht="16.5" customHeight="1">
      <c r="B188" s="31"/>
      <c r="C188" s="131" t="s">
        <v>858</v>
      </c>
      <c r="D188" s="131" t="s">
        <v>134</v>
      </c>
      <c r="E188" s="132" t="s">
        <v>858</v>
      </c>
      <c r="F188" s="133" t="s">
        <v>879</v>
      </c>
      <c r="G188" s="134" t="s">
        <v>241</v>
      </c>
      <c r="H188" s="135">
        <v>18.5</v>
      </c>
      <c r="I188" s="136"/>
      <c r="J188" s="137">
        <f>ROUND(I188*H188,2)</f>
        <v>0</v>
      </c>
      <c r="K188" s="133" t="s">
        <v>1</v>
      </c>
      <c r="L188" s="31"/>
      <c r="M188" s="138" t="s">
        <v>1</v>
      </c>
      <c r="N188" s="139" t="s">
        <v>44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139</v>
      </c>
      <c r="AT188" s="142" t="s">
        <v>134</v>
      </c>
      <c r="AU188" s="142" t="s">
        <v>21</v>
      </c>
      <c r="AY188" s="16" t="s">
        <v>132</v>
      </c>
      <c r="BE188" s="143">
        <f>IF(N188="základní",J188,0)</f>
        <v>0</v>
      </c>
      <c r="BF188" s="143">
        <f>IF(N188="snížená",J188,0)</f>
        <v>0</v>
      </c>
      <c r="BG188" s="143">
        <f>IF(N188="zákl. přenesená",J188,0)</f>
        <v>0</v>
      </c>
      <c r="BH188" s="143">
        <f>IF(N188="sníž. přenesená",J188,0)</f>
        <v>0</v>
      </c>
      <c r="BI188" s="143">
        <f>IF(N188="nulová",J188,0)</f>
        <v>0</v>
      </c>
      <c r="BJ188" s="16" t="s">
        <v>21</v>
      </c>
      <c r="BK188" s="143">
        <f>ROUND(I188*H188,2)</f>
        <v>0</v>
      </c>
      <c r="BL188" s="16" t="s">
        <v>139</v>
      </c>
      <c r="BM188" s="142" t="s">
        <v>598</v>
      </c>
    </row>
    <row r="189" spans="2:65" s="1" customFormat="1" ht="12">
      <c r="B189" s="31"/>
      <c r="D189" s="144" t="s">
        <v>141</v>
      </c>
      <c r="F189" s="145" t="s">
        <v>879</v>
      </c>
      <c r="I189" s="146"/>
      <c r="L189" s="31"/>
      <c r="M189" s="147"/>
      <c r="T189" s="55"/>
      <c r="AT189" s="16" t="s">
        <v>141</v>
      </c>
      <c r="AU189" s="16" t="s">
        <v>21</v>
      </c>
    </row>
    <row r="190" spans="2:65" s="11" customFormat="1" ht="26" customHeight="1">
      <c r="B190" s="119"/>
      <c r="D190" s="120" t="s">
        <v>78</v>
      </c>
      <c r="E190" s="121" t="s">
        <v>880</v>
      </c>
      <c r="F190" s="121" t="s">
        <v>881</v>
      </c>
      <c r="I190" s="122"/>
      <c r="J190" s="123">
        <f>BK190</f>
        <v>0</v>
      </c>
      <c r="L190" s="119"/>
      <c r="M190" s="124"/>
      <c r="P190" s="125">
        <f>SUM(P191:P210)</f>
        <v>0</v>
      </c>
      <c r="R190" s="125">
        <f>SUM(R191:R210)</f>
        <v>0</v>
      </c>
      <c r="T190" s="126">
        <f>SUM(T191:T210)</f>
        <v>0</v>
      </c>
      <c r="AR190" s="120" t="s">
        <v>21</v>
      </c>
      <c r="AT190" s="127" t="s">
        <v>78</v>
      </c>
      <c r="AU190" s="127" t="s">
        <v>79</v>
      </c>
      <c r="AY190" s="120" t="s">
        <v>132</v>
      </c>
      <c r="BK190" s="128">
        <f>SUM(BK191:BK210)</f>
        <v>0</v>
      </c>
    </row>
    <row r="191" spans="2:65" s="1" customFormat="1" ht="16.5" customHeight="1">
      <c r="B191" s="31"/>
      <c r="C191" s="131" t="s">
        <v>404</v>
      </c>
      <c r="D191" s="131" t="s">
        <v>134</v>
      </c>
      <c r="E191" s="132" t="s">
        <v>404</v>
      </c>
      <c r="F191" s="133" t="s">
        <v>882</v>
      </c>
      <c r="G191" s="134" t="s">
        <v>843</v>
      </c>
      <c r="H191" s="135">
        <v>1</v>
      </c>
      <c r="I191" s="136"/>
      <c r="J191" s="137">
        <f>ROUND(I191*H191,2)</f>
        <v>0</v>
      </c>
      <c r="K191" s="133" t="s">
        <v>1</v>
      </c>
      <c r="L191" s="31"/>
      <c r="M191" s="138" t="s">
        <v>1</v>
      </c>
      <c r="N191" s="139" t="s">
        <v>44</v>
      </c>
      <c r="P191" s="140">
        <f>O191*H191</f>
        <v>0</v>
      </c>
      <c r="Q191" s="140">
        <v>0</v>
      </c>
      <c r="R191" s="140">
        <f>Q191*H191</f>
        <v>0</v>
      </c>
      <c r="S191" s="140">
        <v>0</v>
      </c>
      <c r="T191" s="141">
        <f>S191*H191</f>
        <v>0</v>
      </c>
      <c r="AR191" s="142" t="s">
        <v>139</v>
      </c>
      <c r="AT191" s="142" t="s">
        <v>134</v>
      </c>
      <c r="AU191" s="142" t="s">
        <v>21</v>
      </c>
      <c r="AY191" s="16" t="s">
        <v>132</v>
      </c>
      <c r="BE191" s="143">
        <f>IF(N191="základní",J191,0)</f>
        <v>0</v>
      </c>
      <c r="BF191" s="143">
        <f>IF(N191="snížená",J191,0)</f>
        <v>0</v>
      </c>
      <c r="BG191" s="143">
        <f>IF(N191="zákl. přenesená",J191,0)</f>
        <v>0</v>
      </c>
      <c r="BH191" s="143">
        <f>IF(N191="sníž. přenesená",J191,0)</f>
        <v>0</v>
      </c>
      <c r="BI191" s="143">
        <f>IF(N191="nulová",J191,0)</f>
        <v>0</v>
      </c>
      <c r="BJ191" s="16" t="s">
        <v>21</v>
      </c>
      <c r="BK191" s="143">
        <f>ROUND(I191*H191,2)</f>
        <v>0</v>
      </c>
      <c r="BL191" s="16" t="s">
        <v>139</v>
      </c>
      <c r="BM191" s="142" t="s">
        <v>611</v>
      </c>
    </row>
    <row r="192" spans="2:65" s="1" customFormat="1" ht="12">
      <c r="B192" s="31"/>
      <c r="D192" s="144" t="s">
        <v>141</v>
      </c>
      <c r="F192" s="145" t="s">
        <v>882</v>
      </c>
      <c r="I192" s="146"/>
      <c r="L192" s="31"/>
      <c r="M192" s="147"/>
      <c r="T192" s="55"/>
      <c r="AT192" s="16" t="s">
        <v>141</v>
      </c>
      <c r="AU192" s="16" t="s">
        <v>21</v>
      </c>
    </row>
    <row r="193" spans="2:65" s="1" customFormat="1" ht="16.5" customHeight="1">
      <c r="B193" s="31"/>
      <c r="C193" s="131" t="s">
        <v>410</v>
      </c>
      <c r="D193" s="131" t="s">
        <v>134</v>
      </c>
      <c r="E193" s="132" t="s">
        <v>410</v>
      </c>
      <c r="F193" s="133" t="s">
        <v>883</v>
      </c>
      <c r="G193" s="134" t="s">
        <v>843</v>
      </c>
      <c r="H193" s="135">
        <v>1</v>
      </c>
      <c r="I193" s="136"/>
      <c r="J193" s="137">
        <f>ROUND(I193*H193,2)</f>
        <v>0</v>
      </c>
      <c r="K193" s="133" t="s">
        <v>1</v>
      </c>
      <c r="L193" s="31"/>
      <c r="M193" s="138" t="s">
        <v>1</v>
      </c>
      <c r="N193" s="139" t="s">
        <v>44</v>
      </c>
      <c r="P193" s="140">
        <f>O193*H193</f>
        <v>0</v>
      </c>
      <c r="Q193" s="140">
        <v>0</v>
      </c>
      <c r="R193" s="140">
        <f>Q193*H193</f>
        <v>0</v>
      </c>
      <c r="S193" s="140">
        <v>0</v>
      </c>
      <c r="T193" s="141">
        <f>S193*H193</f>
        <v>0</v>
      </c>
      <c r="AR193" s="142" t="s">
        <v>139</v>
      </c>
      <c r="AT193" s="142" t="s">
        <v>134</v>
      </c>
      <c r="AU193" s="142" t="s">
        <v>21</v>
      </c>
      <c r="AY193" s="16" t="s">
        <v>132</v>
      </c>
      <c r="BE193" s="143">
        <f>IF(N193="základní",J193,0)</f>
        <v>0</v>
      </c>
      <c r="BF193" s="143">
        <f>IF(N193="snížená",J193,0)</f>
        <v>0</v>
      </c>
      <c r="BG193" s="143">
        <f>IF(N193="zákl. přenesená",J193,0)</f>
        <v>0</v>
      </c>
      <c r="BH193" s="143">
        <f>IF(N193="sníž. přenesená",J193,0)</f>
        <v>0</v>
      </c>
      <c r="BI193" s="143">
        <f>IF(N193="nulová",J193,0)</f>
        <v>0</v>
      </c>
      <c r="BJ193" s="16" t="s">
        <v>21</v>
      </c>
      <c r="BK193" s="143">
        <f>ROUND(I193*H193,2)</f>
        <v>0</v>
      </c>
      <c r="BL193" s="16" t="s">
        <v>139</v>
      </c>
      <c r="BM193" s="142" t="s">
        <v>625</v>
      </c>
    </row>
    <row r="194" spans="2:65" s="1" customFormat="1" ht="12">
      <c r="B194" s="31"/>
      <c r="D194" s="144" t="s">
        <v>141</v>
      </c>
      <c r="F194" s="145" t="s">
        <v>883</v>
      </c>
      <c r="I194" s="146"/>
      <c r="L194" s="31"/>
      <c r="M194" s="147"/>
      <c r="T194" s="55"/>
      <c r="AT194" s="16" t="s">
        <v>141</v>
      </c>
      <c r="AU194" s="16" t="s">
        <v>21</v>
      </c>
    </row>
    <row r="195" spans="2:65" s="1" customFormat="1" ht="16.5" customHeight="1">
      <c r="B195" s="31"/>
      <c r="C195" s="131" t="s">
        <v>416</v>
      </c>
      <c r="D195" s="131" t="s">
        <v>134</v>
      </c>
      <c r="E195" s="132" t="s">
        <v>416</v>
      </c>
      <c r="F195" s="133" t="s">
        <v>884</v>
      </c>
      <c r="G195" s="134" t="s">
        <v>843</v>
      </c>
      <c r="H195" s="135">
        <v>0</v>
      </c>
      <c r="I195" s="136"/>
      <c r="J195" s="137">
        <f>ROUND(I195*H195,2)</f>
        <v>0</v>
      </c>
      <c r="K195" s="133" t="s">
        <v>1</v>
      </c>
      <c r="L195" s="31"/>
      <c r="M195" s="138" t="s">
        <v>1</v>
      </c>
      <c r="N195" s="139" t="s">
        <v>44</v>
      </c>
      <c r="P195" s="140">
        <f>O195*H195</f>
        <v>0</v>
      </c>
      <c r="Q195" s="140">
        <v>0</v>
      </c>
      <c r="R195" s="140">
        <f>Q195*H195</f>
        <v>0</v>
      </c>
      <c r="S195" s="140">
        <v>0</v>
      </c>
      <c r="T195" s="141">
        <f>S195*H195</f>
        <v>0</v>
      </c>
      <c r="AR195" s="142" t="s">
        <v>139</v>
      </c>
      <c r="AT195" s="142" t="s">
        <v>134</v>
      </c>
      <c r="AU195" s="142" t="s">
        <v>21</v>
      </c>
      <c r="AY195" s="16" t="s">
        <v>132</v>
      </c>
      <c r="BE195" s="143">
        <f>IF(N195="základní",J195,0)</f>
        <v>0</v>
      </c>
      <c r="BF195" s="143">
        <f>IF(N195="snížená",J195,0)</f>
        <v>0</v>
      </c>
      <c r="BG195" s="143">
        <f>IF(N195="zákl. přenesená",J195,0)</f>
        <v>0</v>
      </c>
      <c r="BH195" s="143">
        <f>IF(N195="sníž. přenesená",J195,0)</f>
        <v>0</v>
      </c>
      <c r="BI195" s="143">
        <f>IF(N195="nulová",J195,0)</f>
        <v>0</v>
      </c>
      <c r="BJ195" s="16" t="s">
        <v>21</v>
      </c>
      <c r="BK195" s="143">
        <f>ROUND(I195*H195,2)</f>
        <v>0</v>
      </c>
      <c r="BL195" s="16" t="s">
        <v>139</v>
      </c>
      <c r="BM195" s="142" t="s">
        <v>641</v>
      </c>
    </row>
    <row r="196" spans="2:65" s="1" customFormat="1" ht="12">
      <c r="B196" s="31"/>
      <c r="D196" s="144" t="s">
        <v>141</v>
      </c>
      <c r="F196" s="145" t="s">
        <v>884</v>
      </c>
      <c r="I196" s="146"/>
      <c r="L196" s="31"/>
      <c r="M196" s="147"/>
      <c r="T196" s="55"/>
      <c r="AT196" s="16" t="s">
        <v>141</v>
      </c>
      <c r="AU196" s="16" t="s">
        <v>21</v>
      </c>
    </row>
    <row r="197" spans="2:65" s="1" customFormat="1" ht="16.5" customHeight="1">
      <c r="B197" s="31"/>
      <c r="C197" s="131" t="s">
        <v>423</v>
      </c>
      <c r="D197" s="131" t="s">
        <v>134</v>
      </c>
      <c r="E197" s="132" t="s">
        <v>423</v>
      </c>
      <c r="F197" s="133" t="s">
        <v>885</v>
      </c>
      <c r="G197" s="134" t="s">
        <v>886</v>
      </c>
      <c r="H197" s="135">
        <v>40</v>
      </c>
      <c r="I197" s="136"/>
      <c r="J197" s="137">
        <f>ROUND(I197*H197,2)</f>
        <v>0</v>
      </c>
      <c r="K197" s="133" t="s">
        <v>1</v>
      </c>
      <c r="L197" s="31"/>
      <c r="M197" s="138" t="s">
        <v>1</v>
      </c>
      <c r="N197" s="139" t="s">
        <v>44</v>
      </c>
      <c r="P197" s="140">
        <f>O197*H197</f>
        <v>0</v>
      </c>
      <c r="Q197" s="140">
        <v>0</v>
      </c>
      <c r="R197" s="140">
        <f>Q197*H197</f>
        <v>0</v>
      </c>
      <c r="S197" s="140">
        <v>0</v>
      </c>
      <c r="T197" s="141">
        <f>S197*H197</f>
        <v>0</v>
      </c>
      <c r="AR197" s="142" t="s">
        <v>139</v>
      </c>
      <c r="AT197" s="142" t="s">
        <v>134</v>
      </c>
      <c r="AU197" s="142" t="s">
        <v>21</v>
      </c>
      <c r="AY197" s="16" t="s">
        <v>132</v>
      </c>
      <c r="BE197" s="143">
        <f>IF(N197="základní",J197,0)</f>
        <v>0</v>
      </c>
      <c r="BF197" s="143">
        <f>IF(N197="snížená",J197,0)</f>
        <v>0</v>
      </c>
      <c r="BG197" s="143">
        <f>IF(N197="zákl. přenesená",J197,0)</f>
        <v>0</v>
      </c>
      <c r="BH197" s="143">
        <f>IF(N197="sníž. přenesená",J197,0)</f>
        <v>0</v>
      </c>
      <c r="BI197" s="143">
        <f>IF(N197="nulová",J197,0)</f>
        <v>0</v>
      </c>
      <c r="BJ197" s="16" t="s">
        <v>21</v>
      </c>
      <c r="BK197" s="143">
        <f>ROUND(I197*H197,2)</f>
        <v>0</v>
      </c>
      <c r="BL197" s="16" t="s">
        <v>139</v>
      </c>
      <c r="BM197" s="142" t="s">
        <v>655</v>
      </c>
    </row>
    <row r="198" spans="2:65" s="1" customFormat="1" ht="12">
      <c r="B198" s="31"/>
      <c r="D198" s="144" t="s">
        <v>141</v>
      </c>
      <c r="F198" s="145" t="s">
        <v>885</v>
      </c>
      <c r="I198" s="146"/>
      <c r="L198" s="31"/>
      <c r="M198" s="147"/>
      <c r="T198" s="55"/>
      <c r="AT198" s="16" t="s">
        <v>141</v>
      </c>
      <c r="AU198" s="16" t="s">
        <v>21</v>
      </c>
    </row>
    <row r="199" spans="2:65" s="1" customFormat="1" ht="21.75" customHeight="1">
      <c r="B199" s="31"/>
      <c r="C199" s="131" t="s">
        <v>887</v>
      </c>
      <c r="D199" s="131" t="s">
        <v>134</v>
      </c>
      <c r="E199" s="132" t="s">
        <v>887</v>
      </c>
      <c r="F199" s="133" t="s">
        <v>888</v>
      </c>
      <c r="G199" s="134" t="s">
        <v>843</v>
      </c>
      <c r="H199" s="135">
        <v>1</v>
      </c>
      <c r="I199" s="136"/>
      <c r="J199" s="137">
        <f>ROUND(I199*H199,2)</f>
        <v>0</v>
      </c>
      <c r="K199" s="133" t="s">
        <v>1</v>
      </c>
      <c r="L199" s="31"/>
      <c r="M199" s="138" t="s">
        <v>1</v>
      </c>
      <c r="N199" s="139" t="s">
        <v>44</v>
      </c>
      <c r="P199" s="140">
        <f>O199*H199</f>
        <v>0</v>
      </c>
      <c r="Q199" s="140">
        <v>0</v>
      </c>
      <c r="R199" s="140">
        <f>Q199*H199</f>
        <v>0</v>
      </c>
      <c r="S199" s="140">
        <v>0</v>
      </c>
      <c r="T199" s="141">
        <f>S199*H199</f>
        <v>0</v>
      </c>
      <c r="AR199" s="142" t="s">
        <v>139</v>
      </c>
      <c r="AT199" s="142" t="s">
        <v>134</v>
      </c>
      <c r="AU199" s="142" t="s">
        <v>21</v>
      </c>
      <c r="AY199" s="16" t="s">
        <v>132</v>
      </c>
      <c r="BE199" s="143">
        <f>IF(N199="základní",J199,0)</f>
        <v>0</v>
      </c>
      <c r="BF199" s="143">
        <f>IF(N199="snížená",J199,0)</f>
        <v>0</v>
      </c>
      <c r="BG199" s="143">
        <f>IF(N199="zákl. přenesená",J199,0)</f>
        <v>0</v>
      </c>
      <c r="BH199" s="143">
        <f>IF(N199="sníž. přenesená",J199,0)</f>
        <v>0</v>
      </c>
      <c r="BI199" s="143">
        <f>IF(N199="nulová",J199,0)</f>
        <v>0</v>
      </c>
      <c r="BJ199" s="16" t="s">
        <v>21</v>
      </c>
      <c r="BK199" s="143">
        <f>ROUND(I199*H199,2)</f>
        <v>0</v>
      </c>
      <c r="BL199" s="16" t="s">
        <v>139</v>
      </c>
      <c r="BM199" s="142" t="s">
        <v>669</v>
      </c>
    </row>
    <row r="200" spans="2:65" s="1" customFormat="1" ht="12">
      <c r="B200" s="31"/>
      <c r="D200" s="144" t="s">
        <v>141</v>
      </c>
      <c r="F200" s="145" t="s">
        <v>888</v>
      </c>
      <c r="I200" s="146"/>
      <c r="L200" s="31"/>
      <c r="M200" s="147"/>
      <c r="T200" s="55"/>
      <c r="AT200" s="16" t="s">
        <v>141</v>
      </c>
      <c r="AU200" s="16" t="s">
        <v>21</v>
      </c>
    </row>
    <row r="201" spans="2:65" s="1" customFormat="1" ht="16.5" customHeight="1">
      <c r="B201" s="31"/>
      <c r="C201" s="131" t="s">
        <v>862</v>
      </c>
      <c r="D201" s="131" t="s">
        <v>134</v>
      </c>
      <c r="E201" s="132" t="s">
        <v>862</v>
      </c>
      <c r="F201" s="133" t="s">
        <v>889</v>
      </c>
      <c r="G201" s="134" t="s">
        <v>843</v>
      </c>
      <c r="H201" s="135">
        <v>1</v>
      </c>
      <c r="I201" s="136"/>
      <c r="J201" s="137">
        <f>ROUND(I201*H201,2)</f>
        <v>0</v>
      </c>
      <c r="K201" s="133" t="s">
        <v>1</v>
      </c>
      <c r="L201" s="31"/>
      <c r="M201" s="138" t="s">
        <v>1</v>
      </c>
      <c r="N201" s="139" t="s">
        <v>44</v>
      </c>
      <c r="P201" s="140">
        <f>O201*H201</f>
        <v>0</v>
      </c>
      <c r="Q201" s="140">
        <v>0</v>
      </c>
      <c r="R201" s="140">
        <f>Q201*H201</f>
        <v>0</v>
      </c>
      <c r="S201" s="140">
        <v>0</v>
      </c>
      <c r="T201" s="141">
        <f>S201*H201</f>
        <v>0</v>
      </c>
      <c r="AR201" s="142" t="s">
        <v>139</v>
      </c>
      <c r="AT201" s="142" t="s">
        <v>134</v>
      </c>
      <c r="AU201" s="142" t="s">
        <v>21</v>
      </c>
      <c r="AY201" s="16" t="s">
        <v>132</v>
      </c>
      <c r="BE201" s="143">
        <f>IF(N201="základní",J201,0)</f>
        <v>0</v>
      </c>
      <c r="BF201" s="143">
        <f>IF(N201="snížená",J201,0)</f>
        <v>0</v>
      </c>
      <c r="BG201" s="143">
        <f>IF(N201="zákl. přenesená",J201,0)</f>
        <v>0</v>
      </c>
      <c r="BH201" s="143">
        <f>IF(N201="sníž. přenesená",J201,0)</f>
        <v>0</v>
      </c>
      <c r="BI201" s="143">
        <f>IF(N201="nulová",J201,0)</f>
        <v>0</v>
      </c>
      <c r="BJ201" s="16" t="s">
        <v>21</v>
      </c>
      <c r="BK201" s="143">
        <f>ROUND(I201*H201,2)</f>
        <v>0</v>
      </c>
      <c r="BL201" s="16" t="s">
        <v>139</v>
      </c>
      <c r="BM201" s="142" t="s">
        <v>890</v>
      </c>
    </row>
    <row r="202" spans="2:65" s="1" customFormat="1" ht="12">
      <c r="B202" s="31"/>
      <c r="D202" s="144" t="s">
        <v>141</v>
      </c>
      <c r="F202" s="145" t="s">
        <v>889</v>
      </c>
      <c r="I202" s="146"/>
      <c r="L202" s="31"/>
      <c r="M202" s="147"/>
      <c r="T202" s="55"/>
      <c r="AT202" s="16" t="s">
        <v>141</v>
      </c>
      <c r="AU202" s="16" t="s">
        <v>21</v>
      </c>
    </row>
    <row r="203" spans="2:65" s="1" customFormat="1" ht="16.5" customHeight="1">
      <c r="B203" s="31"/>
      <c r="C203" s="131" t="s">
        <v>891</v>
      </c>
      <c r="D203" s="131" t="s">
        <v>134</v>
      </c>
      <c r="E203" s="132" t="s">
        <v>891</v>
      </c>
      <c r="F203" s="133" t="s">
        <v>892</v>
      </c>
      <c r="G203" s="134" t="s">
        <v>843</v>
      </c>
      <c r="H203" s="135">
        <v>6</v>
      </c>
      <c r="I203" s="136"/>
      <c r="J203" s="137">
        <f>ROUND(I203*H203,2)</f>
        <v>0</v>
      </c>
      <c r="K203" s="133" t="s">
        <v>1</v>
      </c>
      <c r="L203" s="31"/>
      <c r="M203" s="138" t="s">
        <v>1</v>
      </c>
      <c r="N203" s="139" t="s">
        <v>44</v>
      </c>
      <c r="P203" s="140">
        <f>O203*H203</f>
        <v>0</v>
      </c>
      <c r="Q203" s="140">
        <v>0</v>
      </c>
      <c r="R203" s="140">
        <f>Q203*H203</f>
        <v>0</v>
      </c>
      <c r="S203" s="140">
        <v>0</v>
      </c>
      <c r="T203" s="141">
        <f>S203*H203</f>
        <v>0</v>
      </c>
      <c r="AR203" s="142" t="s">
        <v>139</v>
      </c>
      <c r="AT203" s="142" t="s">
        <v>134</v>
      </c>
      <c r="AU203" s="142" t="s">
        <v>21</v>
      </c>
      <c r="AY203" s="16" t="s">
        <v>132</v>
      </c>
      <c r="BE203" s="143">
        <f>IF(N203="základní",J203,0)</f>
        <v>0</v>
      </c>
      <c r="BF203" s="143">
        <f>IF(N203="snížená",J203,0)</f>
        <v>0</v>
      </c>
      <c r="BG203" s="143">
        <f>IF(N203="zákl. přenesená",J203,0)</f>
        <v>0</v>
      </c>
      <c r="BH203" s="143">
        <f>IF(N203="sníž. přenesená",J203,0)</f>
        <v>0</v>
      </c>
      <c r="BI203" s="143">
        <f>IF(N203="nulová",J203,0)</f>
        <v>0</v>
      </c>
      <c r="BJ203" s="16" t="s">
        <v>21</v>
      </c>
      <c r="BK203" s="143">
        <f>ROUND(I203*H203,2)</f>
        <v>0</v>
      </c>
      <c r="BL203" s="16" t="s">
        <v>139</v>
      </c>
      <c r="BM203" s="142" t="s">
        <v>674</v>
      </c>
    </row>
    <row r="204" spans="2:65" s="1" customFormat="1" ht="12">
      <c r="B204" s="31"/>
      <c r="D204" s="144" t="s">
        <v>141</v>
      </c>
      <c r="F204" s="145" t="s">
        <v>892</v>
      </c>
      <c r="I204" s="146"/>
      <c r="L204" s="31"/>
      <c r="M204" s="147"/>
      <c r="T204" s="55"/>
      <c r="AT204" s="16" t="s">
        <v>141</v>
      </c>
      <c r="AU204" s="16" t="s">
        <v>21</v>
      </c>
    </row>
    <row r="205" spans="2:65" s="1" customFormat="1" ht="21.75" customHeight="1">
      <c r="B205" s="31"/>
      <c r="C205" s="131" t="s">
        <v>429</v>
      </c>
      <c r="D205" s="131" t="s">
        <v>134</v>
      </c>
      <c r="E205" s="132" t="s">
        <v>429</v>
      </c>
      <c r="F205" s="133" t="s">
        <v>893</v>
      </c>
      <c r="G205" s="134" t="s">
        <v>303</v>
      </c>
      <c r="H205" s="135">
        <v>780</v>
      </c>
      <c r="I205" s="136"/>
      <c r="J205" s="137">
        <f>ROUND(I205*H205,2)</f>
        <v>0</v>
      </c>
      <c r="K205" s="133" t="s">
        <v>1</v>
      </c>
      <c r="L205" s="31"/>
      <c r="M205" s="138" t="s">
        <v>1</v>
      </c>
      <c r="N205" s="139" t="s">
        <v>44</v>
      </c>
      <c r="P205" s="140">
        <f>O205*H205</f>
        <v>0</v>
      </c>
      <c r="Q205" s="140">
        <v>0</v>
      </c>
      <c r="R205" s="140">
        <f>Q205*H205</f>
        <v>0</v>
      </c>
      <c r="S205" s="140">
        <v>0</v>
      </c>
      <c r="T205" s="141">
        <f>S205*H205</f>
        <v>0</v>
      </c>
      <c r="AR205" s="142" t="s">
        <v>139</v>
      </c>
      <c r="AT205" s="142" t="s">
        <v>134</v>
      </c>
      <c r="AU205" s="142" t="s">
        <v>21</v>
      </c>
      <c r="AY205" s="16" t="s">
        <v>132</v>
      </c>
      <c r="BE205" s="143">
        <f>IF(N205="základní",J205,0)</f>
        <v>0</v>
      </c>
      <c r="BF205" s="143">
        <f>IF(N205="snížená",J205,0)</f>
        <v>0</v>
      </c>
      <c r="BG205" s="143">
        <f>IF(N205="zákl. přenesená",J205,0)</f>
        <v>0</v>
      </c>
      <c r="BH205" s="143">
        <f>IF(N205="sníž. přenesená",J205,0)</f>
        <v>0</v>
      </c>
      <c r="BI205" s="143">
        <f>IF(N205="nulová",J205,0)</f>
        <v>0</v>
      </c>
      <c r="BJ205" s="16" t="s">
        <v>21</v>
      </c>
      <c r="BK205" s="143">
        <f>ROUND(I205*H205,2)</f>
        <v>0</v>
      </c>
      <c r="BL205" s="16" t="s">
        <v>139</v>
      </c>
      <c r="BM205" s="142" t="s">
        <v>690</v>
      </c>
    </row>
    <row r="206" spans="2:65" s="1" customFormat="1" ht="12">
      <c r="B206" s="31"/>
      <c r="D206" s="144" t="s">
        <v>141</v>
      </c>
      <c r="F206" s="145" t="s">
        <v>893</v>
      </c>
      <c r="I206" s="146"/>
      <c r="L206" s="31"/>
      <c r="M206" s="147"/>
      <c r="T206" s="55"/>
      <c r="AT206" s="16" t="s">
        <v>141</v>
      </c>
      <c r="AU206" s="16" t="s">
        <v>21</v>
      </c>
    </row>
    <row r="207" spans="2:65" s="1" customFormat="1" ht="16.5" customHeight="1">
      <c r="B207" s="31"/>
      <c r="C207" s="131" t="s">
        <v>441</v>
      </c>
      <c r="D207" s="131" t="s">
        <v>134</v>
      </c>
      <c r="E207" s="132" t="s">
        <v>441</v>
      </c>
      <c r="F207" s="133" t="s">
        <v>894</v>
      </c>
      <c r="G207" s="134" t="s">
        <v>843</v>
      </c>
      <c r="H207" s="135">
        <v>1</v>
      </c>
      <c r="I207" s="136"/>
      <c r="J207" s="137">
        <f>ROUND(I207*H207,2)</f>
        <v>0</v>
      </c>
      <c r="K207" s="133" t="s">
        <v>1</v>
      </c>
      <c r="L207" s="31"/>
      <c r="M207" s="138" t="s">
        <v>1</v>
      </c>
      <c r="N207" s="139" t="s">
        <v>44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139</v>
      </c>
      <c r="AT207" s="142" t="s">
        <v>134</v>
      </c>
      <c r="AU207" s="142" t="s">
        <v>21</v>
      </c>
      <c r="AY207" s="16" t="s">
        <v>132</v>
      </c>
      <c r="BE207" s="143">
        <f>IF(N207="základní",J207,0)</f>
        <v>0</v>
      </c>
      <c r="BF207" s="143">
        <f>IF(N207="snížená",J207,0)</f>
        <v>0</v>
      </c>
      <c r="BG207" s="143">
        <f>IF(N207="zákl. přenesená",J207,0)</f>
        <v>0</v>
      </c>
      <c r="BH207" s="143">
        <f>IF(N207="sníž. přenesená",J207,0)</f>
        <v>0</v>
      </c>
      <c r="BI207" s="143">
        <f>IF(N207="nulová",J207,0)</f>
        <v>0</v>
      </c>
      <c r="BJ207" s="16" t="s">
        <v>21</v>
      </c>
      <c r="BK207" s="143">
        <f>ROUND(I207*H207,2)</f>
        <v>0</v>
      </c>
      <c r="BL207" s="16" t="s">
        <v>139</v>
      </c>
      <c r="BM207" s="142" t="s">
        <v>704</v>
      </c>
    </row>
    <row r="208" spans="2:65" s="1" customFormat="1" ht="12">
      <c r="B208" s="31"/>
      <c r="D208" s="144" t="s">
        <v>141</v>
      </c>
      <c r="F208" s="145" t="s">
        <v>894</v>
      </c>
      <c r="I208" s="146"/>
      <c r="L208" s="31"/>
      <c r="M208" s="147"/>
      <c r="T208" s="55"/>
      <c r="AT208" s="16" t="s">
        <v>141</v>
      </c>
      <c r="AU208" s="16" t="s">
        <v>21</v>
      </c>
    </row>
    <row r="209" spans="2:65" s="1" customFormat="1" ht="16.5" customHeight="1">
      <c r="B209" s="31"/>
      <c r="C209" s="131" t="s">
        <v>448</v>
      </c>
      <c r="D209" s="131" t="s">
        <v>134</v>
      </c>
      <c r="E209" s="132" t="s">
        <v>448</v>
      </c>
      <c r="F209" s="133" t="s">
        <v>895</v>
      </c>
      <c r="G209" s="134" t="s">
        <v>843</v>
      </c>
      <c r="H209" s="135">
        <v>1</v>
      </c>
      <c r="I209" s="136"/>
      <c r="J209" s="137">
        <f>ROUND(I209*H209,2)</f>
        <v>0</v>
      </c>
      <c r="K209" s="133" t="s">
        <v>1</v>
      </c>
      <c r="L209" s="31"/>
      <c r="M209" s="138" t="s">
        <v>1</v>
      </c>
      <c r="N209" s="139" t="s">
        <v>44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139</v>
      </c>
      <c r="AT209" s="142" t="s">
        <v>134</v>
      </c>
      <c r="AU209" s="142" t="s">
        <v>21</v>
      </c>
      <c r="AY209" s="16" t="s">
        <v>132</v>
      </c>
      <c r="BE209" s="143">
        <f>IF(N209="základní",J209,0)</f>
        <v>0</v>
      </c>
      <c r="BF209" s="143">
        <f>IF(N209="snížená",J209,0)</f>
        <v>0</v>
      </c>
      <c r="BG209" s="143">
        <f>IF(N209="zákl. přenesená",J209,0)</f>
        <v>0</v>
      </c>
      <c r="BH209" s="143">
        <f>IF(N209="sníž. přenesená",J209,0)</f>
        <v>0</v>
      </c>
      <c r="BI209" s="143">
        <f>IF(N209="nulová",J209,0)</f>
        <v>0</v>
      </c>
      <c r="BJ209" s="16" t="s">
        <v>21</v>
      </c>
      <c r="BK209" s="143">
        <f>ROUND(I209*H209,2)</f>
        <v>0</v>
      </c>
      <c r="BL209" s="16" t="s">
        <v>139</v>
      </c>
      <c r="BM209" s="142" t="s">
        <v>728</v>
      </c>
    </row>
    <row r="210" spans="2:65" s="1" customFormat="1" ht="12">
      <c r="B210" s="31"/>
      <c r="D210" s="144" t="s">
        <v>141</v>
      </c>
      <c r="F210" s="145" t="s">
        <v>895</v>
      </c>
      <c r="I210" s="146"/>
      <c r="L210" s="31"/>
      <c r="M210" s="182"/>
      <c r="N210" s="183"/>
      <c r="O210" s="183"/>
      <c r="P210" s="183"/>
      <c r="Q210" s="183"/>
      <c r="R210" s="183"/>
      <c r="S210" s="183"/>
      <c r="T210" s="184"/>
      <c r="AT210" s="16" t="s">
        <v>141</v>
      </c>
      <c r="AU210" s="16" t="s">
        <v>21</v>
      </c>
    </row>
    <row r="211" spans="2:65" s="1" customFormat="1" ht="7" customHeight="1">
      <c r="B211" s="43"/>
      <c r="C211" s="44"/>
      <c r="D211" s="44"/>
      <c r="E211" s="44"/>
      <c r="F211" s="44"/>
      <c r="G211" s="44"/>
      <c r="H211" s="44"/>
      <c r="I211" s="44"/>
      <c r="J211" s="44"/>
      <c r="K211" s="44"/>
      <c r="L211" s="31"/>
    </row>
  </sheetData>
  <sheetProtection algorithmName="SHA-512" hashValue="dWI845FaKkd4oly4qOFwXnIIBRMFExkLDQbYtvhFqY3hKo8s84CPPOsbtXii/5sDg6Is2yZf+OVHNWKYmKxLsQ==" saltValue="rmt0W80d2n0cbAL6F05A3+slLCA0dFWxHxvAJI7uLuecVMBEQBmC02ngWzqz1nKoTfRyRXax5vitLDYqmsYp7g==" spinCount="100000" sheet="1" objects="1" scenarios="1" formatColumns="0" formatRows="0" autoFilter="0"/>
  <autoFilter ref="C118:K210" xr:uid="{00000000-0009-0000-0000-000003000000}"/>
  <mergeCells count="9">
    <mergeCell ref="E87:H87"/>
    <mergeCell ref="E109:H109"/>
    <mergeCell ref="E111:H111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8"/>
  <sheetViews>
    <sheetView showGridLines="0" topLeftCell="A109" zoomScale="140" workbookViewId="0"/>
  </sheetViews>
  <sheetFormatPr baseColWidth="10" defaultRowHeight="16"/>
  <cols>
    <col min="1" max="1" width="8.25" customWidth="1"/>
    <col min="2" max="2" width="1.25" customWidth="1"/>
    <col min="3" max="4" width="4.25" customWidth="1"/>
    <col min="5" max="5" width="17.25" customWidth="1"/>
    <col min="6" max="6" width="50.75" customWidth="1"/>
    <col min="7" max="7" width="7.5" customWidth="1"/>
    <col min="8" max="8" width="14" customWidth="1"/>
    <col min="9" max="9" width="15.75" customWidth="1"/>
    <col min="10" max="11" width="22.25" customWidth="1"/>
    <col min="12" max="12" width="9.25" customWidth="1"/>
    <col min="13" max="13" width="10.75" hidden="1" customWidth="1"/>
    <col min="14" max="14" width="9.25" hidden="1"/>
    <col min="15" max="20" width="14.25" hidden="1" customWidth="1"/>
    <col min="21" max="21" width="16.25" hidden="1" customWidth="1"/>
    <col min="22" max="22" width="12.25" customWidth="1"/>
    <col min="23" max="23" width="16.25" customWidth="1"/>
    <col min="24" max="24" width="12.25" customWidth="1"/>
    <col min="25" max="25" width="15" customWidth="1"/>
    <col min="26" max="26" width="11" customWidth="1"/>
    <col min="27" max="27" width="15" customWidth="1"/>
    <col min="28" max="28" width="16.25" customWidth="1"/>
    <col min="29" max="29" width="11" customWidth="1"/>
    <col min="30" max="30" width="15" customWidth="1"/>
    <col min="31" max="31" width="16.25" customWidth="1"/>
    <col min="44" max="65" width="9.25" hidden="1"/>
  </cols>
  <sheetData>
    <row r="2" spans="2:46" ht="37" customHeight="1">
      <c r="L2" s="208"/>
      <c r="M2" s="208"/>
      <c r="N2" s="208"/>
      <c r="O2" s="208"/>
      <c r="P2" s="208"/>
      <c r="Q2" s="208"/>
      <c r="R2" s="208"/>
      <c r="S2" s="208"/>
      <c r="T2" s="208"/>
      <c r="U2" s="208"/>
      <c r="V2" s="208"/>
      <c r="AT2" s="16" t="s">
        <v>97</v>
      </c>
    </row>
    <row r="3" spans="2:46" ht="7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88</v>
      </c>
    </row>
    <row r="4" spans="2:46" ht="25" customHeight="1">
      <c r="B4" s="19"/>
      <c r="D4" s="20" t="s">
        <v>98</v>
      </c>
      <c r="L4" s="19"/>
      <c r="M4" s="87" t="s">
        <v>10</v>
      </c>
      <c r="AT4" s="16" t="s">
        <v>4</v>
      </c>
    </row>
    <row r="5" spans="2:46" ht="7" customHeight="1">
      <c r="B5" s="19"/>
      <c r="L5" s="19"/>
    </row>
    <row r="6" spans="2:46" ht="12" customHeight="1">
      <c r="B6" s="19"/>
      <c r="D6" s="26" t="s">
        <v>16</v>
      </c>
      <c r="L6" s="19"/>
    </row>
    <row r="7" spans="2:46" ht="16.5" customHeight="1">
      <c r="B7" s="19"/>
      <c r="E7" s="223" t="str">
        <f>'Rekapitulace stavby'!K6</f>
        <v>Doksy - oprava MK ul. Nerudova - 19.8.2025</v>
      </c>
      <c r="F7" s="224"/>
      <c r="G7" s="224"/>
      <c r="H7" s="224"/>
      <c r="L7" s="19"/>
    </row>
    <row r="8" spans="2:46" s="1" customFormat="1" ht="12" customHeight="1">
      <c r="B8" s="31"/>
      <c r="D8" s="26" t="s">
        <v>99</v>
      </c>
      <c r="L8" s="31"/>
    </row>
    <row r="9" spans="2:46" s="1" customFormat="1" ht="16.5" customHeight="1">
      <c r="B9" s="31"/>
      <c r="E9" s="185" t="s">
        <v>896</v>
      </c>
      <c r="F9" s="225"/>
      <c r="G9" s="225"/>
      <c r="H9" s="225"/>
      <c r="L9" s="31"/>
    </row>
    <row r="10" spans="2:46" s="1" customFormat="1" ht="11">
      <c r="B10" s="31"/>
      <c r="L10" s="31"/>
    </row>
    <row r="11" spans="2:46" s="1" customFormat="1" ht="12" customHeight="1">
      <c r="B11" s="31"/>
      <c r="D11" s="26" t="s">
        <v>19</v>
      </c>
      <c r="F11" s="24" t="s">
        <v>1</v>
      </c>
      <c r="I11" s="26" t="s">
        <v>20</v>
      </c>
      <c r="J11" s="24" t="s">
        <v>1</v>
      </c>
      <c r="L11" s="31"/>
    </row>
    <row r="12" spans="2:46" s="1" customFormat="1" ht="12" customHeight="1">
      <c r="B12" s="31"/>
      <c r="D12" s="26" t="s">
        <v>22</v>
      </c>
      <c r="F12" s="24" t="s">
        <v>23</v>
      </c>
      <c r="I12" s="26" t="s">
        <v>24</v>
      </c>
      <c r="J12" s="51" t="str">
        <f>'Rekapitulace stavby'!AN8</f>
        <v>19. 8. 2025</v>
      </c>
      <c r="L12" s="31"/>
    </row>
    <row r="13" spans="2:46" s="1" customFormat="1" ht="10.75" customHeight="1">
      <c r="B13" s="31"/>
      <c r="L13" s="31"/>
    </row>
    <row r="14" spans="2:46" s="1" customFormat="1" ht="12" customHeight="1">
      <c r="B14" s="31"/>
      <c r="D14" s="26" t="s">
        <v>28</v>
      </c>
      <c r="I14" s="26" t="s">
        <v>29</v>
      </c>
      <c r="J14" s="24" t="str">
        <f>IF('Rekapitulace stavby'!AN10="","",'Rekapitulace stavby'!AN10)</f>
        <v/>
      </c>
      <c r="L14" s="31"/>
    </row>
    <row r="15" spans="2:46" s="1" customFormat="1" ht="18" customHeight="1">
      <c r="B15" s="31"/>
      <c r="E15" s="24" t="str">
        <f>IF('Rekapitulace stavby'!E11="","",'Rekapitulace stavby'!E11)</f>
        <v xml:space="preserve"> </v>
      </c>
      <c r="I15" s="26" t="s">
        <v>31</v>
      </c>
      <c r="J15" s="24" t="str">
        <f>IF('Rekapitulace stavby'!AN11="","",'Rekapitulace stavby'!AN11)</f>
        <v/>
      </c>
      <c r="L15" s="31"/>
    </row>
    <row r="16" spans="2:46" s="1" customFormat="1" ht="7" customHeight="1">
      <c r="B16" s="31"/>
      <c r="L16" s="31"/>
    </row>
    <row r="17" spans="2:12" s="1" customFormat="1" ht="12" customHeight="1">
      <c r="B17" s="31"/>
      <c r="D17" s="26" t="s">
        <v>32</v>
      </c>
      <c r="I17" s="26" t="s">
        <v>29</v>
      </c>
      <c r="J17" s="27" t="str">
        <f>'Rekapitulace stavby'!AN13</f>
        <v>Vyplň údaj</v>
      </c>
      <c r="L17" s="31"/>
    </row>
    <row r="18" spans="2:12" s="1" customFormat="1" ht="18" customHeight="1">
      <c r="B18" s="31"/>
      <c r="E18" s="226" t="str">
        <f>'Rekapitulace stavby'!E14</f>
        <v>Vyplň údaj</v>
      </c>
      <c r="F18" s="207"/>
      <c r="G18" s="207"/>
      <c r="H18" s="207"/>
      <c r="I18" s="26" t="s">
        <v>31</v>
      </c>
      <c r="J18" s="27" t="str">
        <f>'Rekapitulace stavby'!AN14</f>
        <v>Vyplň údaj</v>
      </c>
      <c r="L18" s="31"/>
    </row>
    <row r="19" spans="2:12" s="1" customFormat="1" ht="7" customHeight="1">
      <c r="B19" s="31"/>
      <c r="L19" s="31"/>
    </row>
    <row r="20" spans="2:12" s="1" customFormat="1" ht="12" customHeight="1">
      <c r="B20" s="31"/>
      <c r="D20" s="26" t="s">
        <v>34</v>
      </c>
      <c r="I20" s="26" t="s">
        <v>29</v>
      </c>
      <c r="J20" s="24" t="str">
        <f>IF('Rekapitulace stavby'!AN16="","",'Rekapitulace stavby'!AN16)</f>
        <v/>
      </c>
      <c r="L20" s="31"/>
    </row>
    <row r="21" spans="2:12" s="1" customFormat="1" ht="18" customHeight="1">
      <c r="B21" s="31"/>
      <c r="E21" s="24" t="str">
        <f>IF('Rekapitulace stavby'!E17="","",'Rekapitulace stavby'!E17)</f>
        <v>Ing. Martina Hřebřinová</v>
      </c>
      <c r="I21" s="26" t="s">
        <v>31</v>
      </c>
      <c r="J21" s="24" t="str">
        <f>IF('Rekapitulace stavby'!AN17="","",'Rekapitulace stavby'!AN17)</f>
        <v/>
      </c>
      <c r="L21" s="31"/>
    </row>
    <row r="22" spans="2:12" s="1" customFormat="1" ht="7" customHeight="1">
      <c r="B22" s="31"/>
      <c r="L22" s="31"/>
    </row>
    <row r="23" spans="2:12" s="1" customFormat="1" ht="12" customHeight="1">
      <c r="B23" s="31"/>
      <c r="D23" s="26" t="s">
        <v>37</v>
      </c>
      <c r="I23" s="26" t="s">
        <v>29</v>
      </c>
      <c r="J23" s="24" t="str">
        <f>IF('Rekapitulace stavby'!AN19="","",'Rekapitulace stavby'!AN19)</f>
        <v/>
      </c>
      <c r="L23" s="31"/>
    </row>
    <row r="24" spans="2:12" s="1" customFormat="1" ht="18" customHeight="1">
      <c r="B24" s="31"/>
      <c r="E24" s="24" t="str">
        <f>IF('Rekapitulace stavby'!E20="","",'Rekapitulace stavby'!E20)</f>
        <v xml:space="preserve"> </v>
      </c>
      <c r="I24" s="26" t="s">
        <v>31</v>
      </c>
      <c r="J24" s="24" t="str">
        <f>IF('Rekapitulace stavby'!AN20="","",'Rekapitulace stavby'!AN20)</f>
        <v/>
      </c>
      <c r="L24" s="31"/>
    </row>
    <row r="25" spans="2:12" s="1" customFormat="1" ht="7" customHeight="1">
      <c r="B25" s="31"/>
      <c r="L25" s="31"/>
    </row>
    <row r="26" spans="2:12" s="1" customFormat="1" ht="12" customHeight="1">
      <c r="B26" s="31"/>
      <c r="D26" s="26" t="s">
        <v>38</v>
      </c>
      <c r="L26" s="31"/>
    </row>
    <row r="27" spans="2:12" s="7" customFormat="1" ht="16.5" customHeight="1">
      <c r="B27" s="88"/>
      <c r="E27" s="212" t="s">
        <v>1</v>
      </c>
      <c r="F27" s="212"/>
      <c r="G27" s="212"/>
      <c r="H27" s="212"/>
      <c r="L27" s="88"/>
    </row>
    <row r="28" spans="2:12" s="1" customFormat="1" ht="7" customHeight="1">
      <c r="B28" s="31"/>
      <c r="L28" s="31"/>
    </row>
    <row r="29" spans="2:12" s="1" customFormat="1" ht="7" customHeight="1">
      <c r="B29" s="31"/>
      <c r="D29" s="52"/>
      <c r="E29" s="52"/>
      <c r="F29" s="52"/>
      <c r="G29" s="52"/>
      <c r="H29" s="52"/>
      <c r="I29" s="52"/>
      <c r="J29" s="52"/>
      <c r="K29" s="52"/>
      <c r="L29" s="31"/>
    </row>
    <row r="30" spans="2:12" s="1" customFormat="1" ht="25.5" customHeight="1">
      <c r="B30" s="31"/>
      <c r="D30" s="89" t="s">
        <v>39</v>
      </c>
      <c r="J30" s="65">
        <f>ROUND(J117, 2)</f>
        <v>0</v>
      </c>
      <c r="L30" s="31"/>
    </row>
    <row r="31" spans="2:12" s="1" customFormat="1" ht="7" customHeight="1">
      <c r="B31" s="31"/>
      <c r="D31" s="52"/>
      <c r="E31" s="52"/>
      <c r="F31" s="52"/>
      <c r="G31" s="52"/>
      <c r="H31" s="52"/>
      <c r="I31" s="52"/>
      <c r="J31" s="52"/>
      <c r="K31" s="52"/>
      <c r="L31" s="31"/>
    </row>
    <row r="32" spans="2:12" s="1" customFormat="1" ht="14.5" customHeight="1">
      <c r="B32" s="31"/>
      <c r="F32" s="34" t="s">
        <v>41</v>
      </c>
      <c r="I32" s="34" t="s">
        <v>40</v>
      </c>
      <c r="J32" s="34" t="s">
        <v>42</v>
      </c>
      <c r="L32" s="31"/>
    </row>
    <row r="33" spans="2:12" s="1" customFormat="1" ht="14.5" customHeight="1">
      <c r="B33" s="31"/>
      <c r="D33" s="54" t="s">
        <v>43</v>
      </c>
      <c r="E33" s="26" t="s">
        <v>44</v>
      </c>
      <c r="F33" s="90">
        <f>ROUND((SUM(BE117:BE137)),  2)</f>
        <v>0</v>
      </c>
      <c r="I33" s="91">
        <v>0.21</v>
      </c>
      <c r="J33" s="90">
        <f>ROUND(((SUM(BE117:BE137))*I33),  2)</f>
        <v>0</v>
      </c>
      <c r="L33" s="31"/>
    </row>
    <row r="34" spans="2:12" s="1" customFormat="1" ht="14.5" customHeight="1">
      <c r="B34" s="31"/>
      <c r="E34" s="26" t="s">
        <v>45</v>
      </c>
      <c r="F34" s="90">
        <f>ROUND((SUM(BF117:BF137)),  2)</f>
        <v>0</v>
      </c>
      <c r="I34" s="91">
        <v>0.12</v>
      </c>
      <c r="J34" s="90">
        <f>ROUND(((SUM(BF117:BF137))*I34),  2)</f>
        <v>0</v>
      </c>
      <c r="L34" s="31"/>
    </row>
    <row r="35" spans="2:12" s="1" customFormat="1" ht="14.5" hidden="1" customHeight="1">
      <c r="B35" s="31"/>
      <c r="E35" s="26" t="s">
        <v>46</v>
      </c>
      <c r="F35" s="90">
        <f>ROUND((SUM(BG117:BG137)),  2)</f>
        <v>0</v>
      </c>
      <c r="I35" s="91">
        <v>0.21</v>
      </c>
      <c r="J35" s="90">
        <f>0</f>
        <v>0</v>
      </c>
      <c r="L35" s="31"/>
    </row>
    <row r="36" spans="2:12" s="1" customFormat="1" ht="14.5" hidden="1" customHeight="1">
      <c r="B36" s="31"/>
      <c r="E36" s="26" t="s">
        <v>47</v>
      </c>
      <c r="F36" s="90">
        <f>ROUND((SUM(BH117:BH137)),  2)</f>
        <v>0</v>
      </c>
      <c r="I36" s="91">
        <v>0.12</v>
      </c>
      <c r="J36" s="90">
        <f>0</f>
        <v>0</v>
      </c>
      <c r="L36" s="31"/>
    </row>
    <row r="37" spans="2:12" s="1" customFormat="1" ht="14.5" hidden="1" customHeight="1">
      <c r="B37" s="31"/>
      <c r="E37" s="26" t="s">
        <v>48</v>
      </c>
      <c r="F37" s="90">
        <f>ROUND((SUM(BI117:BI137)),  2)</f>
        <v>0</v>
      </c>
      <c r="I37" s="91">
        <v>0</v>
      </c>
      <c r="J37" s="90">
        <f>0</f>
        <v>0</v>
      </c>
      <c r="L37" s="31"/>
    </row>
    <row r="38" spans="2:12" s="1" customFormat="1" ht="7" customHeight="1">
      <c r="B38" s="31"/>
      <c r="L38" s="31"/>
    </row>
    <row r="39" spans="2:12" s="1" customFormat="1" ht="25.5" customHeight="1">
      <c r="B39" s="31"/>
      <c r="C39" s="92"/>
      <c r="D39" s="93" t="s">
        <v>49</v>
      </c>
      <c r="E39" s="56"/>
      <c r="F39" s="56"/>
      <c r="G39" s="94" t="s">
        <v>50</v>
      </c>
      <c r="H39" s="95" t="s">
        <v>51</v>
      </c>
      <c r="I39" s="56"/>
      <c r="J39" s="96">
        <f>SUM(J30:J37)</f>
        <v>0</v>
      </c>
      <c r="K39" s="97"/>
      <c r="L39" s="31"/>
    </row>
    <row r="40" spans="2:12" s="1" customFormat="1" ht="14.5" customHeight="1">
      <c r="B40" s="31"/>
      <c r="L40" s="31"/>
    </row>
    <row r="41" spans="2:12" ht="14.5" customHeight="1">
      <c r="B41" s="19"/>
      <c r="L41" s="19"/>
    </row>
    <row r="42" spans="2:12" ht="14.5" customHeight="1">
      <c r="B42" s="19"/>
      <c r="L42" s="19"/>
    </row>
    <row r="43" spans="2:12" ht="14.5" customHeight="1">
      <c r="B43" s="19"/>
      <c r="L43" s="19"/>
    </row>
    <row r="44" spans="2:12" ht="14.5" customHeight="1">
      <c r="B44" s="19"/>
      <c r="L44" s="19"/>
    </row>
    <row r="45" spans="2:12" ht="14.5" customHeight="1">
      <c r="B45" s="19"/>
      <c r="L45" s="19"/>
    </row>
    <row r="46" spans="2:12" ht="14.5" customHeight="1">
      <c r="B46" s="19"/>
      <c r="L46" s="19"/>
    </row>
    <row r="47" spans="2:12" ht="14.5" customHeight="1">
      <c r="B47" s="19"/>
      <c r="L47" s="19"/>
    </row>
    <row r="48" spans="2:12" ht="14.5" customHeight="1">
      <c r="B48" s="19"/>
      <c r="L48" s="19"/>
    </row>
    <row r="49" spans="2:12" ht="14.5" customHeight="1">
      <c r="B49" s="19"/>
      <c r="L49" s="19"/>
    </row>
    <row r="50" spans="2:12" s="1" customFormat="1" ht="14.5" customHeight="1">
      <c r="B50" s="31"/>
      <c r="D50" s="40" t="s">
        <v>52</v>
      </c>
      <c r="E50" s="41"/>
      <c r="F50" s="41"/>
      <c r="G50" s="40" t="s">
        <v>53</v>
      </c>
      <c r="H50" s="41"/>
      <c r="I50" s="41"/>
      <c r="J50" s="41"/>
      <c r="K50" s="41"/>
      <c r="L50" s="31"/>
    </row>
    <row r="51" spans="2:12" ht="11">
      <c r="B51" s="19"/>
      <c r="L51" s="19"/>
    </row>
    <row r="52" spans="2:12" ht="11">
      <c r="B52" s="19"/>
      <c r="L52" s="19"/>
    </row>
    <row r="53" spans="2:12" ht="11">
      <c r="B53" s="19"/>
      <c r="L53" s="19"/>
    </row>
    <row r="54" spans="2:12" ht="11">
      <c r="B54" s="19"/>
      <c r="L54" s="19"/>
    </row>
    <row r="55" spans="2:12" ht="11">
      <c r="B55" s="19"/>
      <c r="L55" s="19"/>
    </row>
    <row r="56" spans="2:12" ht="11">
      <c r="B56" s="19"/>
      <c r="L56" s="19"/>
    </row>
    <row r="57" spans="2:12" ht="11">
      <c r="B57" s="19"/>
      <c r="L57" s="19"/>
    </row>
    <row r="58" spans="2:12" ht="11">
      <c r="B58" s="19"/>
      <c r="L58" s="19"/>
    </row>
    <row r="59" spans="2:12" ht="11">
      <c r="B59" s="19"/>
      <c r="L59" s="19"/>
    </row>
    <row r="60" spans="2:12" ht="11">
      <c r="B60" s="19"/>
      <c r="L60" s="19"/>
    </row>
    <row r="61" spans="2:12" s="1" customFormat="1" ht="13">
      <c r="B61" s="31"/>
      <c r="D61" s="42" t="s">
        <v>54</v>
      </c>
      <c r="E61" s="33"/>
      <c r="F61" s="98" t="s">
        <v>55</v>
      </c>
      <c r="G61" s="42" t="s">
        <v>54</v>
      </c>
      <c r="H61" s="33"/>
      <c r="I61" s="33"/>
      <c r="J61" s="99" t="s">
        <v>55</v>
      </c>
      <c r="K61" s="33"/>
      <c r="L61" s="31"/>
    </row>
    <row r="62" spans="2:12" ht="11">
      <c r="B62" s="19"/>
      <c r="L62" s="19"/>
    </row>
    <row r="63" spans="2:12" ht="11">
      <c r="B63" s="19"/>
      <c r="L63" s="19"/>
    </row>
    <row r="64" spans="2:12" ht="11">
      <c r="B64" s="19"/>
      <c r="L64" s="19"/>
    </row>
    <row r="65" spans="2:12" s="1" customFormat="1" ht="13">
      <c r="B65" s="31"/>
      <c r="D65" s="40" t="s">
        <v>56</v>
      </c>
      <c r="E65" s="41"/>
      <c r="F65" s="41"/>
      <c r="G65" s="40" t="s">
        <v>57</v>
      </c>
      <c r="H65" s="41"/>
      <c r="I65" s="41"/>
      <c r="J65" s="41"/>
      <c r="K65" s="41"/>
      <c r="L65" s="31"/>
    </row>
    <row r="66" spans="2:12" ht="11">
      <c r="B66" s="19"/>
      <c r="L66" s="19"/>
    </row>
    <row r="67" spans="2:12" ht="11">
      <c r="B67" s="19"/>
      <c r="L67" s="19"/>
    </row>
    <row r="68" spans="2:12" ht="11">
      <c r="B68" s="19"/>
      <c r="L68" s="19"/>
    </row>
    <row r="69" spans="2:12" ht="11">
      <c r="B69" s="19"/>
      <c r="L69" s="19"/>
    </row>
    <row r="70" spans="2:12" ht="11">
      <c r="B70" s="19"/>
      <c r="L70" s="19"/>
    </row>
    <row r="71" spans="2:12" ht="11">
      <c r="B71" s="19"/>
      <c r="L71" s="19"/>
    </row>
    <row r="72" spans="2:12" ht="11">
      <c r="B72" s="19"/>
      <c r="L72" s="19"/>
    </row>
    <row r="73" spans="2:12" ht="11">
      <c r="B73" s="19"/>
      <c r="L73" s="19"/>
    </row>
    <row r="74" spans="2:12" ht="11">
      <c r="B74" s="19"/>
      <c r="L74" s="19"/>
    </row>
    <row r="75" spans="2:12" ht="11">
      <c r="B75" s="19"/>
      <c r="L75" s="19"/>
    </row>
    <row r="76" spans="2:12" s="1" customFormat="1" ht="13">
      <c r="B76" s="31"/>
      <c r="D76" s="42" t="s">
        <v>54</v>
      </c>
      <c r="E76" s="33"/>
      <c r="F76" s="98" t="s">
        <v>55</v>
      </c>
      <c r="G76" s="42" t="s">
        <v>54</v>
      </c>
      <c r="H76" s="33"/>
      <c r="I76" s="33"/>
      <c r="J76" s="99" t="s">
        <v>55</v>
      </c>
      <c r="K76" s="33"/>
      <c r="L76" s="31"/>
    </row>
    <row r="77" spans="2:12" s="1" customFormat="1" ht="14.5" customHeight="1">
      <c r="B77" s="43"/>
      <c r="C77" s="44"/>
      <c r="D77" s="44"/>
      <c r="E77" s="44"/>
      <c r="F77" s="44"/>
      <c r="G77" s="44"/>
      <c r="H77" s="44"/>
      <c r="I77" s="44"/>
      <c r="J77" s="44"/>
      <c r="K77" s="44"/>
      <c r="L77" s="31"/>
    </row>
    <row r="81" spans="2:47" s="1" customFormat="1" ht="7" customHeight="1">
      <c r="B81" s="45"/>
      <c r="C81" s="46"/>
      <c r="D81" s="46"/>
      <c r="E81" s="46"/>
      <c r="F81" s="46"/>
      <c r="G81" s="46"/>
      <c r="H81" s="46"/>
      <c r="I81" s="46"/>
      <c r="J81" s="46"/>
      <c r="K81" s="46"/>
      <c r="L81" s="31"/>
    </row>
    <row r="82" spans="2:47" s="1" customFormat="1" ht="25" customHeight="1">
      <c r="B82" s="31"/>
      <c r="C82" s="20" t="s">
        <v>101</v>
      </c>
      <c r="L82" s="31"/>
    </row>
    <row r="83" spans="2:47" s="1" customFormat="1" ht="7" customHeight="1">
      <c r="B83" s="31"/>
      <c r="L83" s="31"/>
    </row>
    <row r="84" spans="2:47" s="1" customFormat="1" ht="12" customHeight="1">
      <c r="B84" s="31"/>
      <c r="C84" s="26" t="s">
        <v>16</v>
      </c>
      <c r="L84" s="31"/>
    </row>
    <row r="85" spans="2:47" s="1" customFormat="1" ht="16.5" customHeight="1">
      <c r="B85" s="31"/>
      <c r="E85" s="223" t="str">
        <f>E7</f>
        <v>Doksy - oprava MK ul. Nerudova - 19.8.2025</v>
      </c>
      <c r="F85" s="224"/>
      <c r="G85" s="224"/>
      <c r="H85" s="224"/>
      <c r="L85" s="31"/>
    </row>
    <row r="86" spans="2:47" s="1" customFormat="1" ht="12" customHeight="1">
      <c r="B86" s="31"/>
      <c r="C86" s="26" t="s">
        <v>99</v>
      </c>
      <c r="L86" s="31"/>
    </row>
    <row r="87" spans="2:47" s="1" customFormat="1" ht="16.5" customHeight="1">
      <c r="B87" s="31"/>
      <c r="E87" s="185" t="str">
        <f>E9</f>
        <v>VRN - Vedlejší rozpočtové náklady</v>
      </c>
      <c r="F87" s="225"/>
      <c r="G87" s="225"/>
      <c r="H87" s="225"/>
      <c r="L87" s="31"/>
    </row>
    <row r="88" spans="2:47" s="1" customFormat="1" ht="7" customHeight="1">
      <c r="B88" s="31"/>
      <c r="L88" s="31"/>
    </row>
    <row r="89" spans="2:47" s="1" customFormat="1" ht="12" customHeight="1">
      <c r="B89" s="31"/>
      <c r="C89" s="26" t="s">
        <v>22</v>
      </c>
      <c r="F89" s="24" t="str">
        <f>F12</f>
        <v>Doksy</v>
      </c>
      <c r="I89" s="26" t="s">
        <v>24</v>
      </c>
      <c r="J89" s="51" t="str">
        <f>IF(J12="","",J12)</f>
        <v>19. 8. 2025</v>
      </c>
      <c r="L89" s="31"/>
    </row>
    <row r="90" spans="2:47" s="1" customFormat="1" ht="7" customHeight="1">
      <c r="B90" s="31"/>
      <c r="L90" s="31"/>
    </row>
    <row r="91" spans="2:47" s="1" customFormat="1" ht="25.75" customHeight="1">
      <c r="B91" s="31"/>
      <c r="C91" s="26" t="s">
        <v>28</v>
      </c>
      <c r="F91" s="24" t="str">
        <f>E15</f>
        <v xml:space="preserve"> </v>
      </c>
      <c r="I91" s="26" t="s">
        <v>34</v>
      </c>
      <c r="J91" s="29" t="str">
        <f>E21</f>
        <v>Ing. Martina Hřebřinová</v>
      </c>
      <c r="L91" s="31"/>
    </row>
    <row r="92" spans="2:47" s="1" customFormat="1" ht="15.25" customHeight="1">
      <c r="B92" s="31"/>
      <c r="C92" s="26" t="s">
        <v>32</v>
      </c>
      <c r="F92" s="24" t="str">
        <f>IF(E18="","",E18)</f>
        <v>Vyplň údaj</v>
      </c>
      <c r="I92" s="26" t="s">
        <v>37</v>
      </c>
      <c r="J92" s="29" t="str">
        <f>E24</f>
        <v xml:space="preserve"> </v>
      </c>
      <c r="L92" s="31"/>
    </row>
    <row r="93" spans="2:47" s="1" customFormat="1" ht="10.25" customHeight="1">
      <c r="B93" s="31"/>
      <c r="L93" s="31"/>
    </row>
    <row r="94" spans="2:47" s="1" customFormat="1" ht="29.25" customHeight="1">
      <c r="B94" s="31"/>
      <c r="C94" s="100" t="s">
        <v>102</v>
      </c>
      <c r="D94" s="92"/>
      <c r="E94" s="92"/>
      <c r="F94" s="92"/>
      <c r="G94" s="92"/>
      <c r="H94" s="92"/>
      <c r="I94" s="92"/>
      <c r="J94" s="101" t="s">
        <v>103</v>
      </c>
      <c r="K94" s="92"/>
      <c r="L94" s="31"/>
    </row>
    <row r="95" spans="2:47" s="1" customFormat="1" ht="10.25" customHeight="1">
      <c r="B95" s="31"/>
      <c r="L95" s="31"/>
    </row>
    <row r="96" spans="2:47" s="1" customFormat="1" ht="22.75" customHeight="1">
      <c r="B96" s="31"/>
      <c r="C96" s="102" t="s">
        <v>104</v>
      </c>
      <c r="J96" s="65">
        <f>J117</f>
        <v>0</v>
      </c>
      <c r="L96" s="31"/>
      <c r="AU96" s="16" t="s">
        <v>105</v>
      </c>
    </row>
    <row r="97" spans="2:12" s="8" customFormat="1" ht="25" customHeight="1">
      <c r="B97" s="103"/>
      <c r="D97" s="104" t="s">
        <v>896</v>
      </c>
      <c r="E97" s="105"/>
      <c r="F97" s="105"/>
      <c r="G97" s="105"/>
      <c r="H97" s="105"/>
      <c r="I97" s="105"/>
      <c r="J97" s="106">
        <f>J118</f>
        <v>0</v>
      </c>
      <c r="L97" s="103"/>
    </row>
    <row r="98" spans="2:12" s="1" customFormat="1" ht="21.75" customHeight="1">
      <c r="B98" s="31"/>
      <c r="L98" s="31"/>
    </row>
    <row r="99" spans="2:12" s="1" customFormat="1" ht="7" customHeight="1">
      <c r="B99" s="43"/>
      <c r="C99" s="44"/>
      <c r="D99" s="44"/>
      <c r="E99" s="44"/>
      <c r="F99" s="44"/>
      <c r="G99" s="44"/>
      <c r="H99" s="44"/>
      <c r="I99" s="44"/>
      <c r="J99" s="44"/>
      <c r="K99" s="44"/>
      <c r="L99" s="31"/>
    </row>
    <row r="103" spans="2:12" s="1" customFormat="1" ht="7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31"/>
    </row>
    <row r="104" spans="2:12" s="1" customFormat="1" ht="25" customHeight="1">
      <c r="B104" s="31"/>
      <c r="C104" s="20" t="s">
        <v>117</v>
      </c>
      <c r="L104" s="31"/>
    </row>
    <row r="105" spans="2:12" s="1" customFormat="1" ht="7" customHeight="1">
      <c r="B105" s="31"/>
      <c r="L105" s="31"/>
    </row>
    <row r="106" spans="2:12" s="1" customFormat="1" ht="12" customHeight="1">
      <c r="B106" s="31"/>
      <c r="C106" s="26" t="s">
        <v>16</v>
      </c>
      <c r="L106" s="31"/>
    </row>
    <row r="107" spans="2:12" s="1" customFormat="1" ht="16.5" customHeight="1">
      <c r="B107" s="31"/>
      <c r="E107" s="223" t="str">
        <f>E7</f>
        <v>Doksy - oprava MK ul. Nerudova - 19.8.2025</v>
      </c>
      <c r="F107" s="224"/>
      <c r="G107" s="224"/>
      <c r="H107" s="224"/>
      <c r="L107" s="31"/>
    </row>
    <row r="108" spans="2:12" s="1" customFormat="1" ht="12" customHeight="1">
      <c r="B108" s="31"/>
      <c r="C108" s="26" t="s">
        <v>99</v>
      </c>
      <c r="L108" s="31"/>
    </row>
    <row r="109" spans="2:12" s="1" customFormat="1" ht="16.5" customHeight="1">
      <c r="B109" s="31"/>
      <c r="E109" s="185" t="str">
        <f>E9</f>
        <v>VRN - Vedlejší rozpočtové náklady</v>
      </c>
      <c r="F109" s="225"/>
      <c r="G109" s="225"/>
      <c r="H109" s="225"/>
      <c r="L109" s="31"/>
    </row>
    <row r="110" spans="2:12" s="1" customFormat="1" ht="7" customHeight="1">
      <c r="B110" s="31"/>
      <c r="L110" s="31"/>
    </row>
    <row r="111" spans="2:12" s="1" customFormat="1" ht="12" customHeight="1">
      <c r="B111" s="31"/>
      <c r="C111" s="26" t="s">
        <v>22</v>
      </c>
      <c r="F111" s="24" t="str">
        <f>F12</f>
        <v>Doksy</v>
      </c>
      <c r="I111" s="26" t="s">
        <v>24</v>
      </c>
      <c r="J111" s="51" t="str">
        <f>IF(J12="","",J12)</f>
        <v>19. 8. 2025</v>
      </c>
      <c r="L111" s="31"/>
    </row>
    <row r="112" spans="2:12" s="1" customFormat="1" ht="7" customHeight="1">
      <c r="B112" s="31"/>
      <c r="L112" s="31"/>
    </row>
    <row r="113" spans="2:65" s="1" customFormat="1" ht="25.75" customHeight="1">
      <c r="B113" s="31"/>
      <c r="C113" s="26" t="s">
        <v>28</v>
      </c>
      <c r="F113" s="24" t="str">
        <f>E15</f>
        <v xml:space="preserve"> </v>
      </c>
      <c r="I113" s="26" t="s">
        <v>34</v>
      </c>
      <c r="J113" s="29" t="str">
        <f>E21</f>
        <v>Ing. Martina Hřebřinová</v>
      </c>
      <c r="L113" s="31"/>
    </row>
    <row r="114" spans="2:65" s="1" customFormat="1" ht="15.25" customHeight="1">
      <c r="B114" s="31"/>
      <c r="C114" s="26" t="s">
        <v>32</v>
      </c>
      <c r="F114" s="24" t="str">
        <f>IF(E18="","",E18)</f>
        <v>Vyplň údaj</v>
      </c>
      <c r="I114" s="26" t="s">
        <v>37</v>
      </c>
      <c r="J114" s="29" t="str">
        <f>E24</f>
        <v xml:space="preserve"> </v>
      </c>
      <c r="L114" s="31"/>
    </row>
    <row r="115" spans="2:65" s="1" customFormat="1" ht="10.25" customHeight="1">
      <c r="B115" s="31"/>
      <c r="L115" s="31"/>
    </row>
    <row r="116" spans="2:65" s="10" customFormat="1" ht="29.25" customHeight="1">
      <c r="B116" s="111"/>
      <c r="C116" s="112" t="s">
        <v>118</v>
      </c>
      <c r="D116" s="113" t="s">
        <v>64</v>
      </c>
      <c r="E116" s="113" t="s">
        <v>60</v>
      </c>
      <c r="F116" s="113" t="s">
        <v>61</v>
      </c>
      <c r="G116" s="113" t="s">
        <v>119</v>
      </c>
      <c r="H116" s="113" t="s">
        <v>120</v>
      </c>
      <c r="I116" s="113" t="s">
        <v>121</v>
      </c>
      <c r="J116" s="113" t="s">
        <v>103</v>
      </c>
      <c r="K116" s="114" t="s">
        <v>122</v>
      </c>
      <c r="L116" s="111"/>
      <c r="M116" s="58" t="s">
        <v>1</v>
      </c>
      <c r="N116" s="59" t="s">
        <v>43</v>
      </c>
      <c r="O116" s="59" t="s">
        <v>123</v>
      </c>
      <c r="P116" s="59" t="s">
        <v>124</v>
      </c>
      <c r="Q116" s="59" t="s">
        <v>125</v>
      </c>
      <c r="R116" s="59" t="s">
        <v>126</v>
      </c>
      <c r="S116" s="59" t="s">
        <v>127</v>
      </c>
      <c r="T116" s="60" t="s">
        <v>128</v>
      </c>
    </row>
    <row r="117" spans="2:65" s="1" customFormat="1" ht="22.75" customHeight="1">
      <c r="B117" s="31"/>
      <c r="C117" s="63" t="s">
        <v>129</v>
      </c>
      <c r="J117" s="115">
        <f>BK117</f>
        <v>0</v>
      </c>
      <c r="L117" s="31"/>
      <c r="M117" s="61"/>
      <c r="N117" s="52"/>
      <c r="O117" s="52"/>
      <c r="P117" s="116">
        <f>P118</f>
        <v>0</v>
      </c>
      <c r="Q117" s="52"/>
      <c r="R117" s="116">
        <f>R118</f>
        <v>0</v>
      </c>
      <c r="S117" s="52"/>
      <c r="T117" s="117">
        <f>T118</f>
        <v>0</v>
      </c>
      <c r="AT117" s="16" t="s">
        <v>78</v>
      </c>
      <c r="AU117" s="16" t="s">
        <v>105</v>
      </c>
      <c r="BK117" s="118">
        <f>BK118</f>
        <v>0</v>
      </c>
    </row>
    <row r="118" spans="2:65" s="11" customFormat="1" ht="26" customHeight="1">
      <c r="B118" s="119"/>
      <c r="D118" s="120" t="s">
        <v>78</v>
      </c>
      <c r="E118" s="121" t="s">
        <v>95</v>
      </c>
      <c r="F118" s="121" t="s">
        <v>96</v>
      </c>
      <c r="I118" s="122"/>
      <c r="J118" s="123">
        <f>BK118</f>
        <v>0</v>
      </c>
      <c r="L118" s="119"/>
      <c r="M118" s="124"/>
      <c r="P118" s="125">
        <f>SUM(P119:P137)</f>
        <v>0</v>
      </c>
      <c r="R118" s="125">
        <f>SUM(R119:R137)</f>
        <v>0</v>
      </c>
      <c r="T118" s="126">
        <f>SUM(T119:T137)</f>
        <v>0</v>
      </c>
      <c r="AR118" s="120" t="s">
        <v>170</v>
      </c>
      <c r="AT118" s="127" t="s">
        <v>78</v>
      </c>
      <c r="AU118" s="127" t="s">
        <v>79</v>
      </c>
      <c r="AY118" s="120" t="s">
        <v>132</v>
      </c>
      <c r="BK118" s="128">
        <f>SUM(BK119:BK137)</f>
        <v>0</v>
      </c>
    </row>
    <row r="119" spans="2:65" s="1" customFormat="1" ht="33" customHeight="1">
      <c r="B119" s="31"/>
      <c r="C119" s="131" t="s">
        <v>21</v>
      </c>
      <c r="D119" s="131" t="s">
        <v>134</v>
      </c>
      <c r="E119" s="132" t="s">
        <v>897</v>
      </c>
      <c r="F119" s="133" t="s">
        <v>898</v>
      </c>
      <c r="G119" s="134" t="s">
        <v>534</v>
      </c>
      <c r="H119" s="135">
        <v>1</v>
      </c>
      <c r="I119" s="136"/>
      <c r="J119" s="137">
        <f>ROUND(I119*H119,2)</f>
        <v>0</v>
      </c>
      <c r="K119" s="133" t="s">
        <v>1</v>
      </c>
      <c r="L119" s="31"/>
      <c r="M119" s="138" t="s">
        <v>1</v>
      </c>
      <c r="N119" s="139" t="s">
        <v>44</v>
      </c>
      <c r="P119" s="140">
        <f>O119*H119</f>
        <v>0</v>
      </c>
      <c r="Q119" s="140">
        <v>0</v>
      </c>
      <c r="R119" s="140">
        <f>Q119*H119</f>
        <v>0</v>
      </c>
      <c r="S119" s="140">
        <v>0</v>
      </c>
      <c r="T119" s="141">
        <f>S119*H119</f>
        <v>0</v>
      </c>
      <c r="AR119" s="142" t="s">
        <v>139</v>
      </c>
      <c r="AT119" s="142" t="s">
        <v>134</v>
      </c>
      <c r="AU119" s="142" t="s">
        <v>21</v>
      </c>
      <c r="AY119" s="16" t="s">
        <v>132</v>
      </c>
      <c r="BE119" s="143">
        <f>IF(N119="základní",J119,0)</f>
        <v>0</v>
      </c>
      <c r="BF119" s="143">
        <f>IF(N119="snížená",J119,0)</f>
        <v>0</v>
      </c>
      <c r="BG119" s="143">
        <f>IF(N119="zákl. přenesená",J119,0)</f>
        <v>0</v>
      </c>
      <c r="BH119" s="143">
        <f>IF(N119="sníž. přenesená",J119,0)</f>
        <v>0</v>
      </c>
      <c r="BI119" s="143">
        <f>IF(N119="nulová",J119,0)</f>
        <v>0</v>
      </c>
      <c r="BJ119" s="16" t="s">
        <v>21</v>
      </c>
      <c r="BK119" s="143">
        <f>ROUND(I119*H119,2)</f>
        <v>0</v>
      </c>
      <c r="BL119" s="16" t="s">
        <v>139</v>
      </c>
      <c r="BM119" s="142" t="s">
        <v>88</v>
      </c>
    </row>
    <row r="120" spans="2:65" s="1" customFormat="1" ht="24">
      <c r="B120" s="31"/>
      <c r="D120" s="144" t="s">
        <v>141</v>
      </c>
      <c r="F120" s="145" t="s">
        <v>898</v>
      </c>
      <c r="I120" s="146"/>
      <c r="L120" s="31"/>
      <c r="M120" s="147"/>
      <c r="T120" s="55"/>
      <c r="AT120" s="16" t="s">
        <v>141</v>
      </c>
      <c r="AU120" s="16" t="s">
        <v>21</v>
      </c>
    </row>
    <row r="121" spans="2:65" s="1" customFormat="1" ht="16.5" customHeight="1">
      <c r="B121" s="31"/>
      <c r="C121" s="131" t="s">
        <v>88</v>
      </c>
      <c r="D121" s="131" t="s">
        <v>134</v>
      </c>
      <c r="E121" s="132" t="s">
        <v>899</v>
      </c>
      <c r="F121" s="133" t="s">
        <v>900</v>
      </c>
      <c r="G121" s="134" t="s">
        <v>534</v>
      </c>
      <c r="H121" s="135">
        <v>1</v>
      </c>
      <c r="I121" s="136"/>
      <c r="J121" s="137">
        <f>ROUND(I121*H121,2)</f>
        <v>0</v>
      </c>
      <c r="K121" s="133" t="s">
        <v>1</v>
      </c>
      <c r="L121" s="31"/>
      <c r="M121" s="138" t="s">
        <v>1</v>
      </c>
      <c r="N121" s="139" t="s">
        <v>44</v>
      </c>
      <c r="P121" s="140">
        <f>O121*H121</f>
        <v>0</v>
      </c>
      <c r="Q121" s="140">
        <v>0</v>
      </c>
      <c r="R121" s="140">
        <f>Q121*H121</f>
        <v>0</v>
      </c>
      <c r="S121" s="140">
        <v>0</v>
      </c>
      <c r="T121" s="141">
        <f>S121*H121</f>
        <v>0</v>
      </c>
      <c r="AR121" s="142" t="s">
        <v>139</v>
      </c>
      <c r="AT121" s="142" t="s">
        <v>134</v>
      </c>
      <c r="AU121" s="142" t="s">
        <v>21</v>
      </c>
      <c r="AY121" s="16" t="s">
        <v>132</v>
      </c>
      <c r="BE121" s="143">
        <f>IF(N121="základní",J121,0)</f>
        <v>0</v>
      </c>
      <c r="BF121" s="143">
        <f>IF(N121="snížená",J121,0)</f>
        <v>0</v>
      </c>
      <c r="BG121" s="143">
        <f>IF(N121="zákl. přenesená",J121,0)</f>
        <v>0</v>
      </c>
      <c r="BH121" s="143">
        <f>IF(N121="sníž. přenesená",J121,0)</f>
        <v>0</v>
      </c>
      <c r="BI121" s="143">
        <f>IF(N121="nulová",J121,0)</f>
        <v>0</v>
      </c>
      <c r="BJ121" s="16" t="s">
        <v>21</v>
      </c>
      <c r="BK121" s="143">
        <f>ROUND(I121*H121,2)</f>
        <v>0</v>
      </c>
      <c r="BL121" s="16" t="s">
        <v>139</v>
      </c>
      <c r="BM121" s="142" t="s">
        <v>139</v>
      </c>
    </row>
    <row r="122" spans="2:65" s="1" customFormat="1" ht="156">
      <c r="B122" s="31"/>
      <c r="D122" s="144" t="s">
        <v>141</v>
      </c>
      <c r="F122" s="145" t="s">
        <v>901</v>
      </c>
      <c r="I122" s="146"/>
      <c r="L122" s="31"/>
      <c r="M122" s="147"/>
      <c r="T122" s="55"/>
      <c r="AT122" s="16" t="s">
        <v>141</v>
      </c>
      <c r="AU122" s="16" t="s">
        <v>21</v>
      </c>
    </row>
    <row r="123" spans="2:65" s="1" customFormat="1" ht="24">
      <c r="B123" s="31"/>
      <c r="D123" s="144" t="s">
        <v>710</v>
      </c>
      <c r="F123" s="181" t="s">
        <v>902</v>
      </c>
      <c r="I123" s="146"/>
      <c r="L123" s="31"/>
      <c r="M123" s="147"/>
      <c r="T123" s="55"/>
      <c r="AT123" s="16" t="s">
        <v>710</v>
      </c>
      <c r="AU123" s="16" t="s">
        <v>21</v>
      </c>
    </row>
    <row r="124" spans="2:65" s="1" customFormat="1" ht="16.5" customHeight="1">
      <c r="B124" s="31"/>
      <c r="C124" s="131" t="s">
        <v>155</v>
      </c>
      <c r="D124" s="131" t="s">
        <v>134</v>
      </c>
      <c r="E124" s="132" t="s">
        <v>903</v>
      </c>
      <c r="F124" s="133" t="s">
        <v>904</v>
      </c>
      <c r="G124" s="134" t="s">
        <v>534</v>
      </c>
      <c r="H124" s="135">
        <v>1</v>
      </c>
      <c r="I124" s="136"/>
      <c r="J124" s="137">
        <f>ROUND(I124*H124,2)</f>
        <v>0</v>
      </c>
      <c r="K124" s="133" t="s">
        <v>1</v>
      </c>
      <c r="L124" s="31"/>
      <c r="M124" s="138" t="s">
        <v>1</v>
      </c>
      <c r="N124" s="139" t="s">
        <v>44</v>
      </c>
      <c r="P124" s="140">
        <f>O124*H124</f>
        <v>0</v>
      </c>
      <c r="Q124" s="140">
        <v>0</v>
      </c>
      <c r="R124" s="140">
        <f>Q124*H124</f>
        <v>0</v>
      </c>
      <c r="S124" s="140">
        <v>0</v>
      </c>
      <c r="T124" s="141">
        <f>S124*H124</f>
        <v>0</v>
      </c>
      <c r="AR124" s="142" t="s">
        <v>139</v>
      </c>
      <c r="AT124" s="142" t="s">
        <v>134</v>
      </c>
      <c r="AU124" s="142" t="s">
        <v>21</v>
      </c>
      <c r="AY124" s="16" t="s">
        <v>132</v>
      </c>
      <c r="BE124" s="143">
        <f>IF(N124="základní",J124,0)</f>
        <v>0</v>
      </c>
      <c r="BF124" s="143">
        <f>IF(N124="snížená",J124,0)</f>
        <v>0</v>
      </c>
      <c r="BG124" s="143">
        <f>IF(N124="zákl. přenesená",J124,0)</f>
        <v>0</v>
      </c>
      <c r="BH124" s="143">
        <f>IF(N124="sníž. přenesená",J124,0)</f>
        <v>0</v>
      </c>
      <c r="BI124" s="143">
        <f>IF(N124="nulová",J124,0)</f>
        <v>0</v>
      </c>
      <c r="BJ124" s="16" t="s">
        <v>21</v>
      </c>
      <c r="BK124" s="143">
        <f>ROUND(I124*H124,2)</f>
        <v>0</v>
      </c>
      <c r="BL124" s="16" t="s">
        <v>139</v>
      </c>
      <c r="BM124" s="142" t="s">
        <v>179</v>
      </c>
    </row>
    <row r="125" spans="2:65" s="1" customFormat="1" ht="144">
      <c r="B125" s="31"/>
      <c r="D125" s="144" t="s">
        <v>141</v>
      </c>
      <c r="F125" s="145" t="s">
        <v>905</v>
      </c>
      <c r="I125" s="146"/>
      <c r="L125" s="31"/>
      <c r="M125" s="147"/>
      <c r="T125" s="55"/>
      <c r="AT125" s="16" t="s">
        <v>141</v>
      </c>
      <c r="AU125" s="16" t="s">
        <v>21</v>
      </c>
    </row>
    <row r="126" spans="2:65" s="1" customFormat="1" ht="16.5" customHeight="1">
      <c r="B126" s="31"/>
      <c r="C126" s="131" t="s">
        <v>139</v>
      </c>
      <c r="D126" s="131" t="s">
        <v>134</v>
      </c>
      <c r="E126" s="132" t="s">
        <v>906</v>
      </c>
      <c r="F126" s="133" t="s">
        <v>907</v>
      </c>
      <c r="G126" s="134" t="s">
        <v>534</v>
      </c>
      <c r="H126" s="135">
        <v>1</v>
      </c>
      <c r="I126" s="136"/>
      <c r="J126" s="137">
        <f>ROUND(I126*H126,2)</f>
        <v>0</v>
      </c>
      <c r="K126" s="133" t="s">
        <v>1</v>
      </c>
      <c r="L126" s="31"/>
      <c r="M126" s="138" t="s">
        <v>1</v>
      </c>
      <c r="N126" s="139" t="s">
        <v>44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139</v>
      </c>
      <c r="AT126" s="142" t="s">
        <v>134</v>
      </c>
      <c r="AU126" s="142" t="s">
        <v>21</v>
      </c>
      <c r="AY126" s="16" t="s">
        <v>132</v>
      </c>
      <c r="BE126" s="143">
        <f>IF(N126="základní",J126,0)</f>
        <v>0</v>
      </c>
      <c r="BF126" s="143">
        <f>IF(N126="snížená",J126,0)</f>
        <v>0</v>
      </c>
      <c r="BG126" s="143">
        <f>IF(N126="zákl. přenesená",J126,0)</f>
        <v>0</v>
      </c>
      <c r="BH126" s="143">
        <f>IF(N126="sníž. přenesená",J126,0)</f>
        <v>0</v>
      </c>
      <c r="BI126" s="143">
        <f>IF(N126="nulová",J126,0)</f>
        <v>0</v>
      </c>
      <c r="BJ126" s="16" t="s">
        <v>21</v>
      </c>
      <c r="BK126" s="143">
        <f>ROUND(I126*H126,2)</f>
        <v>0</v>
      </c>
      <c r="BL126" s="16" t="s">
        <v>139</v>
      </c>
      <c r="BM126" s="142" t="s">
        <v>26</v>
      </c>
    </row>
    <row r="127" spans="2:65" s="1" customFormat="1" ht="132">
      <c r="B127" s="31"/>
      <c r="D127" s="144" t="s">
        <v>141</v>
      </c>
      <c r="F127" s="145" t="s">
        <v>908</v>
      </c>
      <c r="I127" s="146"/>
      <c r="L127" s="31"/>
      <c r="M127" s="147"/>
      <c r="T127" s="55"/>
      <c r="AT127" s="16" t="s">
        <v>141</v>
      </c>
      <c r="AU127" s="16" t="s">
        <v>21</v>
      </c>
    </row>
    <row r="128" spans="2:65" s="1" customFormat="1" ht="16.5" customHeight="1">
      <c r="B128" s="31"/>
      <c r="C128" s="131" t="s">
        <v>170</v>
      </c>
      <c r="D128" s="131" t="s">
        <v>134</v>
      </c>
      <c r="E128" s="132" t="s">
        <v>909</v>
      </c>
      <c r="F128" s="133" t="s">
        <v>889</v>
      </c>
      <c r="G128" s="134" t="s">
        <v>534</v>
      </c>
      <c r="H128" s="135">
        <v>1</v>
      </c>
      <c r="I128" s="136"/>
      <c r="J128" s="137">
        <f>ROUND(I128*H128,2)</f>
        <v>0</v>
      </c>
      <c r="K128" s="133" t="s">
        <v>1</v>
      </c>
      <c r="L128" s="31"/>
      <c r="M128" s="138" t="s">
        <v>1</v>
      </c>
      <c r="N128" s="139" t="s">
        <v>44</v>
      </c>
      <c r="P128" s="140">
        <f>O128*H128</f>
        <v>0</v>
      </c>
      <c r="Q128" s="140">
        <v>0</v>
      </c>
      <c r="R128" s="140">
        <f>Q128*H128</f>
        <v>0</v>
      </c>
      <c r="S128" s="140">
        <v>0</v>
      </c>
      <c r="T128" s="141">
        <f>S128*H128</f>
        <v>0</v>
      </c>
      <c r="AR128" s="142" t="s">
        <v>139</v>
      </c>
      <c r="AT128" s="142" t="s">
        <v>134</v>
      </c>
      <c r="AU128" s="142" t="s">
        <v>21</v>
      </c>
      <c r="AY128" s="16" t="s">
        <v>132</v>
      </c>
      <c r="BE128" s="143">
        <f>IF(N128="základní",J128,0)</f>
        <v>0</v>
      </c>
      <c r="BF128" s="143">
        <f>IF(N128="snížená",J128,0)</f>
        <v>0</v>
      </c>
      <c r="BG128" s="143">
        <f>IF(N128="zákl. přenesená",J128,0)</f>
        <v>0</v>
      </c>
      <c r="BH128" s="143">
        <f>IF(N128="sníž. přenesená",J128,0)</f>
        <v>0</v>
      </c>
      <c r="BI128" s="143">
        <f>IF(N128="nulová",J128,0)</f>
        <v>0</v>
      </c>
      <c r="BJ128" s="16" t="s">
        <v>21</v>
      </c>
      <c r="BK128" s="143">
        <f>ROUND(I128*H128,2)</f>
        <v>0</v>
      </c>
      <c r="BL128" s="16" t="s">
        <v>139</v>
      </c>
      <c r="BM128" s="142" t="s">
        <v>8</v>
      </c>
    </row>
    <row r="129" spans="2:65" s="1" customFormat="1" ht="48">
      <c r="B129" s="31"/>
      <c r="D129" s="144" t="s">
        <v>141</v>
      </c>
      <c r="F129" s="145" t="s">
        <v>910</v>
      </c>
      <c r="I129" s="146"/>
      <c r="L129" s="31"/>
      <c r="M129" s="147"/>
      <c r="T129" s="55"/>
      <c r="AT129" s="16" t="s">
        <v>141</v>
      </c>
      <c r="AU129" s="16" t="s">
        <v>21</v>
      </c>
    </row>
    <row r="130" spans="2:65" s="1" customFormat="1" ht="16.5" customHeight="1">
      <c r="B130" s="31"/>
      <c r="C130" s="131" t="s">
        <v>179</v>
      </c>
      <c r="D130" s="131" t="s">
        <v>134</v>
      </c>
      <c r="E130" s="132" t="s">
        <v>911</v>
      </c>
      <c r="F130" s="133" t="s">
        <v>912</v>
      </c>
      <c r="G130" s="134" t="s">
        <v>534</v>
      </c>
      <c r="H130" s="135">
        <v>1</v>
      </c>
      <c r="I130" s="136"/>
      <c r="J130" s="137">
        <f>ROUND(I130*H130,2)</f>
        <v>0</v>
      </c>
      <c r="K130" s="133" t="s">
        <v>1</v>
      </c>
      <c r="L130" s="31"/>
      <c r="M130" s="138" t="s">
        <v>1</v>
      </c>
      <c r="N130" s="139" t="s">
        <v>44</v>
      </c>
      <c r="P130" s="140">
        <f>O130*H130</f>
        <v>0</v>
      </c>
      <c r="Q130" s="140">
        <v>0</v>
      </c>
      <c r="R130" s="140">
        <f>Q130*H130</f>
        <v>0</v>
      </c>
      <c r="S130" s="140">
        <v>0</v>
      </c>
      <c r="T130" s="141">
        <f>S130*H130</f>
        <v>0</v>
      </c>
      <c r="AR130" s="142" t="s">
        <v>139</v>
      </c>
      <c r="AT130" s="142" t="s">
        <v>134</v>
      </c>
      <c r="AU130" s="142" t="s">
        <v>21</v>
      </c>
      <c r="AY130" s="16" t="s">
        <v>132</v>
      </c>
      <c r="BE130" s="143">
        <f>IF(N130="základní",J130,0)</f>
        <v>0</v>
      </c>
      <c r="BF130" s="143">
        <f>IF(N130="snížená",J130,0)</f>
        <v>0</v>
      </c>
      <c r="BG130" s="143">
        <f>IF(N130="zákl. přenesená",J130,0)</f>
        <v>0</v>
      </c>
      <c r="BH130" s="143">
        <f>IF(N130="sníž. přenesená",J130,0)</f>
        <v>0</v>
      </c>
      <c r="BI130" s="143">
        <f>IF(N130="nulová",J130,0)</f>
        <v>0</v>
      </c>
      <c r="BJ130" s="16" t="s">
        <v>21</v>
      </c>
      <c r="BK130" s="143">
        <f>ROUND(I130*H130,2)</f>
        <v>0</v>
      </c>
      <c r="BL130" s="16" t="s">
        <v>139</v>
      </c>
      <c r="BM130" s="142" t="s">
        <v>230</v>
      </c>
    </row>
    <row r="131" spans="2:65" s="1" customFormat="1" ht="12">
      <c r="B131" s="31"/>
      <c r="D131" s="144" t="s">
        <v>141</v>
      </c>
      <c r="F131" s="145" t="s">
        <v>912</v>
      </c>
      <c r="I131" s="146"/>
      <c r="L131" s="31"/>
      <c r="M131" s="147"/>
      <c r="T131" s="55"/>
      <c r="AT131" s="16" t="s">
        <v>141</v>
      </c>
      <c r="AU131" s="16" t="s">
        <v>21</v>
      </c>
    </row>
    <row r="132" spans="2:65" s="1" customFormat="1" ht="24.25" customHeight="1">
      <c r="B132" s="31"/>
      <c r="C132" s="131" t="s">
        <v>547</v>
      </c>
      <c r="D132" s="131" t="s">
        <v>134</v>
      </c>
      <c r="E132" s="132" t="s">
        <v>913</v>
      </c>
      <c r="F132" s="133" t="s">
        <v>914</v>
      </c>
      <c r="G132" s="134" t="s">
        <v>534</v>
      </c>
      <c r="H132" s="135">
        <v>1</v>
      </c>
      <c r="I132" s="136"/>
      <c r="J132" s="137">
        <f>ROUND(I132*H132,2)</f>
        <v>0</v>
      </c>
      <c r="K132" s="133" t="s">
        <v>1</v>
      </c>
      <c r="L132" s="31"/>
      <c r="M132" s="138" t="s">
        <v>1</v>
      </c>
      <c r="N132" s="139" t="s">
        <v>44</v>
      </c>
      <c r="P132" s="140">
        <f>O132*H132</f>
        <v>0</v>
      </c>
      <c r="Q132" s="140">
        <v>0</v>
      </c>
      <c r="R132" s="140">
        <f>Q132*H132</f>
        <v>0</v>
      </c>
      <c r="S132" s="140">
        <v>0</v>
      </c>
      <c r="T132" s="141">
        <f>S132*H132</f>
        <v>0</v>
      </c>
      <c r="AR132" s="142" t="s">
        <v>139</v>
      </c>
      <c r="AT132" s="142" t="s">
        <v>134</v>
      </c>
      <c r="AU132" s="142" t="s">
        <v>21</v>
      </c>
      <c r="AY132" s="16" t="s">
        <v>132</v>
      </c>
      <c r="BE132" s="143">
        <f>IF(N132="základní",J132,0)</f>
        <v>0</v>
      </c>
      <c r="BF132" s="143">
        <f>IF(N132="snížená",J132,0)</f>
        <v>0</v>
      </c>
      <c r="BG132" s="143">
        <f>IF(N132="zákl. přenesená",J132,0)</f>
        <v>0</v>
      </c>
      <c r="BH132" s="143">
        <f>IF(N132="sníž. přenesená",J132,0)</f>
        <v>0</v>
      </c>
      <c r="BI132" s="143">
        <f>IF(N132="nulová",J132,0)</f>
        <v>0</v>
      </c>
      <c r="BJ132" s="16" t="s">
        <v>21</v>
      </c>
      <c r="BK132" s="143">
        <f>ROUND(I132*H132,2)</f>
        <v>0</v>
      </c>
      <c r="BL132" s="16" t="s">
        <v>139</v>
      </c>
      <c r="BM132" s="142" t="s">
        <v>281</v>
      </c>
    </row>
    <row r="133" spans="2:65" s="1" customFormat="1" ht="204">
      <c r="B133" s="31"/>
      <c r="D133" s="144" t="s">
        <v>141</v>
      </c>
      <c r="F133" s="145" t="s">
        <v>915</v>
      </c>
      <c r="I133" s="146"/>
      <c r="L133" s="31"/>
      <c r="M133" s="147"/>
      <c r="T133" s="55"/>
      <c r="AT133" s="16" t="s">
        <v>141</v>
      </c>
      <c r="AU133" s="16" t="s">
        <v>21</v>
      </c>
    </row>
    <row r="134" spans="2:65" s="1" customFormat="1" ht="24.25" customHeight="1">
      <c r="B134" s="31"/>
      <c r="C134" s="131" t="s">
        <v>187</v>
      </c>
      <c r="D134" s="131" t="s">
        <v>134</v>
      </c>
      <c r="E134" s="132" t="s">
        <v>916</v>
      </c>
      <c r="F134" s="133" t="s">
        <v>917</v>
      </c>
      <c r="G134" s="134" t="s">
        <v>534</v>
      </c>
      <c r="H134" s="135">
        <v>1</v>
      </c>
      <c r="I134" s="136"/>
      <c r="J134" s="137">
        <f>ROUND(I134*H134,2)</f>
        <v>0</v>
      </c>
      <c r="K134" s="133" t="s">
        <v>1</v>
      </c>
      <c r="L134" s="31"/>
      <c r="M134" s="138" t="s">
        <v>1</v>
      </c>
      <c r="N134" s="139" t="s">
        <v>44</v>
      </c>
      <c r="P134" s="140">
        <f>O134*H134</f>
        <v>0</v>
      </c>
      <c r="Q134" s="140">
        <v>0</v>
      </c>
      <c r="R134" s="140">
        <f>Q134*H134</f>
        <v>0</v>
      </c>
      <c r="S134" s="140">
        <v>0</v>
      </c>
      <c r="T134" s="141">
        <f>S134*H134</f>
        <v>0</v>
      </c>
      <c r="AR134" s="142" t="s">
        <v>139</v>
      </c>
      <c r="AT134" s="142" t="s">
        <v>134</v>
      </c>
      <c r="AU134" s="142" t="s">
        <v>21</v>
      </c>
      <c r="AY134" s="16" t="s">
        <v>132</v>
      </c>
      <c r="BE134" s="143">
        <f>IF(N134="základní",J134,0)</f>
        <v>0</v>
      </c>
      <c r="BF134" s="143">
        <f>IF(N134="snížená",J134,0)</f>
        <v>0</v>
      </c>
      <c r="BG134" s="143">
        <f>IF(N134="zákl. přenesená",J134,0)</f>
        <v>0</v>
      </c>
      <c r="BH134" s="143">
        <f>IF(N134="sníž. přenesená",J134,0)</f>
        <v>0</v>
      </c>
      <c r="BI134" s="143">
        <f>IF(N134="nulová",J134,0)</f>
        <v>0</v>
      </c>
      <c r="BJ134" s="16" t="s">
        <v>21</v>
      </c>
      <c r="BK134" s="143">
        <f>ROUND(I134*H134,2)</f>
        <v>0</v>
      </c>
      <c r="BL134" s="16" t="s">
        <v>139</v>
      </c>
      <c r="BM134" s="142" t="s">
        <v>295</v>
      </c>
    </row>
    <row r="135" spans="2:65" s="1" customFormat="1" ht="96">
      <c r="B135" s="31"/>
      <c r="D135" s="144" t="s">
        <v>141</v>
      </c>
      <c r="F135" s="145" t="s">
        <v>918</v>
      </c>
      <c r="I135" s="146"/>
      <c r="L135" s="31"/>
      <c r="M135" s="147"/>
      <c r="T135" s="55"/>
      <c r="AT135" s="16" t="s">
        <v>141</v>
      </c>
      <c r="AU135" s="16" t="s">
        <v>21</v>
      </c>
    </row>
    <row r="136" spans="2:65" s="1" customFormat="1" ht="16.5" customHeight="1">
      <c r="B136" s="31"/>
      <c r="C136" s="131" t="s">
        <v>194</v>
      </c>
      <c r="D136" s="131" t="s">
        <v>134</v>
      </c>
      <c r="E136" s="132" t="s">
        <v>919</v>
      </c>
      <c r="F136" s="133" t="s">
        <v>920</v>
      </c>
      <c r="G136" s="134" t="s">
        <v>534</v>
      </c>
      <c r="H136" s="135">
        <v>1</v>
      </c>
      <c r="I136" s="136"/>
      <c r="J136" s="137">
        <f>ROUND(I136*H136,2)</f>
        <v>0</v>
      </c>
      <c r="K136" s="133" t="s">
        <v>1</v>
      </c>
      <c r="L136" s="31"/>
      <c r="M136" s="138" t="s">
        <v>1</v>
      </c>
      <c r="N136" s="139" t="s">
        <v>44</v>
      </c>
      <c r="P136" s="140">
        <f>O136*H136</f>
        <v>0</v>
      </c>
      <c r="Q136" s="140">
        <v>0</v>
      </c>
      <c r="R136" s="140">
        <f>Q136*H136</f>
        <v>0</v>
      </c>
      <c r="S136" s="140">
        <v>0</v>
      </c>
      <c r="T136" s="141">
        <f>S136*H136</f>
        <v>0</v>
      </c>
      <c r="AR136" s="142" t="s">
        <v>139</v>
      </c>
      <c r="AT136" s="142" t="s">
        <v>134</v>
      </c>
      <c r="AU136" s="142" t="s">
        <v>21</v>
      </c>
      <c r="AY136" s="16" t="s">
        <v>132</v>
      </c>
      <c r="BE136" s="143">
        <f>IF(N136="základní",J136,0)</f>
        <v>0</v>
      </c>
      <c r="BF136" s="143">
        <f>IF(N136="snížená",J136,0)</f>
        <v>0</v>
      </c>
      <c r="BG136" s="143">
        <f>IF(N136="zákl. přenesená",J136,0)</f>
        <v>0</v>
      </c>
      <c r="BH136" s="143">
        <f>IF(N136="sníž. přenesená",J136,0)</f>
        <v>0</v>
      </c>
      <c r="BI136" s="143">
        <f>IF(N136="nulová",J136,0)</f>
        <v>0</v>
      </c>
      <c r="BJ136" s="16" t="s">
        <v>21</v>
      </c>
      <c r="BK136" s="143">
        <f>ROUND(I136*H136,2)</f>
        <v>0</v>
      </c>
      <c r="BL136" s="16" t="s">
        <v>139</v>
      </c>
      <c r="BM136" s="142" t="s">
        <v>306</v>
      </c>
    </row>
    <row r="137" spans="2:65" s="1" customFormat="1" ht="36">
      <c r="B137" s="31"/>
      <c r="D137" s="144" t="s">
        <v>141</v>
      </c>
      <c r="F137" s="145" t="s">
        <v>921</v>
      </c>
      <c r="I137" s="146"/>
      <c r="L137" s="31"/>
      <c r="M137" s="182"/>
      <c r="N137" s="183"/>
      <c r="O137" s="183"/>
      <c r="P137" s="183"/>
      <c r="Q137" s="183"/>
      <c r="R137" s="183"/>
      <c r="S137" s="183"/>
      <c r="T137" s="184"/>
      <c r="AT137" s="16" t="s">
        <v>141</v>
      </c>
      <c r="AU137" s="16" t="s">
        <v>21</v>
      </c>
    </row>
    <row r="138" spans="2:65" s="1" customFormat="1" ht="7" customHeight="1">
      <c r="B138" s="43"/>
      <c r="C138" s="44"/>
      <c r="D138" s="44"/>
      <c r="E138" s="44"/>
      <c r="F138" s="44"/>
      <c r="G138" s="44"/>
      <c r="H138" s="44"/>
      <c r="I138" s="44"/>
      <c r="J138" s="44"/>
      <c r="K138" s="44"/>
      <c r="L138" s="31"/>
    </row>
  </sheetData>
  <sheetProtection algorithmName="SHA-512" hashValue="8FrLBwSMqA7bF3xooc+84IhE1kh5qPBZBMBhuyFCMmsDp+dbphVIOBURziNmv4xS0bLkyYIP6XkE2FFgZveDlA==" saltValue="c+r9XzN3GjAoAmAvby9WpA+S9XWIDG5V5dEr4U4hpLYMyXq+RW6Tju7f0zT33tI+UYSU18vwOkvurI4rz/e3aw==" spinCount="100000" sheet="1" objects="1" scenarios="1" formatColumns="0" formatRows="0" autoFilter="0"/>
  <autoFilter ref="C116:K137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SO 101 A-1 - Komunikace, ...</vt:lpstr>
      <vt:lpstr>SO 101 B - Komunikace - a...</vt:lpstr>
      <vt:lpstr>SO 401 - Veřejné osvětlení</vt:lpstr>
      <vt:lpstr>VRN - Vedlejší rozpočtové...</vt:lpstr>
      <vt:lpstr>'Rekapitulace stavby'!Názvy_tisku</vt:lpstr>
      <vt:lpstr>'SO 101 A-1 - Komunikace, ...'!Názvy_tisku</vt:lpstr>
      <vt:lpstr>'SO 101 B - Komunikace - a...'!Názvy_tisku</vt:lpstr>
      <vt:lpstr>'SO 401 - Veřejné osvětlení'!Názvy_tisku</vt:lpstr>
      <vt:lpstr>'VRN - Vedlejší rozpočtové...'!Názvy_tisku</vt:lpstr>
      <vt:lpstr>'Rekapitulace stavby'!Oblast_tisku</vt:lpstr>
      <vt:lpstr>'SO 101 A-1 - Komunikace, ...'!Oblast_tisku</vt:lpstr>
      <vt:lpstr>'SO 101 B - Komunikace - a...'!Oblast_tisku</vt:lpstr>
      <vt:lpstr>'SO 401 - Veřejné osvětlení'!Oblast_tisku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ASUS\Alena</dc:creator>
  <cp:lastModifiedBy>Václav Rejnart</cp:lastModifiedBy>
  <dcterms:created xsi:type="dcterms:W3CDTF">2025-09-03T19:12:16Z</dcterms:created>
  <dcterms:modified xsi:type="dcterms:W3CDTF">2025-09-05T11:23:43Z</dcterms:modified>
</cp:coreProperties>
</file>