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oksy-my.sharepoint.com/personal/derynk_doksy_com/Documents/Projekty/_Aktivní/DPS/Bezbariérové úpravy/VZ/podklady pro AK/položkové rozpočty/"/>
    </mc:Choice>
  </mc:AlternateContent>
  <xr:revisionPtr revIDLastSave="1" documentId="11_542961E0B6FF4DF97DC6C7C91C8BC81547BBAD3E" xr6:coauthVersionLast="47" xr6:coauthVersionMax="47" xr10:uidLastSave="{C3F60EEF-7F31-4F24-BDBA-5487865BCB3D}"/>
  <bookViews>
    <workbookView xWindow="-120" yWindow="-120" windowWidth="29040" windowHeight="15840" xr2:uid="{00000000-000D-0000-FFFF-FFFF00000000}"/>
  </bookViews>
  <sheets>
    <sheet name="Rekapitulace stavby" sheetId="1" r:id="rId1"/>
    <sheet name="02a - stavební část" sheetId="2" r:id="rId2"/>
    <sheet name="02b - elektroinstalace" sheetId="3" r:id="rId3"/>
    <sheet name="07 - VRN" sheetId="4" r:id="rId4"/>
  </sheets>
  <definedNames>
    <definedName name="_xlnm._FilterDatabase" localSheetId="1" hidden="1">'02a - stavební část'!$C$130:$K$247</definedName>
    <definedName name="_xlnm._FilterDatabase" localSheetId="2" hidden="1">'02b - elektroinstalace'!$C$119:$K$166</definedName>
    <definedName name="_xlnm._FilterDatabase" localSheetId="3" hidden="1">'07 - VRN'!$C$119:$K$132</definedName>
    <definedName name="_xlnm.Print_Titles" localSheetId="1">'02a - stavební část'!$130:$130</definedName>
    <definedName name="_xlnm.Print_Titles" localSheetId="2">'02b - elektroinstalace'!$119:$119</definedName>
    <definedName name="_xlnm.Print_Titles" localSheetId="3">'07 - VRN'!$119:$119</definedName>
    <definedName name="_xlnm.Print_Titles" localSheetId="0">'Rekapitulace stavby'!$92:$92</definedName>
    <definedName name="_xlnm.Print_Area" localSheetId="1">'02a - stavební část'!$C$4:$J$76,'02a - stavební část'!$C$82:$J$110,'02a - stavební část'!$C$116:$K$247</definedName>
    <definedName name="_xlnm.Print_Area" localSheetId="2">'02b - elektroinstalace'!$C$4:$J$76,'02b - elektroinstalace'!$C$82:$J$99,'02b - elektroinstalace'!$C$105:$K$166</definedName>
    <definedName name="_xlnm.Print_Area" localSheetId="3">'07 - VRN'!$C$4:$J$76,'07 - VRN'!$C$82:$J$101,'07 - VRN'!$C$107:$K$132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8" i="1"/>
  <c r="J35" i="4"/>
  <c r="AX98" i="1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T125" i="4"/>
  <c r="R126" i="4"/>
  <c r="R125" i="4"/>
  <c r="P126" i="4"/>
  <c r="P125" i="4"/>
  <c r="BI123" i="4"/>
  <c r="BH123" i="4"/>
  <c r="BG123" i="4"/>
  <c r="BF123" i="4"/>
  <c r="T123" i="4"/>
  <c r="T122" i="4"/>
  <c r="R123" i="4"/>
  <c r="R122" i="4"/>
  <c r="P123" i="4"/>
  <c r="P122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 s="1"/>
  <c r="J17" i="4"/>
  <c r="J12" i="4"/>
  <c r="J114" i="4"/>
  <c r="E7" i="4"/>
  <c r="E110" i="4" s="1"/>
  <c r="J39" i="3"/>
  <c r="J38" i="3"/>
  <c r="AY97" i="1" s="1"/>
  <c r="J37" i="3"/>
  <c r="AX97" i="1" s="1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4" i="3"/>
  <c r="E112" i="3"/>
  <c r="F91" i="3"/>
  <c r="E89" i="3"/>
  <c r="J26" i="3"/>
  <c r="E26" i="3"/>
  <c r="J117" i="3" s="1"/>
  <c r="J25" i="3"/>
  <c r="J23" i="3"/>
  <c r="E23" i="3"/>
  <c r="J116" i="3" s="1"/>
  <c r="J22" i="3"/>
  <c r="J20" i="3"/>
  <c r="E20" i="3"/>
  <c r="F117" i="3" s="1"/>
  <c r="J19" i="3"/>
  <c r="J17" i="3"/>
  <c r="E17" i="3"/>
  <c r="F116" i="3" s="1"/>
  <c r="J16" i="3"/>
  <c r="J14" i="3"/>
  <c r="J114" i="3"/>
  <c r="E7" i="3"/>
  <c r="E85" i="3"/>
  <c r="J39" i="2"/>
  <c r="J38" i="2"/>
  <c r="AY96" i="1" s="1"/>
  <c r="J37" i="2"/>
  <c r="AX96" i="1" s="1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T220" i="2" s="1"/>
  <c r="R221" i="2"/>
  <c r="R220" i="2" s="1"/>
  <c r="P221" i="2"/>
  <c r="P220" i="2" s="1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T145" i="2" s="1"/>
  <c r="R146" i="2"/>
  <c r="R145" i="2" s="1"/>
  <c r="P146" i="2"/>
  <c r="P145" i="2" s="1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4" i="2"/>
  <c r="J93" i="2"/>
  <c r="F93" i="2"/>
  <c r="F91" i="2"/>
  <c r="E89" i="2"/>
  <c r="J20" i="2"/>
  <c r="E20" i="2"/>
  <c r="F128" i="2" s="1"/>
  <c r="J19" i="2"/>
  <c r="J14" i="2"/>
  <c r="J125" i="2"/>
  <c r="E7" i="2"/>
  <c r="E119" i="2"/>
  <c r="L90" i="1"/>
  <c r="AM90" i="1"/>
  <c r="AM89" i="1"/>
  <c r="L89" i="1"/>
  <c r="AM87" i="1"/>
  <c r="L87" i="1"/>
  <c r="L85" i="1"/>
  <c r="L84" i="1"/>
  <c r="BK238" i="2"/>
  <c r="BK227" i="2"/>
  <c r="J205" i="2"/>
  <c r="J185" i="2"/>
  <c r="BK172" i="2"/>
  <c r="J159" i="2"/>
  <c r="J142" i="2"/>
  <c r="BK170" i="2"/>
  <c r="AS95" i="1"/>
  <c r="BK218" i="2"/>
  <c r="BK202" i="2"/>
  <c r="J174" i="2"/>
  <c r="J163" i="2"/>
  <c r="BK231" i="2"/>
  <c r="BK216" i="2"/>
  <c r="J202" i="2"/>
  <c r="BK190" i="2"/>
  <c r="J154" i="2"/>
  <c r="BK153" i="3"/>
  <c r="J133" i="3"/>
  <c r="BK123" i="3"/>
  <c r="J157" i="3"/>
  <c r="BK143" i="3"/>
  <c r="J129" i="3"/>
  <c r="J151" i="3"/>
  <c r="BK129" i="3"/>
  <c r="BK155" i="3"/>
  <c r="BK149" i="3"/>
  <c r="J123" i="3"/>
  <c r="J131" i="4"/>
  <c r="J246" i="2"/>
  <c r="J218" i="2"/>
  <c r="J192" i="2"/>
  <c r="BK174" i="2"/>
  <c r="BK165" i="2"/>
  <c r="BK149" i="2"/>
  <c r="BK180" i="2"/>
  <c r="BK146" i="2"/>
  <c r="J134" i="2"/>
  <c r="BK242" i="2"/>
  <c r="J231" i="2"/>
  <c r="BK212" i="2"/>
  <c r="J196" i="2"/>
  <c r="J172" i="2"/>
  <c r="BK154" i="2"/>
  <c r="BK224" i="2"/>
  <c r="J212" i="2"/>
  <c r="BK199" i="2"/>
  <c r="BK185" i="2"/>
  <c r="J149" i="2"/>
  <c r="J163" i="3"/>
  <c r="BK139" i="3"/>
  <c r="J127" i="3"/>
  <c r="J165" i="3"/>
  <c r="J155" i="3"/>
  <c r="BK141" i="3"/>
  <c r="BK125" i="3"/>
  <c r="BK157" i="3"/>
  <c r="BK137" i="3"/>
  <c r="BK121" i="3"/>
  <c r="J153" i="3"/>
  <c r="BK133" i="3"/>
  <c r="BK131" i="4"/>
  <c r="J129" i="4"/>
  <c r="J240" i="2"/>
  <c r="J224" i="2"/>
  <c r="J207" i="2"/>
  <c r="BK188" i="2"/>
  <c r="J180" i="2"/>
  <c r="BK163" i="2"/>
  <c r="J146" i="2"/>
  <c r="J177" i="2"/>
  <c r="BK142" i="2"/>
  <c r="BK246" i="2"/>
  <c r="J238" i="2"/>
  <c r="J216" i="2"/>
  <c r="J199" i="2"/>
  <c r="BK177" i="2"/>
  <c r="J165" i="2"/>
  <c r="BK240" i="2"/>
  <c r="J227" i="2"/>
  <c r="J209" i="2"/>
  <c r="J188" i="2"/>
  <c r="J152" i="2"/>
  <c r="BK134" i="2"/>
  <c r="J145" i="3"/>
  <c r="J135" i="3"/>
  <c r="BK159" i="3"/>
  <c r="BK145" i="3"/>
  <c r="J131" i="3"/>
  <c r="J159" i="3"/>
  <c r="J141" i="3"/>
  <c r="BK127" i="3"/>
  <c r="J161" i="3"/>
  <c r="BK135" i="3"/>
  <c r="J121" i="3"/>
  <c r="BK129" i="4"/>
  <c r="J126" i="4"/>
  <c r="J242" i="2"/>
  <c r="BK209" i="2"/>
  <c r="BK196" i="2"/>
  <c r="BK182" i="2"/>
  <c r="J170" i="2"/>
  <c r="BK152" i="2"/>
  <c r="J182" i="2"/>
  <c r="J168" i="2"/>
  <c r="J139" i="2"/>
  <c r="BK244" i="2"/>
  <c r="J221" i="2"/>
  <c r="BK207" i="2"/>
  <c r="J190" i="2"/>
  <c r="BK168" i="2"/>
  <c r="J244" i="2"/>
  <c r="BK221" i="2"/>
  <c r="BK205" i="2"/>
  <c r="BK192" i="2"/>
  <c r="BK159" i="2"/>
  <c r="BK139" i="2"/>
  <c r="J147" i="3"/>
  <c r="J143" i="3"/>
  <c r="J125" i="3"/>
  <c r="BK163" i="3"/>
  <c r="BK147" i="3"/>
  <c r="J137" i="3"/>
  <c r="BK161" i="3"/>
  <c r="J149" i="3"/>
  <c r="J139" i="3"/>
  <c r="BK165" i="3"/>
  <c r="BK151" i="3"/>
  <c r="BK131" i="3"/>
  <c r="BK126" i="4"/>
  <c r="BK123" i="4"/>
  <c r="J123" i="4"/>
  <c r="R133" i="2" l="1"/>
  <c r="P148" i="2"/>
  <c r="BK162" i="2"/>
  <c r="J162" i="2"/>
  <c r="J103" i="2" s="1"/>
  <c r="P204" i="2"/>
  <c r="BK215" i="2"/>
  <c r="J215" i="2"/>
  <c r="J106" i="2" s="1"/>
  <c r="BK223" i="2"/>
  <c r="J223" i="2"/>
  <c r="J108" i="2"/>
  <c r="BK230" i="2"/>
  <c r="J230" i="2" s="1"/>
  <c r="J109" i="2" s="1"/>
  <c r="T120" i="3"/>
  <c r="P133" i="2"/>
  <c r="R148" i="2"/>
  <c r="P162" i="2"/>
  <c r="BK204" i="2"/>
  <c r="J204" i="2" s="1"/>
  <c r="J104" i="2" s="1"/>
  <c r="P215" i="2"/>
  <c r="R223" i="2"/>
  <c r="T230" i="2"/>
  <c r="BK120" i="3"/>
  <c r="J120" i="3"/>
  <c r="J98" i="3"/>
  <c r="P128" i="4"/>
  <c r="P121" i="4" s="1"/>
  <c r="P120" i="4" s="1"/>
  <c r="AU98" i="1" s="1"/>
  <c r="T133" i="2"/>
  <c r="T148" i="2"/>
  <c r="T162" i="2"/>
  <c r="T204" i="2"/>
  <c r="T215" i="2"/>
  <c r="T214" i="2" s="1"/>
  <c r="T223" i="2"/>
  <c r="R230" i="2"/>
  <c r="P120" i="3"/>
  <c r="AU97" i="1" s="1"/>
  <c r="BK128" i="4"/>
  <c r="J128" i="4"/>
  <c r="J100" i="4" s="1"/>
  <c r="R128" i="4"/>
  <c r="R121" i="4"/>
  <c r="R120" i="4"/>
  <c r="BK133" i="2"/>
  <c r="J133" i="2" s="1"/>
  <c r="J100" i="2" s="1"/>
  <c r="BK148" i="2"/>
  <c r="J148" i="2" s="1"/>
  <c r="J102" i="2" s="1"/>
  <c r="R162" i="2"/>
  <c r="R204" i="2"/>
  <c r="R215" i="2"/>
  <c r="R214" i="2" s="1"/>
  <c r="P223" i="2"/>
  <c r="P230" i="2"/>
  <c r="R120" i="3"/>
  <c r="T128" i="4"/>
  <c r="T121" i="4"/>
  <c r="T120" i="4"/>
  <c r="BK220" i="2"/>
  <c r="J220" i="2" s="1"/>
  <c r="J107" i="2" s="1"/>
  <c r="BK122" i="4"/>
  <c r="BK125" i="4"/>
  <c r="J125" i="4" s="1"/>
  <c r="J99" i="4" s="1"/>
  <c r="BK145" i="2"/>
  <c r="J145" i="2" s="1"/>
  <c r="J101" i="2" s="1"/>
  <c r="J89" i="4"/>
  <c r="BE129" i="4"/>
  <c r="E85" i="4"/>
  <c r="F92" i="4"/>
  <c r="BE123" i="4"/>
  <c r="BE131" i="4"/>
  <c r="BE126" i="4"/>
  <c r="J91" i="3"/>
  <c r="J94" i="3"/>
  <c r="BE125" i="3"/>
  <c r="BE127" i="3"/>
  <c r="BE137" i="3"/>
  <c r="BE141" i="3"/>
  <c r="BE143" i="3"/>
  <c r="BE151" i="3"/>
  <c r="BE155" i="3"/>
  <c r="BE157" i="3"/>
  <c r="BE161" i="3"/>
  <c r="F94" i="3"/>
  <c r="BE123" i="3"/>
  <c r="BE131" i="3"/>
  <c r="BE139" i="3"/>
  <c r="BE145" i="3"/>
  <c r="BE163" i="3"/>
  <c r="F93" i="3"/>
  <c r="E108" i="3"/>
  <c r="BE121" i="3"/>
  <c r="BE133" i="3"/>
  <c r="BE149" i="3"/>
  <c r="J93" i="3"/>
  <c r="BE129" i="3"/>
  <c r="BE135" i="3"/>
  <c r="BE147" i="3"/>
  <c r="BE153" i="3"/>
  <c r="BE159" i="3"/>
  <c r="BE165" i="3"/>
  <c r="J91" i="2"/>
  <c r="BE142" i="2"/>
  <c r="BE154" i="2"/>
  <c r="BE168" i="2"/>
  <c r="BE170" i="2"/>
  <c r="BE174" i="2"/>
  <c r="BE180" i="2"/>
  <c r="BE196" i="2"/>
  <c r="BE202" i="2"/>
  <c r="BE207" i="2"/>
  <c r="BE212" i="2"/>
  <c r="BE227" i="2"/>
  <c r="BE238" i="2"/>
  <c r="BE244" i="2"/>
  <c r="BE139" i="2"/>
  <c r="BE146" i="2"/>
  <c r="BE149" i="2"/>
  <c r="BE163" i="2"/>
  <c r="BE165" i="2"/>
  <c r="BE185" i="2"/>
  <c r="BE190" i="2"/>
  <c r="BE205" i="2"/>
  <c r="BE209" i="2"/>
  <c r="BE218" i="2"/>
  <c r="BE240" i="2"/>
  <c r="BE242" i="2"/>
  <c r="BE246" i="2"/>
  <c r="E85" i="2"/>
  <c r="F94" i="2"/>
  <c r="BE152" i="2"/>
  <c r="BE159" i="2"/>
  <c r="BE172" i="2"/>
  <c r="BE177" i="2"/>
  <c r="BE182" i="2"/>
  <c r="BE188" i="2"/>
  <c r="BE192" i="2"/>
  <c r="BE134" i="2"/>
  <c r="BE199" i="2"/>
  <c r="BE216" i="2"/>
  <c r="BE221" i="2"/>
  <c r="BE224" i="2"/>
  <c r="BE231" i="2"/>
  <c r="F38" i="2"/>
  <c r="BC96" i="1" s="1"/>
  <c r="F38" i="3"/>
  <c r="BC97" i="1"/>
  <c r="F37" i="4"/>
  <c r="BD98" i="1" s="1"/>
  <c r="J32" i="3"/>
  <c r="F36" i="2"/>
  <c r="BA96" i="1" s="1"/>
  <c r="F36" i="3"/>
  <c r="BA97" i="1"/>
  <c r="F34" i="4"/>
  <c r="BA98" i="1" s="1"/>
  <c r="F36" i="4"/>
  <c r="BC98" i="1"/>
  <c r="F39" i="2"/>
  <c r="BD96" i="1" s="1"/>
  <c r="F37" i="3"/>
  <c r="BB97" i="1"/>
  <c r="J36" i="3"/>
  <c r="AW97" i="1" s="1"/>
  <c r="J34" i="4"/>
  <c r="AW98" i="1"/>
  <c r="AS94" i="1"/>
  <c r="F37" i="2"/>
  <c r="BB96" i="1" s="1"/>
  <c r="J36" i="2"/>
  <c r="AW96" i="1"/>
  <c r="F39" i="3"/>
  <c r="BD97" i="1" s="1"/>
  <c r="F35" i="4"/>
  <c r="BB98" i="1"/>
  <c r="T132" i="2" l="1"/>
  <c r="T131" i="2" s="1"/>
  <c r="BK121" i="4"/>
  <c r="J121" i="4"/>
  <c r="J97" i="4" s="1"/>
  <c r="P214" i="2"/>
  <c r="P132" i="2"/>
  <c r="P131" i="2"/>
  <c r="AU96" i="1" s="1"/>
  <c r="AU95" i="1" s="1"/>
  <c r="AU94" i="1" s="1"/>
  <c r="R132" i="2"/>
  <c r="R131" i="2"/>
  <c r="BK132" i="2"/>
  <c r="J132" i="2" s="1"/>
  <c r="J99" i="2" s="1"/>
  <c r="J122" i="4"/>
  <c r="J98" i="4"/>
  <c r="BK214" i="2"/>
  <c r="J214" i="2" s="1"/>
  <c r="J105" i="2" s="1"/>
  <c r="AG97" i="1"/>
  <c r="BA95" i="1"/>
  <c r="AW95" i="1"/>
  <c r="BB95" i="1"/>
  <c r="F35" i="3"/>
  <c r="AZ97" i="1"/>
  <c r="J33" i="4"/>
  <c r="AV98" i="1" s="1"/>
  <c r="AT98" i="1" s="1"/>
  <c r="F35" i="2"/>
  <c r="AZ96" i="1"/>
  <c r="J35" i="3"/>
  <c r="AV97" i="1"/>
  <c r="AT97" i="1"/>
  <c r="AN97" i="1" s="1"/>
  <c r="J35" i="2"/>
  <c r="AV96" i="1"/>
  <c r="AT96" i="1"/>
  <c r="BC95" i="1"/>
  <c r="AY95" i="1" s="1"/>
  <c r="BD95" i="1"/>
  <c r="F33" i="4"/>
  <c r="AZ98" i="1" s="1"/>
  <c r="BK120" i="4" l="1"/>
  <c r="J120" i="4"/>
  <c r="BK131" i="2"/>
  <c r="J131" i="2"/>
  <c r="J98" i="2" s="1"/>
  <c r="J41" i="3"/>
  <c r="BD94" i="1"/>
  <c r="W33" i="1"/>
  <c r="BB94" i="1"/>
  <c r="AX94" i="1"/>
  <c r="J30" i="4"/>
  <c r="AG98" i="1"/>
  <c r="AX95" i="1"/>
  <c r="AZ95" i="1"/>
  <c r="AV95" i="1"/>
  <c r="AT95" i="1"/>
  <c r="BC94" i="1"/>
  <c r="W32" i="1"/>
  <c r="BA94" i="1"/>
  <c r="AW94" i="1"/>
  <c r="AK30" i="1" s="1"/>
  <c r="J39" i="4" l="1"/>
  <c r="J96" i="4"/>
  <c r="AN98" i="1"/>
  <c r="W31" i="1"/>
  <c r="AY94" i="1"/>
  <c r="W30" i="1"/>
  <c r="J32" i="2"/>
  <c r="AG96" i="1"/>
  <c r="AG95" i="1" s="1"/>
  <c r="AG94" i="1" s="1"/>
  <c r="AK26" i="1" s="1"/>
  <c r="AK35" i="1" s="1"/>
  <c r="AZ94" i="1"/>
  <c r="AV94" i="1" s="1"/>
  <c r="AK29" i="1" s="1"/>
  <c r="AN96" i="1" l="1"/>
  <c r="J41" i="2"/>
  <c r="AN95" i="1"/>
  <c r="W29" i="1"/>
  <c r="AT94" i="1"/>
  <c r="AN94" i="1" l="1"/>
</calcChain>
</file>

<file path=xl/sharedStrings.xml><?xml version="1.0" encoding="utf-8"?>
<sst xmlns="http://schemas.openxmlformats.org/spreadsheetml/2006/main" count="2094" uniqueCount="452">
  <si>
    <t>Export Komplet</t>
  </si>
  <si>
    <t/>
  </si>
  <si>
    <t>2.0</t>
  </si>
  <si>
    <t>ZAMOK</t>
  </si>
  <si>
    <t>False</t>
  </si>
  <si>
    <t>{aa142809-d717-4ad5-8f8f-a5ef17d5dbfb}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</si>
  <si>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</si>
  <si>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</si>
  <si>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</si>
  <si>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</si>
  <si>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</si>
  <si>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</si>
  <si>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</si>
  <si>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</si>
  <si>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20210930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</si>
  <si>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</si>
  <si>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</si>
  <si>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Mobilita - domov pro seniory - 1.etapa</t>
  </si>
  <si>
    <t>KSO:</t>
  </si>
  <si>
    <t>CC-CZ:</t>
  </si>
  <si>
    <t>Místo:</t>
  </si>
  <si>
    <t>Doksy</t>
  </si>
  <si>
    <t>Datum:</t>
  </si>
  <si>
    <t>30. 9. 2021</t>
  </si>
  <si>
    <t>Zadavatel:</t>
  </si>
  <si>
    <t>IČ:</t>
  </si>
  <si>
    <t>Město Doksy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</si>
  <si>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</si>
  <si>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</si>
  <si>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</si>
  <si>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</si>
  <si>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</si>
  <si>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</si>
  <si>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</si>
  <si>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</si>
  <si>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</si>
  <si>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</si>
  <si>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</si>
  <si>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</si>
  <si>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</si>
  <si>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</si>
  <si>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</si>
  <si>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</si>
  <si>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</si>
  <si>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</si>
  <si>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</si>
  <si>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</si>
  <si>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</si>
  <si>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</si>
  <si>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</si>
  <si>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</si>
  <si>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</si>
  <si>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</si>
  <si>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</si>
  <si>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</si>
  <si>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</si>
  <si>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</si>
  <si>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</si>
  <si>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</si>
  <si>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</si>
  <si>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</si>
  <si>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</si>
  <si>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</si>
  <si>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</si>
  <si>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</si>
  <si>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</si>
  <si>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</si>
  <si>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</si>
  <si>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</si>
  <si>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</si>
  <si>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</si>
  <si>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</si>
  <si>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</si>
  <si>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</si>
  <si>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</si>
  <si>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</si>
  <si>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</si>
  <si>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</si>
  <si>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</si>
  <si>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</si>
  <si>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02</t>
  </si>
  <si>
    <t>Bezbariérový vertikální pohyb po budově (výměna výtahu)</t>
  </si>
  <si>
    <t>STA</t>
  </si>
  <si>
    <t>1</t>
  </si>
  <si>
    <t>{d9e27e22-3b1c-4b6a-8e1a-00bee0bb0165}</t>
  </si>
  <si>
    <t>2</t>
  </si>
  <si>
    <t>/</t>
  </si>
  <si>
    <t>02a</t>
  </si>
  <si>
    <t>stavební část</t>
  </si>
  <si>
    <t>Soupis</t>
  </si>
  <si>
    <t>{af4d4ea7-5579-4d4d-9c86-99e5410ae4c2}</t>
  </si>
  <si>
    <t>02b</t>
  </si>
  <si>
    <t>elektroinstalace</t>
  </si>
  <si>
    <t>{4e2d8d3a-d1d8-4746-a861-979397b59632}</t>
  </si>
  <si>
    <t>07</t>
  </si>
  <si>
    <t>VRN</t>
  </si>
  <si>
    <t>{c33af6f5-a2f9-401d-bf41-155754d20e08}</t>
  </si>
  <si>
    <t>KRYCÍ LIST SOUPISU PRACÍ</t>
  </si>
  <si>
    <t>Objekt:</t>
  </si>
  <si>
    <t>02 - Bezbariérový vertikální pohyb po budově (výměna výtahu)</t>
  </si>
  <si>
    <t>Soupis:</t>
  </si>
  <si>
    <t>02a - stavební část</t>
  </si>
  <si>
    <t>R. Voce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</si>
  <si>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</si>
  <si>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</si>
  <si>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</si>
  <si>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</si>
  <si>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</si>
  <si>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</si>
  <si>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</si>
  <si>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</si>
  <si>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</si>
  <si>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</si>
  <si>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</si>
  <si>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</si>
  <si>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</si>
  <si>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</si>
  <si>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</si>
  <si>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</si>
  <si>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</si>
  <si>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</si>
  <si>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</si>
  <si>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</si>
  <si>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</si>
  <si>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</si>
  <si>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</si>
  <si>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</si>
  <si>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</si>
  <si>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</si>
  <si>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</si>
  <si>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</si>
  <si>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</si>
  <si>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</si>
  <si>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</si>
  <si>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</si>
  <si>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</si>
  <si>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</si>
  <si>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</si>
  <si>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317944323</t>
  </si>
  <si>
    <t>Válcované nosníky č.14 až 22 dodatečně osazované do připravených otvorů</t>
  </si>
  <si>
    <t>t</t>
  </si>
  <si>
    <t>CS ÚRS 2020 01</t>
  </si>
  <si>
    <t>4</t>
  </si>
  <si>
    <t>-422911447</t>
  </si>
  <si>
    <t>PP</t>
  </si>
  <si>
    <t>Válcované nosníky dodatečně osazované do připravených otvorů  bez zazdění hlav č. 14 až 22</t>
  </si>
  <si>
    <t>VV</t>
  </si>
  <si>
    <t>0,406"nosníky výtahu</t>
  </si>
  <si>
    <t>1,8*2*3*0,019*1,1"překlady</t>
  </si>
  <si>
    <t>Součet</t>
  </si>
  <si>
    <t>319201321</t>
  </si>
  <si>
    <t>Vyrovnání nerovného povrchu zdiva tl do 30 mm maltou</t>
  </si>
  <si>
    <t>m2</t>
  </si>
  <si>
    <t>1222798879</t>
  </si>
  <si>
    <t>Vyrovnání nerovného povrchu vnitřního i vnějšího zdiva  bez odsekání vadných cihel, maltou (s dodáním hmot) tl. do 30 mm</t>
  </si>
  <si>
    <t>19,200*0,2</t>
  </si>
  <si>
    <t>342272225</t>
  </si>
  <si>
    <t>Příčka z pórobetonových hladkých tvárnic na tenkovrstvou maltu tl 100 mm</t>
  </si>
  <si>
    <t>492549659</t>
  </si>
  <si>
    <t>Příčky z pórobetonových tvárnic hladkých na tenké maltové lože objemová hmotnost do 500 kg/m3, tloušťka příčky 100 mm</t>
  </si>
  <si>
    <t>(0,3*2+0,54)*2+0,74*0,3-0,6*0,5</t>
  </si>
  <si>
    <t>Vodorovné konstrukce</t>
  </si>
  <si>
    <t>413231211</t>
  </si>
  <si>
    <t>Zazdívka zhlaví stropních trámů průřezu do 20000 mm2</t>
  </si>
  <si>
    <t>kus</t>
  </si>
  <si>
    <t>348010981</t>
  </si>
  <si>
    <t>Zazdívka zhlaví stropních trámů nebo válcovaných nosníků pálenými cihlami  trámů, průřezu do 20000 mm2</t>
  </si>
  <si>
    <t>6</t>
  </si>
  <si>
    <t>Úpravy povrchů, podlahy a osazování výplní</t>
  </si>
  <si>
    <t>5</t>
  </si>
  <si>
    <t>612142001</t>
  </si>
  <si>
    <t>Potažení vnitřních stěn sklovláknitým pletivem vtlačeným do tenkovrstvé hmoty</t>
  </si>
  <si>
    <t>1895853753</t>
  </si>
  <si>
    <t>Potažení vnitřních ploch pletivem  v ploše nebo pruzích, na plném podkladu sklovláknitým vtlačením do tmelu stěn</t>
  </si>
  <si>
    <t>2,202</t>
  </si>
  <si>
    <t>612311131</t>
  </si>
  <si>
    <t>Potažení vnitřních stěn vápenným štukem tloušťky do 3 mm</t>
  </si>
  <si>
    <t>-428308332</t>
  </si>
  <si>
    <t>Potažení vnitřních ploch štukem tloušťky do 3 mm svislých konstrukcí stěn</t>
  </si>
  <si>
    <t>7</t>
  </si>
  <si>
    <t>631311131</t>
  </si>
  <si>
    <t>Doplnění dosavadních mazanin betonem prostým plochy do 1 m2 tloušťky přes 80 mm</t>
  </si>
  <si>
    <t>m3</t>
  </si>
  <si>
    <t>595781864</t>
  </si>
  <si>
    <t>Doplnění dosavadních mazanin prostým betonem  s dodáním hmot, bez potěru, plochy jednotlivě do 1 m2 a tl. přes 80 mm</t>
  </si>
  <si>
    <t>1,4*0,33*0,1*3</t>
  </si>
  <si>
    <t>0,2*0,15*0,25*7"strop výtah</t>
  </si>
  <si>
    <t>8</t>
  </si>
  <si>
    <t>632451022</t>
  </si>
  <si>
    <t>Vyrovnávací potěr tl do 30 mm z MC 15 provedený v pásu</t>
  </si>
  <si>
    <t>-1132157587</t>
  </si>
  <si>
    <t>Potěr cementový vyrovnávací z malty (MC-15) v pásu o průměrné (střední) tl. přes 20 do 30 mm</t>
  </si>
  <si>
    <t>0,2*0,2*4</t>
  </si>
  <si>
    <t>9</t>
  </si>
  <si>
    <t>Ostatní konstrukce a práce, bourání</t>
  </si>
  <si>
    <t>949311112</t>
  </si>
  <si>
    <t>Montáž lešení trubkového do šachet o půdorysné ploše do 6 m2 v do 20 m</t>
  </si>
  <si>
    <t>m</t>
  </si>
  <si>
    <t>-2030060614</t>
  </si>
  <si>
    <t>Montáž lešení trubkového do šachet (výtahových, potrubních)  o půdorysné ploše do 6 m2, výšky přes 10 do 20 m</t>
  </si>
  <si>
    <t>10</t>
  </si>
  <si>
    <t>949311211</t>
  </si>
  <si>
    <t>Příplatek k lešení trubkovému do šachet do 6 m2 v do 30 m za první a ZKD den použití</t>
  </si>
  <si>
    <t>935667321</t>
  </si>
  <si>
    <t>Montáž lešení trubkového do šachet (výtahových, potrubních)  Příplatek za první a každý další den použití lešení k ceně -1111, -1112 nebo -1113</t>
  </si>
  <si>
    <t>12,000*60</t>
  </si>
  <si>
    <t>11</t>
  </si>
  <si>
    <t>949311812</t>
  </si>
  <si>
    <t>Demontáž lešení trubkového do šachet o půdorysné ploše do 6 m2 v do 20 m</t>
  </si>
  <si>
    <t>616907299</t>
  </si>
  <si>
    <t>Demontáž lešení trubkového do šachet (výtahových, potrubních)  o půdorysné ploše do 6 m2, výšky přes 10 do 20 m</t>
  </si>
  <si>
    <t>12</t>
  </si>
  <si>
    <t>953961114</t>
  </si>
  <si>
    <t>Kotvy chemickým tmelem M 16 hl 125 mm do betonu, ŽB nebo kamene s vyvrtáním otvoru</t>
  </si>
  <si>
    <t>241083900</t>
  </si>
  <si>
    <t>Kotvy chemické s vyvrtáním otvoru  do betonu, železobetonu nebo tvrdého kamene tmel, velikost M 16, hloubka 125 mm</t>
  </si>
  <si>
    <t>13</t>
  </si>
  <si>
    <t>953965131</t>
  </si>
  <si>
    <t>Kotevní šroub pro chemické kotvy M 16 dl 190 mm</t>
  </si>
  <si>
    <t>-780455048</t>
  </si>
  <si>
    <t>Kotvy chemické s vyvrtáním otvoru  kotevní šrouby pro chemické kotvy, velikost M 16, délka 190 mm</t>
  </si>
  <si>
    <t>14</t>
  </si>
  <si>
    <t>962032230</t>
  </si>
  <si>
    <t>Bourání zdiva z cihel pálených nebo vápenopískových na MV nebo MVC do 1 m3</t>
  </si>
  <si>
    <t>-1770347786</t>
  </si>
  <si>
    <t>Bourání zdiva nadzákladového z cihel nebo tvárnic  z cihel pálených nebo vápenopískových, na maltu vápennou nebo vápenocementovou, objemu do 1 m3</t>
  </si>
  <si>
    <t>0,3*0,25*2,3*3</t>
  </si>
  <si>
    <t>964011211</t>
  </si>
  <si>
    <t>Vybourání ŽB překladů prefabrikovaných dl do 3 m hmotnosti do 50 kg/m</t>
  </si>
  <si>
    <t>1696331290</t>
  </si>
  <si>
    <t>Vybourání železobetonových prefabrikovaných překladů  uložených ve zdivu, délky do 3 m, hmotnosti do 50 kg/m</t>
  </si>
  <si>
    <t>0,3*0,25*1,5*3</t>
  </si>
  <si>
    <t>16</t>
  </si>
  <si>
    <t>965042121</t>
  </si>
  <si>
    <t>Bourání podkladů pod dlažby nebo mazanin betonových nebo z litého asfaltu tl do 100 mm pl do 1 m2</t>
  </si>
  <si>
    <t>-1253888955</t>
  </si>
  <si>
    <t>Bourání mazanin betonových nebo z litého asfaltu tl. do 100 mm, plochy do 1 m2</t>
  </si>
  <si>
    <t>17</t>
  </si>
  <si>
    <t>967031142</t>
  </si>
  <si>
    <t>Přisekání rovných ostění v cihelném zdivu na MC</t>
  </si>
  <si>
    <t>-1943258451</t>
  </si>
  <si>
    <t>Přisekání (špicování) plošné nebo rovných ostění zdiva z cihel pálených  rovných ostění, bez odstupu, po hrubém vybourání otvorů, na maltu cementovou</t>
  </si>
  <si>
    <t>0,3*2,28*2*3</t>
  </si>
  <si>
    <t>18</t>
  </si>
  <si>
    <t>968072456</t>
  </si>
  <si>
    <t>Vybourání kovových dveřních zárubní pl přes 2 m2</t>
  </si>
  <si>
    <t>-1786471494</t>
  </si>
  <si>
    <t>Vybourání kovových rámů oken s křídly, dveřních zárubní, vrat, stěn, ostění nebo obkladů  dveřních zárubní, plochy přes 2 m2</t>
  </si>
  <si>
    <t>1,17*2,1*3</t>
  </si>
  <si>
    <t>19</t>
  </si>
  <si>
    <t>971033441</t>
  </si>
  <si>
    <t>Vybourání otvorů ve zdivu cihelném pl do 0,25 m2 na MVC nebo MV tl do 300 mm</t>
  </si>
  <si>
    <t>-416401750</t>
  </si>
  <si>
    <t>Vybourání otvorů ve zdivu základovém nebo nadzákladovém z cihel, tvárnic, příčkovek  z cihel pálených na maltu vápennou nebo vápenocementovou plochy do 0,25 m2, tl. do 300 mm</t>
  </si>
  <si>
    <t>20</t>
  </si>
  <si>
    <t>973031325</t>
  </si>
  <si>
    <t>Vysekání kapes ve zdivu cihelném na MV nebo MVC pl do 0,10 m2 hl do 300 mm</t>
  </si>
  <si>
    <t>1156811909</t>
  </si>
  <si>
    <t>Vysekání výklenků nebo kapes ve zdivu z cihel  na maltu vápennou nebo vápenocementovou kapes, plochy do 0,10 m2, hl. do 300 mm</t>
  </si>
  <si>
    <t>974031145</t>
  </si>
  <si>
    <t>Vysekání rýh ve zdivu cihelném hl do 70 mm š do 200 mm</t>
  </si>
  <si>
    <t>-819366863</t>
  </si>
  <si>
    <t>Vysekání rýh ve zdivu cihelném na maltu vápennou nebo vápenocementovou  do hl. 70 mm a šířky do 200 mm</t>
  </si>
  <si>
    <t>P</t>
  </si>
  <si>
    <t>Poznámka k položce:_x000D_
nutné frézování pro zachování rovinnosti</t>
  </si>
  <si>
    <t>1,6*12</t>
  </si>
  <si>
    <t>22</t>
  </si>
  <si>
    <t>974031666</t>
  </si>
  <si>
    <t>Vysekání rýh ve zdivu cihelném pro vtahování nosníků hl do 150 mm v do 250 mm</t>
  </si>
  <si>
    <t>-78464116</t>
  </si>
  <si>
    <t>Vysekání rýh ve zdivu cihelném na maltu vápennou nebo vápenocementovou  pro vtahování nosníků do zdí, před vybouráním otvoru do hl. 150 mm, při v. nosníku do 250 mm</t>
  </si>
  <si>
    <t>1,9*2*3"překlady</t>
  </si>
  <si>
    <t>23</t>
  </si>
  <si>
    <t>975022241</t>
  </si>
  <si>
    <t>Podchycení nadzákladového zdiva tl do 450 mm dřevěnou výztuhou v do 3 m dl podchycení do 3 m</t>
  </si>
  <si>
    <t>1063563094</t>
  </si>
  <si>
    <t>Podchycení nadzákladového zdiva dřevěnou výztuhou  v. podchycení do 3 m, při tl. zdiva do 450 mm a délce podchycení do 3 m</t>
  </si>
  <si>
    <t>1,1*3</t>
  </si>
  <si>
    <t>24</t>
  </si>
  <si>
    <t>975R1</t>
  </si>
  <si>
    <t>Tahové zkoušky kotev</t>
  </si>
  <si>
    <t>746185367</t>
  </si>
  <si>
    <t>997</t>
  </si>
  <si>
    <t>Přesun sutě</t>
  </si>
  <si>
    <t>25</t>
  </si>
  <si>
    <t>997013212</t>
  </si>
  <si>
    <t>Vnitrostaveništní doprava suti a vybouraných hmot pro budovy v do 9 m ručně</t>
  </si>
  <si>
    <t>354152931</t>
  </si>
  <si>
    <t>Vnitrostaveništní doprava suti a vybouraných hmot  vodorovně do 50 m svisle ručně pro budovy a haly výšky přes 6 do 9 m</t>
  </si>
  <si>
    <t>26</t>
  </si>
  <si>
    <t>997013501</t>
  </si>
  <si>
    <t>Odvoz suti a vybouraných hmot na skládku nebo meziskládku do 1 km se složením</t>
  </si>
  <si>
    <t>537746032</t>
  </si>
  <si>
    <t>Odvoz suti a vybouraných hmot na skládku nebo meziskládku  se složením, na vzdálenost do 1 km</t>
  </si>
  <si>
    <t>27</t>
  </si>
  <si>
    <t>997013509</t>
  </si>
  <si>
    <t>Příplatek k odvozu suti a vybouraných hmot na skládku ZKD 1 km přes 1 km</t>
  </si>
  <si>
    <t>980301702</t>
  </si>
  <si>
    <t>Odvoz suti a vybouraných hmot na skládku nebo meziskládku  se složením, na vzdálenost Příplatek k ceně za každý další i započatý 1 km přes 1 km</t>
  </si>
  <si>
    <t>4,286*19 'Přepočtené koeficientem množství</t>
  </si>
  <si>
    <t>28</t>
  </si>
  <si>
    <t>997013631</t>
  </si>
  <si>
    <t>Poplatek za uložení na skládce (skládkovné) stavebního odpadu směsného kód odpadu 17 09 04</t>
  </si>
  <si>
    <t>-952913985</t>
  </si>
  <si>
    <t>Poplatek za uložení stavebního odpadu na skládce (skládkovné) směsného stavebního a demoličního zatříděného do Katalogu odpadů pod kódem 17 09 04</t>
  </si>
  <si>
    <t>PSV</t>
  </si>
  <si>
    <t>Práce a dodávky PSV</t>
  </si>
  <si>
    <t>751</t>
  </si>
  <si>
    <t>Vzduchotechnika</t>
  </si>
  <si>
    <t>29</t>
  </si>
  <si>
    <t>751398023</t>
  </si>
  <si>
    <t>Mtž větrací mřížky stěnové do 0,150 m2</t>
  </si>
  <si>
    <t>-1315085544</t>
  </si>
  <si>
    <t>Montáž ostatních zařízení  větrací mřížky stěnové, průřezu přes 0,100 do 0,150 m2</t>
  </si>
  <si>
    <t>30</t>
  </si>
  <si>
    <t>M</t>
  </si>
  <si>
    <t>456789R</t>
  </si>
  <si>
    <t>Větrací mřížka se sítí  žaluzií 500/250mm</t>
  </si>
  <si>
    <t>32</t>
  </si>
  <si>
    <t>-1776732105</t>
  </si>
  <si>
    <t>766</t>
  </si>
  <si>
    <t>Konstrukce truhlářské</t>
  </si>
  <si>
    <t>31</t>
  </si>
  <si>
    <t>76669291R</t>
  </si>
  <si>
    <t>úprava obkladu pro větrací mřížku</t>
  </si>
  <si>
    <t>774536917</t>
  </si>
  <si>
    <t>767</t>
  </si>
  <si>
    <t>Konstrukce zámečnické</t>
  </si>
  <si>
    <t>76762731R</t>
  </si>
  <si>
    <t>Příplatek k montáži dveří za připojovací spáru kompletní s požární odolností</t>
  </si>
  <si>
    <t>1477584832</t>
  </si>
  <si>
    <t>(1,4*2+2,28)*3</t>
  </si>
  <si>
    <t>33</t>
  </si>
  <si>
    <t>7678610R</t>
  </si>
  <si>
    <t>Montáž a dodávka os. lůžkového výtahu</t>
  </si>
  <si>
    <t>244908576</t>
  </si>
  <si>
    <t xml:space="preserve">Poznámka k položce:_x000D_
Zahrnutá lokální výbava_x000D_
Lůžkový výtah dle specifikace PD_x000D_
•                	Likvidace odpadu z obalů_x000D_
•                	Technická dokumentace výtahu (1 ks)_x000D_
•                	Zkouška po ukončení montáže a posouzení shody za účasti technika _x000D_
•                	Zkušební závaží_x000D_
•                	Demontáž stávajícího výtahu_x000D_
</t>
  </si>
  <si>
    <t>784</t>
  </si>
  <si>
    <t>Dokončovací práce - malby a tapety</t>
  </si>
  <si>
    <t>34</t>
  </si>
  <si>
    <t>784111001</t>
  </si>
  <si>
    <t>Oprášení (ometení ) podkladu v místnostech výšky do 3,80 m</t>
  </si>
  <si>
    <t>-514773875</t>
  </si>
  <si>
    <t>Oprášení (ometení) podkladu v místnostech výšky do 3,80 m</t>
  </si>
  <si>
    <t>3,55*2,51</t>
  </si>
  <si>
    <t>2,83*3,09</t>
  </si>
  <si>
    <t>2,47*3,47</t>
  </si>
  <si>
    <t>(1,5+2,3)*2*13,295"výtah</t>
  </si>
  <si>
    <t>35</t>
  </si>
  <si>
    <t>784121001</t>
  </si>
  <si>
    <t>Oškrabání malby v mísnostech výšky do 3,80 m</t>
  </si>
  <si>
    <t>-1545914832</t>
  </si>
  <si>
    <t>Oškrabání malby v místnostech výšky do 3,80 m</t>
  </si>
  <si>
    <t>36</t>
  </si>
  <si>
    <t>784121011</t>
  </si>
  <si>
    <t>Rozmývání podkladu po oškrabání malby v místnostech výšky do 3,80 m</t>
  </si>
  <si>
    <t>1553159398</t>
  </si>
  <si>
    <t>37</t>
  </si>
  <si>
    <t>784161221</t>
  </si>
  <si>
    <t>Lokální vyrovnání podkladu sádrovou stěrkou plochy do 0,5 m2 v místnostech výšky do 3,80 m</t>
  </si>
  <si>
    <t>-1493108448</t>
  </si>
  <si>
    <t>Lokální vyrovnání podkladu sádrovou stěrkou, tloušťky do 3 mm, plochy přes 0,25 do 0,5 m2 v místnostech výšky do 3,80 m</t>
  </si>
  <si>
    <t>38</t>
  </si>
  <si>
    <t>784181101</t>
  </si>
  <si>
    <t>Základní akrylátová jednonásobná penetrace podkladu v místnostech výšky do 3,80m</t>
  </si>
  <si>
    <t>-1303748840</t>
  </si>
  <si>
    <t>Penetrace podkladu jednonásobná základní akrylátová v místnostech výšky do 3,80 m</t>
  </si>
  <si>
    <t>39</t>
  </si>
  <si>
    <t>784211101</t>
  </si>
  <si>
    <t>Dvojnásobné bílé malby ze směsí za mokra výborně otěruvzdorných v místnostech výšky do 3,80 m</t>
  </si>
  <si>
    <t>-1602886513</t>
  </si>
  <si>
    <t>Malby z malířských směsí otěruvzdorných za mokra dvojnásobné, bílé za mokra otěruvzdorné výborně v místnostech výšky do 3,80 m</t>
  </si>
  <si>
    <t>02b - elektroinstalace</t>
  </si>
  <si>
    <t>Pol24</t>
  </si>
  <si>
    <t>Kabel silový 400 V, CYKY 5Jx10</t>
  </si>
  <si>
    <t>Pol25</t>
  </si>
  <si>
    <t>Kabel silový 400 V, CYKY 4Jx10</t>
  </si>
  <si>
    <t>Pol26</t>
  </si>
  <si>
    <t>CYa 16 zž</t>
  </si>
  <si>
    <t>Pol12</t>
  </si>
  <si>
    <t>Průraz zdí o síle 400mm do pr.20mm</t>
  </si>
  <si>
    <t>x</t>
  </si>
  <si>
    <t>Pol13</t>
  </si>
  <si>
    <t>Drážka do zdi 40x40mm pro kab. trasu</t>
  </si>
  <si>
    <t>Pol14</t>
  </si>
  <si>
    <t>Drážka do podlahy 50x50mm pro kab. trasu</t>
  </si>
  <si>
    <t>Pol15</t>
  </si>
  <si>
    <t>Zazdění a začištění drážky ve zdi/průrazu</t>
  </si>
  <si>
    <t>Pol16</t>
  </si>
  <si>
    <t>Trubka instalační ohebná do zdi PVC 25mm</t>
  </si>
  <si>
    <t>Pol27</t>
  </si>
  <si>
    <t>Označení kab.vývodů štítkem</t>
  </si>
  <si>
    <t>ks</t>
  </si>
  <si>
    <t>Pol28</t>
  </si>
  <si>
    <t>Ukonč. a zap.vodiče ve svorce rozvaděči</t>
  </si>
  <si>
    <t>Pol29</t>
  </si>
  <si>
    <t>Rozvaděč 40A, 400V, 6kA, IP30/20, 42.mod., do zdi 660x370x200mm s požární odolností EI-S 30 DP1</t>
  </si>
  <si>
    <t>Pol30</t>
  </si>
  <si>
    <t>Vypínač 400V na DIN lištu 40A/3,  6kA,</t>
  </si>
  <si>
    <t>Pol31</t>
  </si>
  <si>
    <t>Jistič 6A/1/B, 6kA</t>
  </si>
  <si>
    <t>Pol32</t>
  </si>
  <si>
    <t>Jistič 10A/1/B, 6kA</t>
  </si>
  <si>
    <t>Pol33</t>
  </si>
  <si>
    <t>Jistič 16A/1/B, 6kA</t>
  </si>
  <si>
    <t>Pol34</t>
  </si>
  <si>
    <t>Jistič 32A/3/C, 6kA</t>
  </si>
  <si>
    <t>Pol35</t>
  </si>
  <si>
    <t>Jistič 40A/3/C, 6kA</t>
  </si>
  <si>
    <t>Pol36</t>
  </si>
  <si>
    <t>Proudový chránič 230V/10A/B/0,03A, 6kA, typ A</t>
  </si>
  <si>
    <t>Pol37</t>
  </si>
  <si>
    <t>Proudový chránič 400V/40A/0,03A, 6kA, typ A</t>
  </si>
  <si>
    <t>Pol38</t>
  </si>
  <si>
    <t>Zdroj na DIN lištu 230V-AC/12/24V-DC, 40W</t>
  </si>
  <si>
    <t>40</t>
  </si>
  <si>
    <t>Pol39</t>
  </si>
  <si>
    <t>Omezovače přep. na DIN lištu 400V, TN-C, typ 1+2, 12,5kA</t>
  </si>
  <si>
    <t>42</t>
  </si>
  <si>
    <t>Pol40</t>
  </si>
  <si>
    <t>Propojovací hřeben. přípojice CU, 40A/400V, 12.mod.</t>
  </si>
  <si>
    <t>44</t>
  </si>
  <si>
    <t>Pol23</t>
  </si>
  <si>
    <t>Sádra bal. 30kg</t>
  </si>
  <si>
    <t>46</t>
  </si>
  <si>
    <t>07 -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</si>
  <si>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</si>
  <si>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</si>
  <si>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</si>
  <si>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</si>
  <si>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</si>
  <si>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</si>
  <si>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</si>
  <si>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</si>
  <si>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</si>
  <si>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soubor</t>
  </si>
  <si>
    <t>1024</t>
  </si>
  <si>
    <t>-1205419359</t>
  </si>
  <si>
    <t>VRN3</t>
  </si>
  <si>
    <t>Zařízení staveniště</t>
  </si>
  <si>
    <t>032903000</t>
  </si>
  <si>
    <t>Náklady na provoz a údržbu vybavení staveniště</t>
  </si>
  <si>
    <t>-1261966078</t>
  </si>
  <si>
    <t>VRN4</t>
  </si>
  <si>
    <t>Inženýrská činnost</t>
  </si>
  <si>
    <t>043194000</t>
  </si>
  <si>
    <t>Ostatní zkoušky - revize elektrozařízení</t>
  </si>
  <si>
    <t>57129290</t>
  </si>
  <si>
    <t>Ostatní zkoušky</t>
  </si>
  <si>
    <t>045203000</t>
  </si>
  <si>
    <t>Kompletační činnost</t>
  </si>
  <si>
    <t>1386465950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</si>
</sst>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topLeftCell="A52" workbookViewId="0">
      <selection activeCell="AK29" sqref="AK29:AO2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1"/>
      <c r="AQ5" s="21"/>
      <c r="AR5" s="19"/>
      <c r="BE5" s="27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1"/>
      <c r="AQ6" s="21"/>
      <c r="AR6" s="19"/>
      <c r="BE6" s="27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71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7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1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7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7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1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83</v>
      </c>
      <c r="AO13" s="21"/>
      <c r="AP13" s="21"/>
      <c r="AQ13" s="21"/>
      <c r="AR13" s="19"/>
      <c r="BE13" s="271"/>
      <c r="BS13" s="16" t="s">
        <v>6</v>
      </c>
    </row>
    <row r="14" spans="1:74" ht="12.75">
      <c r="B14" s="20"/>
      <c r="C14" s="21"/>
      <c r="D14" s="21"/>
      <c r="E14" s="276" t="s">
        <v>29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7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1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7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71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1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7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71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1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1"/>
    </row>
    <row r="23" spans="1:71" s="1" customFormat="1" ht="16.5" customHeight="1">
      <c r="B23" s="20"/>
      <c r="C23" s="21"/>
      <c r="D23" s="21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1"/>
      <c r="AP23" s="21"/>
      <c r="AQ23" s="21"/>
      <c r="AR23" s="19"/>
      <c r="BE23" s="27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1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9">
        <f>ROUND(AG94,2)</f>
        <v>0</v>
      </c>
      <c r="AL26" s="280"/>
      <c r="AM26" s="280"/>
      <c r="AN26" s="280"/>
      <c r="AO26" s="280"/>
      <c r="AP26" s="35"/>
      <c r="AQ26" s="35"/>
      <c r="AR26" s="38"/>
      <c r="BE26" s="27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1" t="s">
        <v>37</v>
      </c>
      <c r="M28" s="281"/>
      <c r="N28" s="281"/>
      <c r="O28" s="281"/>
      <c r="P28" s="281"/>
      <c r="Q28" s="35"/>
      <c r="R28" s="35"/>
      <c r="S28" s="35"/>
      <c r="T28" s="35"/>
      <c r="U28" s="35"/>
      <c r="V28" s="35"/>
      <c r="W28" s="281" t="s">
        <v>38</v>
      </c>
      <c r="X28" s="281"/>
      <c r="Y28" s="281"/>
      <c r="Z28" s="281"/>
      <c r="AA28" s="281"/>
      <c r="AB28" s="281"/>
      <c r="AC28" s="281"/>
      <c r="AD28" s="281"/>
      <c r="AE28" s="281"/>
      <c r="AF28" s="35"/>
      <c r="AG28" s="35"/>
      <c r="AH28" s="35"/>
      <c r="AI28" s="35"/>
      <c r="AJ28" s="35"/>
      <c r="AK28" s="281" t="s">
        <v>39</v>
      </c>
      <c r="AL28" s="281"/>
      <c r="AM28" s="281"/>
      <c r="AN28" s="281"/>
      <c r="AO28" s="281"/>
      <c r="AP28" s="35"/>
      <c r="AQ28" s="35"/>
      <c r="AR28" s="38"/>
      <c r="BE28" s="271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84">
        <v>0.21</v>
      </c>
      <c r="M29" s="283"/>
      <c r="N29" s="283"/>
      <c r="O29" s="283"/>
      <c r="P29" s="283"/>
      <c r="Q29" s="40"/>
      <c r="R29" s="40"/>
      <c r="S29" s="40"/>
      <c r="T29" s="40"/>
      <c r="U29" s="40"/>
      <c r="V29" s="40"/>
      <c r="W29" s="282">
        <f>ROUND(AZ94, 2)</f>
        <v>0</v>
      </c>
      <c r="X29" s="283"/>
      <c r="Y29" s="283"/>
      <c r="Z29" s="283"/>
      <c r="AA29" s="283"/>
      <c r="AB29" s="283"/>
      <c r="AC29" s="283"/>
      <c r="AD29" s="283"/>
      <c r="AE29" s="283"/>
      <c r="AF29" s="40"/>
      <c r="AG29" s="40"/>
      <c r="AH29" s="40"/>
      <c r="AI29" s="40"/>
      <c r="AJ29" s="40"/>
      <c r="AK29" s="282">
        <f>ROUND(AV94, 2)</f>
        <v>0</v>
      </c>
      <c r="AL29" s="283"/>
      <c r="AM29" s="283"/>
      <c r="AN29" s="283"/>
      <c r="AO29" s="283"/>
      <c r="AP29" s="40"/>
      <c r="AQ29" s="40"/>
      <c r="AR29" s="41"/>
      <c r="BE29" s="272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84">
        <v>0.15</v>
      </c>
      <c r="M30" s="283"/>
      <c r="N30" s="283"/>
      <c r="O30" s="283"/>
      <c r="P30" s="283"/>
      <c r="Q30" s="40"/>
      <c r="R30" s="40"/>
      <c r="S30" s="40"/>
      <c r="T30" s="40"/>
      <c r="U30" s="40"/>
      <c r="V30" s="40"/>
      <c r="W30" s="282">
        <f>ROUND(BA94, 2)</f>
        <v>0</v>
      </c>
      <c r="X30" s="283"/>
      <c r="Y30" s="283"/>
      <c r="Z30" s="283"/>
      <c r="AA30" s="283"/>
      <c r="AB30" s="283"/>
      <c r="AC30" s="283"/>
      <c r="AD30" s="283"/>
      <c r="AE30" s="283"/>
      <c r="AF30" s="40"/>
      <c r="AG30" s="40"/>
      <c r="AH30" s="40"/>
      <c r="AI30" s="40"/>
      <c r="AJ30" s="40"/>
      <c r="AK30" s="282">
        <f>ROUND(AW94, 2)</f>
        <v>0</v>
      </c>
      <c r="AL30" s="283"/>
      <c r="AM30" s="283"/>
      <c r="AN30" s="283"/>
      <c r="AO30" s="283"/>
      <c r="AP30" s="40"/>
      <c r="AQ30" s="40"/>
      <c r="AR30" s="41"/>
      <c r="BE30" s="272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84">
        <v>0.21</v>
      </c>
      <c r="M31" s="283"/>
      <c r="N31" s="283"/>
      <c r="O31" s="283"/>
      <c r="P31" s="283"/>
      <c r="Q31" s="40"/>
      <c r="R31" s="40"/>
      <c r="S31" s="40"/>
      <c r="T31" s="40"/>
      <c r="U31" s="40"/>
      <c r="V31" s="40"/>
      <c r="W31" s="282">
        <f>ROUND(BB94, 2)</f>
        <v>0</v>
      </c>
      <c r="X31" s="283"/>
      <c r="Y31" s="283"/>
      <c r="Z31" s="283"/>
      <c r="AA31" s="283"/>
      <c r="AB31" s="283"/>
      <c r="AC31" s="283"/>
      <c r="AD31" s="283"/>
      <c r="AE31" s="283"/>
      <c r="AF31" s="40"/>
      <c r="AG31" s="40"/>
      <c r="AH31" s="40"/>
      <c r="AI31" s="40"/>
      <c r="AJ31" s="40"/>
      <c r="AK31" s="282">
        <v>0</v>
      </c>
      <c r="AL31" s="283"/>
      <c r="AM31" s="283"/>
      <c r="AN31" s="283"/>
      <c r="AO31" s="283"/>
      <c r="AP31" s="40"/>
      <c r="AQ31" s="40"/>
      <c r="AR31" s="41"/>
      <c r="BE31" s="272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84">
        <v>0.15</v>
      </c>
      <c r="M32" s="283"/>
      <c r="N32" s="283"/>
      <c r="O32" s="283"/>
      <c r="P32" s="283"/>
      <c r="Q32" s="40"/>
      <c r="R32" s="40"/>
      <c r="S32" s="40"/>
      <c r="T32" s="40"/>
      <c r="U32" s="40"/>
      <c r="V32" s="40"/>
      <c r="W32" s="282">
        <f>ROUND(BC94, 2)</f>
        <v>0</v>
      </c>
      <c r="X32" s="283"/>
      <c r="Y32" s="283"/>
      <c r="Z32" s="283"/>
      <c r="AA32" s="283"/>
      <c r="AB32" s="283"/>
      <c r="AC32" s="283"/>
      <c r="AD32" s="283"/>
      <c r="AE32" s="283"/>
      <c r="AF32" s="40"/>
      <c r="AG32" s="40"/>
      <c r="AH32" s="40"/>
      <c r="AI32" s="40"/>
      <c r="AJ32" s="40"/>
      <c r="AK32" s="282">
        <v>0</v>
      </c>
      <c r="AL32" s="283"/>
      <c r="AM32" s="283"/>
      <c r="AN32" s="283"/>
      <c r="AO32" s="283"/>
      <c r="AP32" s="40"/>
      <c r="AQ32" s="40"/>
      <c r="AR32" s="41"/>
      <c r="BE32" s="272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84">
        <v>0</v>
      </c>
      <c r="M33" s="283"/>
      <c r="N33" s="283"/>
      <c r="O33" s="283"/>
      <c r="P33" s="283"/>
      <c r="Q33" s="40"/>
      <c r="R33" s="40"/>
      <c r="S33" s="40"/>
      <c r="T33" s="40"/>
      <c r="U33" s="40"/>
      <c r="V33" s="40"/>
      <c r="W33" s="282">
        <f>ROUND(BD94, 2)</f>
        <v>0</v>
      </c>
      <c r="X33" s="283"/>
      <c r="Y33" s="283"/>
      <c r="Z33" s="283"/>
      <c r="AA33" s="283"/>
      <c r="AB33" s="283"/>
      <c r="AC33" s="283"/>
      <c r="AD33" s="283"/>
      <c r="AE33" s="283"/>
      <c r="AF33" s="40"/>
      <c r="AG33" s="40"/>
      <c r="AH33" s="40"/>
      <c r="AI33" s="40"/>
      <c r="AJ33" s="40"/>
      <c r="AK33" s="282">
        <v>0</v>
      </c>
      <c r="AL33" s="283"/>
      <c r="AM33" s="283"/>
      <c r="AN33" s="283"/>
      <c r="AO33" s="283"/>
      <c r="AP33" s="40"/>
      <c r="AQ33" s="40"/>
      <c r="AR33" s="41"/>
      <c r="BE33" s="272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1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88" t="s">
        <v>48</v>
      </c>
      <c r="Y35" s="286"/>
      <c r="Z35" s="286"/>
      <c r="AA35" s="286"/>
      <c r="AB35" s="286"/>
      <c r="AC35" s="44"/>
      <c r="AD35" s="44"/>
      <c r="AE35" s="44"/>
      <c r="AF35" s="44"/>
      <c r="AG35" s="44"/>
      <c r="AH35" s="44"/>
      <c r="AI35" s="44"/>
      <c r="AJ35" s="44"/>
      <c r="AK35" s="285">
        <f>SUM(AK26:AK33)</f>
        <v>0</v>
      </c>
      <c r="AL35" s="286"/>
      <c r="AM35" s="286"/>
      <c r="AN35" s="286"/>
      <c r="AO35" s="28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20210930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5" t="str">
        <f>K6</f>
        <v>Mobilita - domov pro seniory - 1.etapa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Doksy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7" t="str">
        <f>IF(AN8= "","",AN8)</f>
        <v>30. 9. 2021</v>
      </c>
      <c r="AN87" s="247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Doksy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54" t="str">
        <f>IF(E17="","",E17)</f>
        <v xml:space="preserve"> </v>
      </c>
      <c r="AN89" s="255"/>
      <c r="AO89" s="255"/>
      <c r="AP89" s="255"/>
      <c r="AQ89" s="35"/>
      <c r="AR89" s="38"/>
      <c r="AS89" s="248" t="s">
        <v>56</v>
      </c>
      <c r="AT89" s="24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54" t="str">
        <f>IF(E20="","",E20)</f>
        <v>J. Nešněra</v>
      </c>
      <c r="AN90" s="255"/>
      <c r="AO90" s="255"/>
      <c r="AP90" s="255"/>
      <c r="AQ90" s="35"/>
      <c r="AR90" s="38"/>
      <c r="AS90" s="250"/>
      <c r="AT90" s="25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2"/>
      <c r="AT91" s="25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6" t="s">
        <v>57</v>
      </c>
      <c r="D92" s="257"/>
      <c r="E92" s="257"/>
      <c r="F92" s="257"/>
      <c r="G92" s="257"/>
      <c r="H92" s="72"/>
      <c r="I92" s="259" t="s">
        <v>58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8" t="s">
        <v>59</v>
      </c>
      <c r="AH92" s="257"/>
      <c r="AI92" s="257"/>
      <c r="AJ92" s="257"/>
      <c r="AK92" s="257"/>
      <c r="AL92" s="257"/>
      <c r="AM92" s="257"/>
      <c r="AN92" s="259" t="s">
        <v>60</v>
      </c>
      <c r="AO92" s="257"/>
      <c r="AP92" s="260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8">
        <f>ROUND(AG95+AG98,2)</f>
        <v>0</v>
      </c>
      <c r="AH94" s="268"/>
      <c r="AI94" s="268"/>
      <c r="AJ94" s="268"/>
      <c r="AK94" s="268"/>
      <c r="AL94" s="268"/>
      <c r="AM94" s="268"/>
      <c r="AN94" s="269">
        <f>SUM(AG94,AT94)</f>
        <v>0</v>
      </c>
      <c r="AO94" s="269"/>
      <c r="AP94" s="269"/>
      <c r="AQ94" s="84" t="s">
        <v>1</v>
      </c>
      <c r="AR94" s="85"/>
      <c r="AS94" s="86">
        <f>ROUND(AS95+AS98,2)</f>
        <v>0</v>
      </c>
      <c r="AT94" s="87">
        <f>ROUND(SUM(AV94:AW94),2)</f>
        <v>0</v>
      </c>
      <c r="AU94" s="88">
        <f>ROUND(AU95+AU98,5)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ROUND(AZ95+AZ98,2)</f>
        <v>0</v>
      </c>
      <c r="BA94" s="87">
        <f>ROUND(BA95+BA98,2)</f>
        <v>0</v>
      </c>
      <c r="BB94" s="87">
        <f>ROUND(BB95+BB98,2)</f>
        <v>0</v>
      </c>
      <c r="BC94" s="87">
        <f>ROUND(BC95+BC98,2)</f>
        <v>0</v>
      </c>
      <c r="BD94" s="89">
        <f>ROUND(BD95+BD98,2)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24.75" customHeight="1">
      <c r="B95" s="92"/>
      <c r="C95" s="93"/>
      <c r="D95" s="264" t="s">
        <v>80</v>
      </c>
      <c r="E95" s="264"/>
      <c r="F95" s="264"/>
      <c r="G95" s="264"/>
      <c r="H95" s="264"/>
      <c r="I95" s="94"/>
      <c r="J95" s="264" t="s">
        <v>81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1">
        <f>ROUND(SUM(AG96:AG97),2)</f>
        <v>0</v>
      </c>
      <c r="AH95" s="262"/>
      <c r="AI95" s="262"/>
      <c r="AJ95" s="262"/>
      <c r="AK95" s="262"/>
      <c r="AL95" s="262"/>
      <c r="AM95" s="262"/>
      <c r="AN95" s="263">
        <f>SUM(AG95,AT95)</f>
        <v>0</v>
      </c>
      <c r="AO95" s="262"/>
      <c r="AP95" s="262"/>
      <c r="AQ95" s="95" t="s">
        <v>82</v>
      </c>
      <c r="AR95" s="96"/>
      <c r="AS95" s="97">
        <f>ROUND(SUM(AS96:AS97),2)</f>
        <v>0</v>
      </c>
      <c r="AT95" s="98">
        <f>ROUND(SUM(AV95:AW95),2)</f>
        <v>0</v>
      </c>
      <c r="AU95" s="99">
        <f>ROUND(SUM(AU96:AU97),5)</f>
        <v>0</v>
      </c>
      <c r="AV95" s="98">
        <f>ROUND(AZ95*L29,2)</f>
        <v>0</v>
      </c>
      <c r="AW95" s="98">
        <f>ROUND(BA95*L30,2)</f>
        <v>0</v>
      </c>
      <c r="AX95" s="98">
        <f>ROUND(BB95*L29,2)</f>
        <v>0</v>
      </c>
      <c r="AY95" s="98">
        <f>ROUND(BC95*L30,2)</f>
        <v>0</v>
      </c>
      <c r="AZ95" s="98">
        <f>ROUND(SUM(AZ96:AZ97),2)</f>
        <v>0</v>
      </c>
      <c r="BA95" s="98">
        <f>ROUND(SUM(BA96:BA97),2)</f>
        <v>0</v>
      </c>
      <c r="BB95" s="98">
        <f>ROUND(SUM(BB96:BB97),2)</f>
        <v>0</v>
      </c>
      <c r="BC95" s="98">
        <f>ROUND(SUM(BC96:BC97),2)</f>
        <v>0</v>
      </c>
      <c r="BD95" s="100">
        <f>ROUND(SUM(BD96:BD97),2)</f>
        <v>0</v>
      </c>
      <c r="BS95" s="101" t="s">
        <v>75</v>
      </c>
      <c r="BT95" s="101" t="s">
        <v>83</v>
      </c>
      <c r="BU95" s="101" t="s">
        <v>77</v>
      </c>
      <c r="BV95" s="101" t="s">
        <v>78</v>
      </c>
      <c r="BW95" s="101" t="s">
        <v>84</v>
      </c>
      <c r="BX95" s="101" t="s">
        <v>5</v>
      </c>
      <c r="CL95" s="101" t="s">
        <v>1</v>
      </c>
      <c r="CM95" s="101" t="s">
        <v>85</v>
      </c>
    </row>
    <row r="96" spans="1:91" s="4" customFormat="1" ht="16.5" customHeight="1">
      <c r="A96" s="102" t="s">
        <v>86</v>
      </c>
      <c r="B96" s="57"/>
      <c r="C96" s="103"/>
      <c r="D96" s="103"/>
      <c r="E96" s="267" t="s">
        <v>87</v>
      </c>
      <c r="F96" s="267"/>
      <c r="G96" s="267"/>
      <c r="H96" s="267"/>
      <c r="I96" s="267"/>
      <c r="J96" s="103"/>
      <c r="K96" s="267" t="s">
        <v>88</v>
      </c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5">
        <f>'02a - stavební část'!J32</f>
        <v>0</v>
      </c>
      <c r="AH96" s="266"/>
      <c r="AI96" s="266"/>
      <c r="AJ96" s="266"/>
      <c r="AK96" s="266"/>
      <c r="AL96" s="266"/>
      <c r="AM96" s="266"/>
      <c r="AN96" s="265">
        <f>SUM(AG96,AT96)</f>
        <v>0</v>
      </c>
      <c r="AO96" s="266"/>
      <c r="AP96" s="266"/>
      <c r="AQ96" s="104" t="s">
        <v>89</v>
      </c>
      <c r="AR96" s="59"/>
      <c r="AS96" s="105">
        <v>0</v>
      </c>
      <c r="AT96" s="106">
        <f>ROUND(SUM(AV96:AW96),2)</f>
        <v>0</v>
      </c>
      <c r="AU96" s="107">
        <f>'02a - stavební část'!P131</f>
        <v>0</v>
      </c>
      <c r="AV96" s="106">
        <f>'02a - stavební část'!J35</f>
        <v>0</v>
      </c>
      <c r="AW96" s="106">
        <f>'02a - stavební část'!J36</f>
        <v>0</v>
      </c>
      <c r="AX96" s="106">
        <f>'02a - stavební část'!J37</f>
        <v>0</v>
      </c>
      <c r="AY96" s="106">
        <f>'02a - stavební část'!J38</f>
        <v>0</v>
      </c>
      <c r="AZ96" s="106">
        <f>'02a - stavební část'!F35</f>
        <v>0</v>
      </c>
      <c r="BA96" s="106">
        <f>'02a - stavební část'!F36</f>
        <v>0</v>
      </c>
      <c r="BB96" s="106">
        <f>'02a - stavební část'!F37</f>
        <v>0</v>
      </c>
      <c r="BC96" s="106">
        <f>'02a - stavební část'!F38</f>
        <v>0</v>
      </c>
      <c r="BD96" s="108">
        <f>'02a - stavební část'!F39</f>
        <v>0</v>
      </c>
      <c r="BT96" s="109" t="s">
        <v>85</v>
      </c>
      <c r="BV96" s="109" t="s">
        <v>78</v>
      </c>
      <c r="BW96" s="109" t="s">
        <v>90</v>
      </c>
      <c r="BX96" s="109" t="s">
        <v>84</v>
      </c>
      <c r="CL96" s="109" t="s">
        <v>1</v>
      </c>
    </row>
    <row r="97" spans="1:91" s="4" customFormat="1" ht="16.5" customHeight="1">
      <c r="A97" s="102" t="s">
        <v>86</v>
      </c>
      <c r="B97" s="57"/>
      <c r="C97" s="103"/>
      <c r="D97" s="103"/>
      <c r="E97" s="267" t="s">
        <v>91</v>
      </c>
      <c r="F97" s="267"/>
      <c r="G97" s="267"/>
      <c r="H97" s="267"/>
      <c r="I97" s="267"/>
      <c r="J97" s="103"/>
      <c r="K97" s="267" t="s">
        <v>92</v>
      </c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5">
        <f>'02b - elektroinstalace'!J32</f>
        <v>0</v>
      </c>
      <c r="AH97" s="266"/>
      <c r="AI97" s="266"/>
      <c r="AJ97" s="266"/>
      <c r="AK97" s="266"/>
      <c r="AL97" s="266"/>
      <c r="AM97" s="266"/>
      <c r="AN97" s="265">
        <f>SUM(AG97,AT97)</f>
        <v>0</v>
      </c>
      <c r="AO97" s="266"/>
      <c r="AP97" s="266"/>
      <c r="AQ97" s="104" t="s">
        <v>89</v>
      </c>
      <c r="AR97" s="59"/>
      <c r="AS97" s="105">
        <v>0</v>
      </c>
      <c r="AT97" s="106">
        <f>ROUND(SUM(AV97:AW97),2)</f>
        <v>0</v>
      </c>
      <c r="AU97" s="107">
        <f>'02b - elektroinstalace'!P120</f>
        <v>0</v>
      </c>
      <c r="AV97" s="106">
        <f>'02b - elektroinstalace'!J35</f>
        <v>0</v>
      </c>
      <c r="AW97" s="106">
        <f>'02b - elektroinstalace'!J36</f>
        <v>0</v>
      </c>
      <c r="AX97" s="106">
        <f>'02b - elektroinstalace'!J37</f>
        <v>0</v>
      </c>
      <c r="AY97" s="106">
        <f>'02b - elektroinstalace'!J38</f>
        <v>0</v>
      </c>
      <c r="AZ97" s="106">
        <f>'02b - elektroinstalace'!F35</f>
        <v>0</v>
      </c>
      <c r="BA97" s="106">
        <f>'02b - elektroinstalace'!F36</f>
        <v>0</v>
      </c>
      <c r="BB97" s="106">
        <f>'02b - elektroinstalace'!F37</f>
        <v>0</v>
      </c>
      <c r="BC97" s="106">
        <f>'02b - elektroinstalace'!F38</f>
        <v>0</v>
      </c>
      <c r="BD97" s="108">
        <f>'02b - elektroinstalace'!F39</f>
        <v>0</v>
      </c>
      <c r="BT97" s="109" t="s">
        <v>85</v>
      </c>
      <c r="BV97" s="109" t="s">
        <v>78</v>
      </c>
      <c r="BW97" s="109" t="s">
        <v>93</v>
      </c>
      <c r="BX97" s="109" t="s">
        <v>84</v>
      </c>
      <c r="CL97" s="109" t="s">
        <v>1</v>
      </c>
    </row>
    <row r="98" spans="1:91" s="7" customFormat="1" ht="16.5" customHeight="1">
      <c r="A98" s="102" t="s">
        <v>86</v>
      </c>
      <c r="B98" s="92"/>
      <c r="C98" s="93"/>
      <c r="D98" s="264" t="s">
        <v>94</v>
      </c>
      <c r="E98" s="264"/>
      <c r="F98" s="264"/>
      <c r="G98" s="264"/>
      <c r="H98" s="264"/>
      <c r="I98" s="94"/>
      <c r="J98" s="264" t="s">
        <v>95</v>
      </c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3">
        <f>'07 - VRN'!J30</f>
        <v>0</v>
      </c>
      <c r="AH98" s="262"/>
      <c r="AI98" s="262"/>
      <c r="AJ98" s="262"/>
      <c r="AK98" s="262"/>
      <c r="AL98" s="262"/>
      <c r="AM98" s="262"/>
      <c r="AN98" s="263">
        <f>SUM(AG98,AT98)</f>
        <v>0</v>
      </c>
      <c r="AO98" s="262"/>
      <c r="AP98" s="262"/>
      <c r="AQ98" s="95" t="s">
        <v>82</v>
      </c>
      <c r="AR98" s="96"/>
      <c r="AS98" s="110">
        <v>0</v>
      </c>
      <c r="AT98" s="111">
        <f>ROUND(SUM(AV98:AW98),2)</f>
        <v>0</v>
      </c>
      <c r="AU98" s="112">
        <f>'07 - VRN'!P120</f>
        <v>0</v>
      </c>
      <c r="AV98" s="111">
        <f>'07 - VRN'!J33</f>
        <v>0</v>
      </c>
      <c r="AW98" s="111">
        <f>'07 - VRN'!J34</f>
        <v>0</v>
      </c>
      <c r="AX98" s="111">
        <f>'07 - VRN'!J35</f>
        <v>0</v>
      </c>
      <c r="AY98" s="111">
        <f>'07 - VRN'!J36</f>
        <v>0</v>
      </c>
      <c r="AZ98" s="111">
        <f>'07 - VRN'!F33</f>
        <v>0</v>
      </c>
      <c r="BA98" s="111">
        <f>'07 - VRN'!F34</f>
        <v>0</v>
      </c>
      <c r="BB98" s="111">
        <f>'07 - VRN'!F35</f>
        <v>0</v>
      </c>
      <c r="BC98" s="111">
        <f>'07 - VRN'!F36</f>
        <v>0</v>
      </c>
      <c r="BD98" s="113">
        <f>'07 - VRN'!F37</f>
        <v>0</v>
      </c>
      <c r="BT98" s="101" t="s">
        <v>83</v>
      </c>
      <c r="BV98" s="101" t="s">
        <v>78</v>
      </c>
      <c r="BW98" s="101" t="s">
        <v>96</v>
      </c>
      <c r="BX98" s="101" t="s">
        <v>5</v>
      </c>
      <c r="CL98" s="101" t="s">
        <v>1</v>
      </c>
      <c r="CM98" s="101" t="s">
        <v>85</v>
      </c>
    </row>
    <row r="99" spans="1:91" s="2" customFormat="1" ht="30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38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sheetProtection algorithmName="SHA-512" hashValue="jHTzGXIlRKifWvpk5BhgqBHIkHp+SNOy48x7d+I1dNDdpQnFOwF/9T1ac0tq6VqJGUOSRf8XHlSZUS02oIdYmw==" saltValue="vfvD8wR3ht2m0B3yjwvIRUxBzjxIZ6ER3cekMxmO5yf8zDnYTK2uFb99QoTsKXos8LBzUT3pfj2RT376pjcR3Q==" spinCount="100000" sheet="1" objects="1" scenarios="1" formatColumns="0" formatRows="0"/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D98:H98"/>
    <mergeCell ref="J98:AF98"/>
    <mergeCell ref="AG94:AM94"/>
    <mergeCell ref="AN94:AP94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02a - stavební část'!C2" display="/" xr:uid="{00000000-0004-0000-0000-000000000000}"/>
    <hyperlink ref="A97" location="'02b - elektroinstalace'!C2" display="/" xr:uid="{00000000-0004-0000-0000-000001000000}"/>
    <hyperlink ref="A98" location="'07 - VR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90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85</v>
      </c>
    </row>
    <row r="4" spans="1:46" s="1" customFormat="1" ht="24.95" customHeight="1">
      <c r="B4" s="19"/>
      <c r="D4" s="116" t="s">
        <v>97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90" t="str">
        <f>'Rekapitulace stavby'!K6</f>
        <v>Mobilita - domov pro seniory - 1.etapa</v>
      </c>
      <c r="F7" s="291"/>
      <c r="G7" s="291"/>
      <c r="H7" s="291"/>
      <c r="L7" s="19"/>
    </row>
    <row r="8" spans="1:46" s="1" customFormat="1" ht="12" customHeight="1">
      <c r="B8" s="19"/>
      <c r="D8" s="118" t="s">
        <v>98</v>
      </c>
      <c r="L8" s="19"/>
    </row>
    <row r="9" spans="1:46" s="2" customFormat="1" ht="16.5" customHeight="1">
      <c r="A9" s="33"/>
      <c r="B9" s="38"/>
      <c r="C9" s="33"/>
      <c r="D9" s="33"/>
      <c r="E9" s="290" t="s">
        <v>99</v>
      </c>
      <c r="F9" s="292"/>
      <c r="G9" s="292"/>
      <c r="H9" s="292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100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93" t="s">
        <v>101</v>
      </c>
      <c r="F11" s="292"/>
      <c r="G11" s="292"/>
      <c r="H11" s="292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 t="str">
        <f>'Rekapitulace stavby'!AN8</f>
        <v>30. 9. 2021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24</v>
      </c>
      <c r="E16" s="33"/>
      <c r="F16" s="33"/>
      <c r="G16" s="33"/>
      <c r="H16" s="33"/>
      <c r="I16" s="118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26</v>
      </c>
      <c r="F17" s="33"/>
      <c r="G17" s="33"/>
      <c r="H17" s="33"/>
      <c r="I17" s="118" t="s">
        <v>27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28</v>
      </c>
      <c r="E19" s="33"/>
      <c r="F19" s="33"/>
      <c r="G19" s="33"/>
      <c r="H19" s="33"/>
      <c r="I19" s="118" t="s">
        <v>25</v>
      </c>
      <c r="J19" s="29" t="str">
        <f>'Rekapitulace stavby'!AN13</f>
        <v>1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94" t="str">
        <f>'Rekapitulace stavby'!E14</f>
        <v>Vyplň údaj</v>
      </c>
      <c r="F20" s="295"/>
      <c r="G20" s="295"/>
      <c r="H20" s="295"/>
      <c r="I20" s="118" t="s">
        <v>27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30</v>
      </c>
      <c r="E22" s="33"/>
      <c r="F22" s="33"/>
      <c r="G22" s="33"/>
      <c r="H22" s="33"/>
      <c r="I22" s="118" t="s">
        <v>25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102</v>
      </c>
      <c r="F23" s="33"/>
      <c r="G23" s="33"/>
      <c r="H23" s="33"/>
      <c r="I23" s="118" t="s">
        <v>27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33</v>
      </c>
      <c r="E25" s="33"/>
      <c r="F25" s="33"/>
      <c r="G25" s="33"/>
      <c r="H25" s="33"/>
      <c r="I25" s="118" t="s">
        <v>25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34</v>
      </c>
      <c r="F26" s="33"/>
      <c r="G26" s="33"/>
      <c r="H26" s="33"/>
      <c r="I26" s="118" t="s">
        <v>27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35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296" t="s">
        <v>1</v>
      </c>
      <c r="F29" s="296"/>
      <c r="G29" s="296"/>
      <c r="H29" s="296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36</v>
      </c>
      <c r="E32" s="33"/>
      <c r="F32" s="33"/>
      <c r="G32" s="33"/>
      <c r="H32" s="33"/>
      <c r="I32" s="33"/>
      <c r="J32" s="125">
        <f>ROUND(J131,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38</v>
      </c>
      <c r="G34" s="33"/>
      <c r="H34" s="33"/>
      <c r="I34" s="126" t="s">
        <v>37</v>
      </c>
      <c r="J34" s="126" t="s">
        <v>39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40</v>
      </c>
      <c r="E35" s="118" t="s">
        <v>41</v>
      </c>
      <c r="F35" s="128">
        <f>ROUND((SUM(BE131:BE247)),  2)</f>
        <v>0</v>
      </c>
      <c r="G35" s="33"/>
      <c r="H35" s="33"/>
      <c r="I35" s="129">
        <v>0.21</v>
      </c>
      <c r="J35" s="128">
        <f>ROUND(((SUM(BE131:BE247))*I35),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42</v>
      </c>
      <c r="F36" s="128">
        <f>ROUND((SUM(BF131:BF247)),  2)</f>
        <v>0</v>
      </c>
      <c r="G36" s="33"/>
      <c r="H36" s="33"/>
      <c r="I36" s="129">
        <v>0.15</v>
      </c>
      <c r="J36" s="128">
        <f>ROUND(((SUM(BF131:BF247))*I36),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43</v>
      </c>
      <c r="F37" s="128">
        <f>ROUND((SUM(BG131:BG247)),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44</v>
      </c>
      <c r="F38" s="128">
        <f>ROUND((SUM(BH131:BH247)),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45</v>
      </c>
      <c r="F39" s="128">
        <f>ROUND((SUM(BI131:BI247)),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97" t="str">
        <f>E7</f>
        <v>Mobilita - domov pro seniory - 1.etapa</v>
      </c>
      <c r="F85" s="298"/>
      <c r="G85" s="298"/>
      <c r="H85" s="29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98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97" t="s">
        <v>99</v>
      </c>
      <c r="F87" s="299"/>
      <c r="G87" s="299"/>
      <c r="H87" s="29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45" t="str">
        <f>E11</f>
        <v>02a - stavební část</v>
      </c>
      <c r="F89" s="299"/>
      <c r="G89" s="299"/>
      <c r="H89" s="299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Doksy</v>
      </c>
      <c r="G91" s="35"/>
      <c r="H91" s="35"/>
      <c r="I91" s="28" t="s">
        <v>22</v>
      </c>
      <c r="J91" s="65" t="str">
        <f>IF(J14="","",J14)</f>
        <v>30. 9. 2021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5"/>
      <c r="E93" s="35"/>
      <c r="F93" s="26" t="str">
        <f>E17</f>
        <v>Město Doksy</v>
      </c>
      <c r="G93" s="35"/>
      <c r="H93" s="35"/>
      <c r="I93" s="28" t="s">
        <v>30</v>
      </c>
      <c r="J93" s="31" t="str">
        <f>E23</f>
        <v>R. Voce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>J. Nešněra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104</v>
      </c>
      <c r="D96" s="149"/>
      <c r="E96" s="149"/>
      <c r="F96" s="149"/>
      <c r="G96" s="149"/>
      <c r="H96" s="149"/>
      <c r="I96" s="149"/>
      <c r="J96" s="150" t="s">
        <v>105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106</v>
      </c>
      <c r="D98" s="35"/>
      <c r="E98" s="35"/>
      <c r="F98" s="35"/>
      <c r="G98" s="35"/>
      <c r="H98" s="35"/>
      <c r="I98" s="35"/>
      <c r="J98" s="83">
        <f>J131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107</v>
      </c>
    </row>
    <row r="99" spans="1:47" s="9" customFormat="1" ht="24.95" customHeight="1">
      <c r="B99" s="152"/>
      <c r="C99" s="153"/>
      <c r="D99" s="154" t="s">
        <v>108</v>
      </c>
      <c r="E99" s="155"/>
      <c r="F99" s="155"/>
      <c r="G99" s="155"/>
      <c r="H99" s="155"/>
      <c r="I99" s="155"/>
      <c r="J99" s="156">
        <f>J132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109</v>
      </c>
      <c r="E100" s="160"/>
      <c r="F100" s="160"/>
      <c r="G100" s="160"/>
      <c r="H100" s="160"/>
      <c r="I100" s="160"/>
      <c r="J100" s="161">
        <f>J133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110</v>
      </c>
      <c r="E101" s="160"/>
      <c r="F101" s="160"/>
      <c r="G101" s="160"/>
      <c r="H101" s="160"/>
      <c r="I101" s="160"/>
      <c r="J101" s="161">
        <f>J145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111</v>
      </c>
      <c r="E102" s="160"/>
      <c r="F102" s="160"/>
      <c r="G102" s="160"/>
      <c r="H102" s="160"/>
      <c r="I102" s="160"/>
      <c r="J102" s="161">
        <f>J148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112</v>
      </c>
      <c r="E103" s="160"/>
      <c r="F103" s="160"/>
      <c r="G103" s="160"/>
      <c r="H103" s="160"/>
      <c r="I103" s="160"/>
      <c r="J103" s="161">
        <f>J162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113</v>
      </c>
      <c r="E104" s="160"/>
      <c r="F104" s="160"/>
      <c r="G104" s="160"/>
      <c r="H104" s="160"/>
      <c r="I104" s="160"/>
      <c r="J104" s="161">
        <f>J204</f>
        <v>0</v>
      </c>
      <c r="K104" s="103"/>
      <c r="L104" s="162"/>
    </row>
    <row r="105" spans="1:47" s="9" customFormat="1" ht="24.95" customHeight="1">
      <c r="B105" s="152"/>
      <c r="C105" s="153"/>
      <c r="D105" s="154" t="s">
        <v>114</v>
      </c>
      <c r="E105" s="155"/>
      <c r="F105" s="155"/>
      <c r="G105" s="155"/>
      <c r="H105" s="155"/>
      <c r="I105" s="155"/>
      <c r="J105" s="156">
        <f>J214</f>
        <v>0</v>
      </c>
      <c r="K105" s="153"/>
      <c r="L105" s="157"/>
    </row>
    <row r="106" spans="1:47" s="10" customFormat="1" ht="19.899999999999999" customHeight="1">
      <c r="B106" s="158"/>
      <c r="C106" s="103"/>
      <c r="D106" s="159" t="s">
        <v>115</v>
      </c>
      <c r="E106" s="160"/>
      <c r="F106" s="160"/>
      <c r="G106" s="160"/>
      <c r="H106" s="160"/>
      <c r="I106" s="160"/>
      <c r="J106" s="161">
        <f>J215</f>
        <v>0</v>
      </c>
      <c r="K106" s="103"/>
      <c r="L106" s="162"/>
    </row>
    <row r="107" spans="1:47" s="10" customFormat="1" ht="19.899999999999999" customHeight="1">
      <c r="B107" s="158"/>
      <c r="C107" s="103"/>
      <c r="D107" s="159" t="s">
        <v>116</v>
      </c>
      <c r="E107" s="160"/>
      <c r="F107" s="160"/>
      <c r="G107" s="160"/>
      <c r="H107" s="160"/>
      <c r="I107" s="160"/>
      <c r="J107" s="161">
        <f>J220</f>
        <v>0</v>
      </c>
      <c r="K107" s="103"/>
      <c r="L107" s="162"/>
    </row>
    <row r="108" spans="1:47" s="10" customFormat="1" ht="19.899999999999999" customHeight="1">
      <c r="B108" s="158"/>
      <c r="C108" s="103"/>
      <c r="D108" s="159" t="s">
        <v>117</v>
      </c>
      <c r="E108" s="160"/>
      <c r="F108" s="160"/>
      <c r="G108" s="160"/>
      <c r="H108" s="160"/>
      <c r="I108" s="160"/>
      <c r="J108" s="161">
        <f>J223</f>
        <v>0</v>
      </c>
      <c r="K108" s="103"/>
      <c r="L108" s="162"/>
    </row>
    <row r="109" spans="1:47" s="10" customFormat="1" ht="19.899999999999999" customHeight="1">
      <c r="B109" s="158"/>
      <c r="C109" s="103"/>
      <c r="D109" s="159" t="s">
        <v>118</v>
      </c>
      <c r="E109" s="160"/>
      <c r="F109" s="160"/>
      <c r="G109" s="160"/>
      <c r="H109" s="160"/>
      <c r="I109" s="160"/>
      <c r="J109" s="161">
        <f>J230</f>
        <v>0</v>
      </c>
      <c r="K109" s="103"/>
      <c r="L109" s="162"/>
    </row>
    <row r="110" spans="1:47" s="2" customFormat="1" ht="21.7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119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5"/>
      <c r="D119" s="35"/>
      <c r="E119" s="297" t="str">
        <f>E7</f>
        <v>Mobilita - domov pro seniory - 1.etapa</v>
      </c>
      <c r="F119" s="298"/>
      <c r="G119" s="298"/>
      <c r="H119" s="298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0"/>
      <c r="C120" s="28" t="s">
        <v>98</v>
      </c>
      <c r="D120" s="21"/>
      <c r="E120" s="21"/>
      <c r="F120" s="21"/>
      <c r="G120" s="21"/>
      <c r="H120" s="21"/>
      <c r="I120" s="21"/>
      <c r="J120" s="21"/>
      <c r="K120" s="21"/>
      <c r="L120" s="19"/>
    </row>
    <row r="121" spans="1:31" s="2" customFormat="1" ht="16.5" customHeight="1">
      <c r="A121" s="33"/>
      <c r="B121" s="34"/>
      <c r="C121" s="35"/>
      <c r="D121" s="35"/>
      <c r="E121" s="297" t="s">
        <v>99</v>
      </c>
      <c r="F121" s="299"/>
      <c r="G121" s="299"/>
      <c r="H121" s="299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100</v>
      </c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5"/>
      <c r="D123" s="35"/>
      <c r="E123" s="245" t="str">
        <f>E11</f>
        <v>02a - stavební část</v>
      </c>
      <c r="F123" s="299"/>
      <c r="G123" s="299"/>
      <c r="H123" s="299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20</v>
      </c>
      <c r="D125" s="35"/>
      <c r="E125" s="35"/>
      <c r="F125" s="26" t="str">
        <f>F14</f>
        <v>Doksy</v>
      </c>
      <c r="G125" s="35"/>
      <c r="H125" s="35"/>
      <c r="I125" s="28" t="s">
        <v>22</v>
      </c>
      <c r="J125" s="65" t="str">
        <f>IF(J14="","",J14)</f>
        <v>30. 9. 2021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24</v>
      </c>
      <c r="D127" s="35"/>
      <c r="E127" s="35"/>
      <c r="F127" s="26" t="str">
        <f>E17</f>
        <v>Město Doksy</v>
      </c>
      <c r="G127" s="35"/>
      <c r="H127" s="35"/>
      <c r="I127" s="28" t="s">
        <v>30</v>
      </c>
      <c r="J127" s="31" t="str">
        <f>E23</f>
        <v>R. Voce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28</v>
      </c>
      <c r="D128" s="35"/>
      <c r="E128" s="35"/>
      <c r="F128" s="26" t="str">
        <f>IF(E20="","",E20)</f>
        <v>Vyplň údaj</v>
      </c>
      <c r="G128" s="35"/>
      <c r="H128" s="35"/>
      <c r="I128" s="28" t="s">
        <v>33</v>
      </c>
      <c r="J128" s="31" t="str">
        <f>E26</f>
        <v>J. Nešněra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63"/>
      <c r="B130" s="164"/>
      <c r="C130" s="165" t="s">
        <v>120</v>
      </c>
      <c r="D130" s="166" t="s">
        <v>61</v>
      </c>
      <c r="E130" s="166" t="s">
        <v>57</v>
      </c>
      <c r="F130" s="166" t="s">
        <v>58</v>
      </c>
      <c r="G130" s="166" t="s">
        <v>121</v>
      </c>
      <c r="H130" s="166" t="s">
        <v>122</v>
      </c>
      <c r="I130" s="166" t="s">
        <v>123</v>
      </c>
      <c r="J130" s="166" t="s">
        <v>105</v>
      </c>
      <c r="K130" s="167" t="s">
        <v>124</v>
      </c>
      <c r="L130" s="168"/>
      <c r="M130" s="74" t="s">
        <v>1</v>
      </c>
      <c r="N130" s="75" t="s">
        <v>40</v>
      </c>
      <c r="O130" s="75" t="s">
        <v>125</v>
      </c>
      <c r="P130" s="75" t="s">
        <v>126</v>
      </c>
      <c r="Q130" s="75" t="s">
        <v>127</v>
      </c>
      <c r="R130" s="75" t="s">
        <v>128</v>
      </c>
      <c r="S130" s="75" t="s">
        <v>129</v>
      </c>
      <c r="T130" s="76" t="s">
        <v>130</v>
      </c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1:65" s="2" customFormat="1" ht="22.9" customHeight="1">
      <c r="A131" s="33"/>
      <c r="B131" s="34"/>
      <c r="C131" s="81" t="s">
        <v>131</v>
      </c>
      <c r="D131" s="35"/>
      <c r="E131" s="35"/>
      <c r="F131" s="35"/>
      <c r="G131" s="35"/>
      <c r="H131" s="35"/>
      <c r="I131" s="35"/>
      <c r="J131" s="169">
        <f>BK131</f>
        <v>0</v>
      </c>
      <c r="K131" s="35"/>
      <c r="L131" s="38"/>
      <c r="M131" s="77"/>
      <c r="N131" s="170"/>
      <c r="O131" s="78"/>
      <c r="P131" s="171">
        <f>P132+P214</f>
        <v>0</v>
      </c>
      <c r="Q131" s="78"/>
      <c r="R131" s="171">
        <f>R132+R214</f>
        <v>2.0331177199999999</v>
      </c>
      <c r="S131" s="78"/>
      <c r="T131" s="172">
        <f>T132+T214</f>
        <v>4.2855623900000008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75</v>
      </c>
      <c r="AU131" s="16" t="s">
        <v>107</v>
      </c>
      <c r="BK131" s="173">
        <f>BK132+BK214</f>
        <v>0</v>
      </c>
    </row>
    <row r="132" spans="1:65" s="12" customFormat="1" ht="25.9" customHeight="1">
      <c r="B132" s="174"/>
      <c r="C132" s="175"/>
      <c r="D132" s="176" t="s">
        <v>75</v>
      </c>
      <c r="E132" s="177" t="s">
        <v>132</v>
      </c>
      <c r="F132" s="177" t="s">
        <v>133</v>
      </c>
      <c r="G132" s="175"/>
      <c r="H132" s="175"/>
      <c r="I132" s="178"/>
      <c r="J132" s="179">
        <f>BK132</f>
        <v>0</v>
      </c>
      <c r="K132" s="175"/>
      <c r="L132" s="180"/>
      <c r="M132" s="181"/>
      <c r="N132" s="182"/>
      <c r="O132" s="182"/>
      <c r="P132" s="183">
        <f>P133+P145+P148+P162+P204</f>
        <v>0</v>
      </c>
      <c r="Q132" s="182"/>
      <c r="R132" s="183">
        <f>R133+R145+R148+R162+R204</f>
        <v>1.81888538</v>
      </c>
      <c r="S132" s="182"/>
      <c r="T132" s="184">
        <f>T133+T145+T148+T162+T204</f>
        <v>4.2389090000000005</v>
      </c>
      <c r="AR132" s="185" t="s">
        <v>83</v>
      </c>
      <c r="AT132" s="186" t="s">
        <v>75</v>
      </c>
      <c r="AU132" s="186" t="s">
        <v>76</v>
      </c>
      <c r="AY132" s="185" t="s">
        <v>134</v>
      </c>
      <c r="BK132" s="187">
        <f>BK133+BK145+BK148+BK162+BK204</f>
        <v>0</v>
      </c>
    </row>
    <row r="133" spans="1:65" s="12" customFormat="1" ht="22.9" customHeight="1">
      <c r="B133" s="174"/>
      <c r="C133" s="175"/>
      <c r="D133" s="176" t="s">
        <v>75</v>
      </c>
      <c r="E133" s="188" t="s">
        <v>135</v>
      </c>
      <c r="F133" s="188" t="s">
        <v>136</v>
      </c>
      <c r="G133" s="175"/>
      <c r="H133" s="175"/>
      <c r="I133" s="178"/>
      <c r="J133" s="189">
        <f>BK133</f>
        <v>0</v>
      </c>
      <c r="K133" s="175"/>
      <c r="L133" s="180"/>
      <c r="M133" s="181"/>
      <c r="N133" s="182"/>
      <c r="O133" s="182"/>
      <c r="P133" s="183">
        <f>SUM(P134:P144)</f>
        <v>0</v>
      </c>
      <c r="Q133" s="182"/>
      <c r="R133" s="183">
        <f>SUM(R134:R144)</f>
        <v>0.9284407400000001</v>
      </c>
      <c r="S133" s="182"/>
      <c r="T133" s="184">
        <f>SUM(T134:T144)</f>
        <v>0</v>
      </c>
      <c r="AR133" s="185" t="s">
        <v>83</v>
      </c>
      <c r="AT133" s="186" t="s">
        <v>75</v>
      </c>
      <c r="AU133" s="186" t="s">
        <v>83</v>
      </c>
      <c r="AY133" s="185" t="s">
        <v>134</v>
      </c>
      <c r="BK133" s="187">
        <f>SUM(BK134:BK144)</f>
        <v>0</v>
      </c>
    </row>
    <row r="134" spans="1:65" s="2" customFormat="1" ht="24.2" customHeight="1">
      <c r="A134" s="33"/>
      <c r="B134" s="34"/>
      <c r="C134" s="190" t="s">
        <v>83</v>
      </c>
      <c r="D134" s="190" t="s">
        <v>137</v>
      </c>
      <c r="E134" s="191" t="s">
        <v>138</v>
      </c>
      <c r="F134" s="192" t="s">
        <v>139</v>
      </c>
      <c r="G134" s="193" t="s">
        <v>140</v>
      </c>
      <c r="H134" s="194">
        <v>0.63200000000000001</v>
      </c>
      <c r="I134" s="195"/>
      <c r="J134" s="196">
        <f>ROUND(I134*H134,2)</f>
        <v>0</v>
      </c>
      <c r="K134" s="192" t="s">
        <v>141</v>
      </c>
      <c r="L134" s="38"/>
      <c r="M134" s="197" t="s">
        <v>1</v>
      </c>
      <c r="N134" s="198" t="s">
        <v>41</v>
      </c>
      <c r="O134" s="70"/>
      <c r="P134" s="199">
        <f>O134*H134</f>
        <v>0</v>
      </c>
      <c r="Q134" s="199">
        <v>1.0900000000000001</v>
      </c>
      <c r="R134" s="199">
        <f>Q134*H134</f>
        <v>0.68888000000000005</v>
      </c>
      <c r="S134" s="199">
        <v>0</v>
      </c>
      <c r="T134" s="20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1" t="s">
        <v>142</v>
      </c>
      <c r="AT134" s="201" t="s">
        <v>137</v>
      </c>
      <c r="AU134" s="201" t="s">
        <v>85</v>
      </c>
      <c r="AY134" s="16" t="s">
        <v>134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6" t="s">
        <v>83</v>
      </c>
      <c r="BK134" s="202">
        <f>ROUND(I134*H134,2)</f>
        <v>0</v>
      </c>
      <c r="BL134" s="16" t="s">
        <v>142</v>
      </c>
      <c r="BM134" s="201" t="s">
        <v>143</v>
      </c>
    </row>
    <row r="135" spans="1:65" s="2" customFormat="1" ht="19.5">
      <c r="A135" s="33"/>
      <c r="B135" s="34"/>
      <c r="C135" s="35"/>
      <c r="D135" s="203" t="s">
        <v>144</v>
      </c>
      <c r="E135" s="35"/>
      <c r="F135" s="204" t="s">
        <v>145</v>
      </c>
      <c r="G135" s="35"/>
      <c r="H135" s="35"/>
      <c r="I135" s="205"/>
      <c r="J135" s="35"/>
      <c r="K135" s="35"/>
      <c r="L135" s="38"/>
      <c r="M135" s="206"/>
      <c r="N135" s="207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144</v>
      </c>
      <c r="AU135" s="16" t="s">
        <v>85</v>
      </c>
    </row>
    <row r="136" spans="1:65" s="13" customFormat="1" ht="11.25">
      <c r="B136" s="208"/>
      <c r="C136" s="209"/>
      <c r="D136" s="203" t="s">
        <v>146</v>
      </c>
      <c r="E136" s="210" t="s">
        <v>1</v>
      </c>
      <c r="F136" s="211" t="s">
        <v>147</v>
      </c>
      <c r="G136" s="209"/>
      <c r="H136" s="212">
        <v>0.40600000000000003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146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134</v>
      </c>
    </row>
    <row r="137" spans="1:65" s="13" customFormat="1" ht="11.25">
      <c r="B137" s="208"/>
      <c r="C137" s="209"/>
      <c r="D137" s="203" t="s">
        <v>146</v>
      </c>
      <c r="E137" s="210" t="s">
        <v>1</v>
      </c>
      <c r="F137" s="211" t="s">
        <v>148</v>
      </c>
      <c r="G137" s="209"/>
      <c r="H137" s="212">
        <v>0.22600000000000001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146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134</v>
      </c>
    </row>
    <row r="138" spans="1:65" s="14" customFormat="1" ht="11.25">
      <c r="B138" s="219"/>
      <c r="C138" s="220"/>
      <c r="D138" s="203" t="s">
        <v>146</v>
      </c>
      <c r="E138" s="221" t="s">
        <v>1</v>
      </c>
      <c r="F138" s="222" t="s">
        <v>149</v>
      </c>
      <c r="G138" s="220"/>
      <c r="H138" s="223">
        <v>0.63200000000000001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146</v>
      </c>
      <c r="AU138" s="229" t="s">
        <v>85</v>
      </c>
      <c r="AV138" s="14" t="s">
        <v>142</v>
      </c>
      <c r="AW138" s="14" t="s">
        <v>32</v>
      </c>
      <c r="AX138" s="14" t="s">
        <v>83</v>
      </c>
      <c r="AY138" s="229" t="s">
        <v>134</v>
      </c>
    </row>
    <row r="139" spans="1:65" s="2" customFormat="1" ht="21.75" customHeight="1">
      <c r="A139" s="33"/>
      <c r="B139" s="34"/>
      <c r="C139" s="190" t="s">
        <v>85</v>
      </c>
      <c r="D139" s="190" t="s">
        <v>137</v>
      </c>
      <c r="E139" s="191" t="s">
        <v>150</v>
      </c>
      <c r="F139" s="192" t="s">
        <v>151</v>
      </c>
      <c r="G139" s="193" t="s">
        <v>152</v>
      </c>
      <c r="H139" s="194">
        <v>3.84</v>
      </c>
      <c r="I139" s="195"/>
      <c r="J139" s="196">
        <f>ROUND(I139*H139,2)</f>
        <v>0</v>
      </c>
      <c r="K139" s="192" t="s">
        <v>141</v>
      </c>
      <c r="L139" s="38"/>
      <c r="M139" s="197" t="s">
        <v>1</v>
      </c>
      <c r="N139" s="198" t="s">
        <v>41</v>
      </c>
      <c r="O139" s="70"/>
      <c r="P139" s="199">
        <f>O139*H139</f>
        <v>0</v>
      </c>
      <c r="Q139" s="199">
        <v>2.8570000000000002E-2</v>
      </c>
      <c r="R139" s="199">
        <f>Q139*H139</f>
        <v>0.10970880000000001</v>
      </c>
      <c r="S139" s="199">
        <v>0</v>
      </c>
      <c r="T139" s="20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1" t="s">
        <v>142</v>
      </c>
      <c r="AT139" s="201" t="s">
        <v>137</v>
      </c>
      <c r="AU139" s="201" t="s">
        <v>85</v>
      </c>
      <c r="AY139" s="16" t="s">
        <v>134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6" t="s">
        <v>83</v>
      </c>
      <c r="BK139" s="202">
        <f>ROUND(I139*H139,2)</f>
        <v>0</v>
      </c>
      <c r="BL139" s="16" t="s">
        <v>142</v>
      </c>
      <c r="BM139" s="201" t="s">
        <v>153</v>
      </c>
    </row>
    <row r="140" spans="1:65" s="2" customFormat="1" ht="19.5">
      <c r="A140" s="33"/>
      <c r="B140" s="34"/>
      <c r="C140" s="35"/>
      <c r="D140" s="203" t="s">
        <v>144</v>
      </c>
      <c r="E140" s="35"/>
      <c r="F140" s="204" t="s">
        <v>154</v>
      </c>
      <c r="G140" s="35"/>
      <c r="H140" s="35"/>
      <c r="I140" s="205"/>
      <c r="J140" s="35"/>
      <c r="K140" s="35"/>
      <c r="L140" s="38"/>
      <c r="M140" s="206"/>
      <c r="N140" s="207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144</v>
      </c>
      <c r="AU140" s="16" t="s">
        <v>85</v>
      </c>
    </row>
    <row r="141" spans="1:65" s="13" customFormat="1" ht="11.25">
      <c r="B141" s="208"/>
      <c r="C141" s="209"/>
      <c r="D141" s="203" t="s">
        <v>146</v>
      </c>
      <c r="E141" s="210" t="s">
        <v>1</v>
      </c>
      <c r="F141" s="211" t="s">
        <v>155</v>
      </c>
      <c r="G141" s="209"/>
      <c r="H141" s="212">
        <v>3.84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146</v>
      </c>
      <c r="AU141" s="218" t="s">
        <v>85</v>
      </c>
      <c r="AV141" s="13" t="s">
        <v>85</v>
      </c>
      <c r="AW141" s="13" t="s">
        <v>32</v>
      </c>
      <c r="AX141" s="13" t="s">
        <v>83</v>
      </c>
      <c r="AY141" s="218" t="s">
        <v>134</v>
      </c>
    </row>
    <row r="142" spans="1:65" s="2" customFormat="1" ht="24.2" customHeight="1">
      <c r="A142" s="33"/>
      <c r="B142" s="34"/>
      <c r="C142" s="190" t="s">
        <v>135</v>
      </c>
      <c r="D142" s="190" t="s">
        <v>137</v>
      </c>
      <c r="E142" s="191" t="s">
        <v>156</v>
      </c>
      <c r="F142" s="192" t="s">
        <v>157</v>
      </c>
      <c r="G142" s="193" t="s">
        <v>152</v>
      </c>
      <c r="H142" s="194">
        <v>2.202</v>
      </c>
      <c r="I142" s="195"/>
      <c r="J142" s="196">
        <f>ROUND(I142*H142,2)</f>
        <v>0</v>
      </c>
      <c r="K142" s="192" t="s">
        <v>141</v>
      </c>
      <c r="L142" s="38"/>
      <c r="M142" s="197" t="s">
        <v>1</v>
      </c>
      <c r="N142" s="198" t="s">
        <v>41</v>
      </c>
      <c r="O142" s="70"/>
      <c r="P142" s="199">
        <f>O142*H142</f>
        <v>0</v>
      </c>
      <c r="Q142" s="199">
        <v>5.8970000000000002E-2</v>
      </c>
      <c r="R142" s="199">
        <f>Q142*H142</f>
        <v>0.12985194</v>
      </c>
      <c r="S142" s="199">
        <v>0</v>
      </c>
      <c r="T142" s="20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1" t="s">
        <v>142</v>
      </c>
      <c r="AT142" s="201" t="s">
        <v>137</v>
      </c>
      <c r="AU142" s="201" t="s">
        <v>85</v>
      </c>
      <c r="AY142" s="16" t="s">
        <v>134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6" t="s">
        <v>83</v>
      </c>
      <c r="BK142" s="202">
        <f>ROUND(I142*H142,2)</f>
        <v>0</v>
      </c>
      <c r="BL142" s="16" t="s">
        <v>142</v>
      </c>
      <c r="BM142" s="201" t="s">
        <v>158</v>
      </c>
    </row>
    <row r="143" spans="1:65" s="2" customFormat="1" ht="19.5">
      <c r="A143" s="33"/>
      <c r="B143" s="34"/>
      <c r="C143" s="35"/>
      <c r="D143" s="203" t="s">
        <v>144</v>
      </c>
      <c r="E143" s="35"/>
      <c r="F143" s="204" t="s">
        <v>159</v>
      </c>
      <c r="G143" s="35"/>
      <c r="H143" s="35"/>
      <c r="I143" s="205"/>
      <c r="J143" s="35"/>
      <c r="K143" s="35"/>
      <c r="L143" s="38"/>
      <c r="M143" s="206"/>
      <c r="N143" s="207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144</v>
      </c>
      <c r="AU143" s="16" t="s">
        <v>85</v>
      </c>
    </row>
    <row r="144" spans="1:65" s="13" customFormat="1" ht="11.25">
      <c r="B144" s="208"/>
      <c r="C144" s="209"/>
      <c r="D144" s="203" t="s">
        <v>146</v>
      </c>
      <c r="E144" s="210" t="s">
        <v>1</v>
      </c>
      <c r="F144" s="211" t="s">
        <v>160</v>
      </c>
      <c r="G144" s="209"/>
      <c r="H144" s="212">
        <v>2.202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146</v>
      </c>
      <c r="AU144" s="218" t="s">
        <v>85</v>
      </c>
      <c r="AV144" s="13" t="s">
        <v>85</v>
      </c>
      <c r="AW144" s="13" t="s">
        <v>32</v>
      </c>
      <c r="AX144" s="13" t="s">
        <v>83</v>
      </c>
      <c r="AY144" s="218" t="s">
        <v>134</v>
      </c>
    </row>
    <row r="145" spans="1:65" s="12" customFormat="1" ht="22.9" customHeight="1">
      <c r="B145" s="174"/>
      <c r="C145" s="175"/>
      <c r="D145" s="176" t="s">
        <v>75</v>
      </c>
      <c r="E145" s="188" t="s">
        <v>142</v>
      </c>
      <c r="F145" s="188" t="s">
        <v>161</v>
      </c>
      <c r="G145" s="175"/>
      <c r="H145" s="175"/>
      <c r="I145" s="178"/>
      <c r="J145" s="189">
        <f>BK145</f>
        <v>0</v>
      </c>
      <c r="K145" s="175"/>
      <c r="L145" s="180"/>
      <c r="M145" s="181"/>
      <c r="N145" s="182"/>
      <c r="O145" s="182"/>
      <c r="P145" s="183">
        <f>SUM(P146:P147)</f>
        <v>0</v>
      </c>
      <c r="Q145" s="182"/>
      <c r="R145" s="183">
        <f>SUM(R146:R147)</f>
        <v>0.23272000000000001</v>
      </c>
      <c r="S145" s="182"/>
      <c r="T145" s="184">
        <f>SUM(T146:T147)</f>
        <v>0</v>
      </c>
      <c r="AR145" s="185" t="s">
        <v>83</v>
      </c>
      <c r="AT145" s="186" t="s">
        <v>75</v>
      </c>
      <c r="AU145" s="186" t="s">
        <v>83</v>
      </c>
      <c r="AY145" s="185" t="s">
        <v>134</v>
      </c>
      <c r="BK145" s="187">
        <f>SUM(BK146:BK147)</f>
        <v>0</v>
      </c>
    </row>
    <row r="146" spans="1:65" s="2" customFormat="1" ht="21.75" customHeight="1">
      <c r="A146" s="33"/>
      <c r="B146" s="34"/>
      <c r="C146" s="190" t="s">
        <v>142</v>
      </c>
      <c r="D146" s="190" t="s">
        <v>137</v>
      </c>
      <c r="E146" s="191" t="s">
        <v>162</v>
      </c>
      <c r="F146" s="192" t="s">
        <v>163</v>
      </c>
      <c r="G146" s="193" t="s">
        <v>164</v>
      </c>
      <c r="H146" s="194">
        <v>4</v>
      </c>
      <c r="I146" s="195"/>
      <c r="J146" s="196">
        <f>ROUND(I146*H146,2)</f>
        <v>0</v>
      </c>
      <c r="K146" s="192" t="s">
        <v>141</v>
      </c>
      <c r="L146" s="38"/>
      <c r="M146" s="197" t="s">
        <v>1</v>
      </c>
      <c r="N146" s="198" t="s">
        <v>41</v>
      </c>
      <c r="O146" s="70"/>
      <c r="P146" s="199">
        <f>O146*H146</f>
        <v>0</v>
      </c>
      <c r="Q146" s="199">
        <v>5.8180000000000003E-2</v>
      </c>
      <c r="R146" s="199">
        <f>Q146*H146</f>
        <v>0.23272000000000001</v>
      </c>
      <c r="S146" s="199">
        <v>0</v>
      </c>
      <c r="T146" s="20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1" t="s">
        <v>142</v>
      </c>
      <c r="AT146" s="201" t="s">
        <v>137</v>
      </c>
      <c r="AU146" s="201" t="s">
        <v>85</v>
      </c>
      <c r="AY146" s="16" t="s">
        <v>134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6" t="s">
        <v>83</v>
      </c>
      <c r="BK146" s="202">
        <f>ROUND(I146*H146,2)</f>
        <v>0</v>
      </c>
      <c r="BL146" s="16" t="s">
        <v>142</v>
      </c>
      <c r="BM146" s="201" t="s">
        <v>165</v>
      </c>
    </row>
    <row r="147" spans="1:65" s="2" customFormat="1" ht="19.5">
      <c r="A147" s="33"/>
      <c r="B147" s="34"/>
      <c r="C147" s="35"/>
      <c r="D147" s="203" t="s">
        <v>144</v>
      </c>
      <c r="E147" s="35"/>
      <c r="F147" s="204" t="s">
        <v>166</v>
      </c>
      <c r="G147" s="35"/>
      <c r="H147" s="35"/>
      <c r="I147" s="205"/>
      <c r="J147" s="35"/>
      <c r="K147" s="35"/>
      <c r="L147" s="38"/>
      <c r="M147" s="206"/>
      <c r="N147" s="207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144</v>
      </c>
      <c r="AU147" s="16" t="s">
        <v>85</v>
      </c>
    </row>
    <row r="148" spans="1:65" s="12" customFormat="1" ht="22.9" customHeight="1">
      <c r="B148" s="174"/>
      <c r="C148" s="175"/>
      <c r="D148" s="176" t="s">
        <v>75</v>
      </c>
      <c r="E148" s="188" t="s">
        <v>167</v>
      </c>
      <c r="F148" s="188" t="s">
        <v>168</v>
      </c>
      <c r="G148" s="175"/>
      <c r="H148" s="175"/>
      <c r="I148" s="178"/>
      <c r="J148" s="189">
        <f>BK148</f>
        <v>0</v>
      </c>
      <c r="K148" s="175"/>
      <c r="L148" s="180"/>
      <c r="M148" s="181"/>
      <c r="N148" s="182"/>
      <c r="O148" s="182"/>
      <c r="P148" s="183">
        <f>SUM(P149:P161)</f>
        <v>0</v>
      </c>
      <c r="Q148" s="182"/>
      <c r="R148" s="183">
        <f>SUM(R149:R161)</f>
        <v>0.46080363999999996</v>
      </c>
      <c r="S148" s="182"/>
      <c r="T148" s="184">
        <f>SUM(T149:T161)</f>
        <v>0</v>
      </c>
      <c r="AR148" s="185" t="s">
        <v>83</v>
      </c>
      <c r="AT148" s="186" t="s">
        <v>75</v>
      </c>
      <c r="AU148" s="186" t="s">
        <v>83</v>
      </c>
      <c r="AY148" s="185" t="s">
        <v>134</v>
      </c>
      <c r="BK148" s="187">
        <f>SUM(BK149:BK161)</f>
        <v>0</v>
      </c>
    </row>
    <row r="149" spans="1:65" s="2" customFormat="1" ht="24.2" customHeight="1">
      <c r="A149" s="33"/>
      <c r="B149" s="34"/>
      <c r="C149" s="190" t="s">
        <v>169</v>
      </c>
      <c r="D149" s="190" t="s">
        <v>137</v>
      </c>
      <c r="E149" s="191" t="s">
        <v>170</v>
      </c>
      <c r="F149" s="192" t="s">
        <v>171</v>
      </c>
      <c r="G149" s="193" t="s">
        <v>152</v>
      </c>
      <c r="H149" s="194">
        <v>2.202</v>
      </c>
      <c r="I149" s="195"/>
      <c r="J149" s="196">
        <f>ROUND(I149*H149,2)</f>
        <v>0</v>
      </c>
      <c r="K149" s="192" t="s">
        <v>141</v>
      </c>
      <c r="L149" s="38"/>
      <c r="M149" s="197" t="s">
        <v>1</v>
      </c>
      <c r="N149" s="198" t="s">
        <v>41</v>
      </c>
      <c r="O149" s="70"/>
      <c r="P149" s="199">
        <f>O149*H149</f>
        <v>0</v>
      </c>
      <c r="Q149" s="199">
        <v>4.3800000000000002E-3</v>
      </c>
      <c r="R149" s="199">
        <f>Q149*H149</f>
        <v>9.6447600000000005E-3</v>
      </c>
      <c r="S149" s="199">
        <v>0</v>
      </c>
      <c r="T149" s="20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1" t="s">
        <v>142</v>
      </c>
      <c r="AT149" s="201" t="s">
        <v>137</v>
      </c>
      <c r="AU149" s="201" t="s">
        <v>85</v>
      </c>
      <c r="AY149" s="16" t="s">
        <v>134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6" t="s">
        <v>83</v>
      </c>
      <c r="BK149" s="202">
        <f>ROUND(I149*H149,2)</f>
        <v>0</v>
      </c>
      <c r="BL149" s="16" t="s">
        <v>142</v>
      </c>
      <c r="BM149" s="201" t="s">
        <v>172</v>
      </c>
    </row>
    <row r="150" spans="1:65" s="2" customFormat="1" ht="19.5">
      <c r="A150" s="33"/>
      <c r="B150" s="34"/>
      <c r="C150" s="35"/>
      <c r="D150" s="203" t="s">
        <v>144</v>
      </c>
      <c r="E150" s="35"/>
      <c r="F150" s="204" t="s">
        <v>173</v>
      </c>
      <c r="G150" s="35"/>
      <c r="H150" s="35"/>
      <c r="I150" s="205"/>
      <c r="J150" s="35"/>
      <c r="K150" s="35"/>
      <c r="L150" s="38"/>
      <c r="M150" s="206"/>
      <c r="N150" s="207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144</v>
      </c>
      <c r="AU150" s="16" t="s">
        <v>85</v>
      </c>
    </row>
    <row r="151" spans="1:65" s="13" customFormat="1" ht="11.25">
      <c r="B151" s="208"/>
      <c r="C151" s="209"/>
      <c r="D151" s="203" t="s">
        <v>146</v>
      </c>
      <c r="E151" s="210" t="s">
        <v>1</v>
      </c>
      <c r="F151" s="211" t="s">
        <v>174</v>
      </c>
      <c r="G151" s="209"/>
      <c r="H151" s="212">
        <v>2.202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146</v>
      </c>
      <c r="AU151" s="218" t="s">
        <v>85</v>
      </c>
      <c r="AV151" s="13" t="s">
        <v>85</v>
      </c>
      <c r="AW151" s="13" t="s">
        <v>32</v>
      </c>
      <c r="AX151" s="13" t="s">
        <v>83</v>
      </c>
      <c r="AY151" s="218" t="s">
        <v>134</v>
      </c>
    </row>
    <row r="152" spans="1:65" s="2" customFormat="1" ht="24.2" customHeight="1">
      <c r="A152" s="33"/>
      <c r="B152" s="34"/>
      <c r="C152" s="190" t="s">
        <v>167</v>
      </c>
      <c r="D152" s="190" t="s">
        <v>137</v>
      </c>
      <c r="E152" s="191" t="s">
        <v>175</v>
      </c>
      <c r="F152" s="192" t="s">
        <v>176</v>
      </c>
      <c r="G152" s="193" t="s">
        <v>152</v>
      </c>
      <c r="H152" s="194">
        <v>2.02</v>
      </c>
      <c r="I152" s="195"/>
      <c r="J152" s="196">
        <f>ROUND(I152*H152,2)</f>
        <v>0</v>
      </c>
      <c r="K152" s="192" t="s">
        <v>141</v>
      </c>
      <c r="L152" s="38"/>
      <c r="M152" s="197" t="s">
        <v>1</v>
      </c>
      <c r="N152" s="198" t="s">
        <v>41</v>
      </c>
      <c r="O152" s="70"/>
      <c r="P152" s="199">
        <f>O152*H152</f>
        <v>0</v>
      </c>
      <c r="Q152" s="199">
        <v>3.0000000000000001E-3</v>
      </c>
      <c r="R152" s="199">
        <f>Q152*H152</f>
        <v>6.0600000000000003E-3</v>
      </c>
      <c r="S152" s="199">
        <v>0</v>
      </c>
      <c r="T152" s="20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1" t="s">
        <v>142</v>
      </c>
      <c r="AT152" s="201" t="s">
        <v>137</v>
      </c>
      <c r="AU152" s="201" t="s">
        <v>85</v>
      </c>
      <c r="AY152" s="16" t="s">
        <v>134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6" t="s">
        <v>83</v>
      </c>
      <c r="BK152" s="202">
        <f>ROUND(I152*H152,2)</f>
        <v>0</v>
      </c>
      <c r="BL152" s="16" t="s">
        <v>142</v>
      </c>
      <c r="BM152" s="201" t="s">
        <v>177</v>
      </c>
    </row>
    <row r="153" spans="1:65" s="2" customFormat="1" ht="19.5">
      <c r="A153" s="33"/>
      <c r="B153" s="34"/>
      <c r="C153" s="35"/>
      <c r="D153" s="203" t="s">
        <v>144</v>
      </c>
      <c r="E153" s="35"/>
      <c r="F153" s="204" t="s">
        <v>178</v>
      </c>
      <c r="G153" s="35"/>
      <c r="H153" s="35"/>
      <c r="I153" s="205"/>
      <c r="J153" s="35"/>
      <c r="K153" s="35"/>
      <c r="L153" s="38"/>
      <c r="M153" s="206"/>
      <c r="N153" s="207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144</v>
      </c>
      <c r="AU153" s="16" t="s">
        <v>85</v>
      </c>
    </row>
    <row r="154" spans="1:65" s="2" customFormat="1" ht="24.2" customHeight="1">
      <c r="A154" s="33"/>
      <c r="B154" s="34"/>
      <c r="C154" s="190" t="s">
        <v>179</v>
      </c>
      <c r="D154" s="190" t="s">
        <v>137</v>
      </c>
      <c r="E154" s="191" t="s">
        <v>180</v>
      </c>
      <c r="F154" s="192" t="s">
        <v>181</v>
      </c>
      <c r="G154" s="193" t="s">
        <v>182</v>
      </c>
      <c r="H154" s="194">
        <v>0.192</v>
      </c>
      <c r="I154" s="195"/>
      <c r="J154" s="196">
        <f>ROUND(I154*H154,2)</f>
        <v>0</v>
      </c>
      <c r="K154" s="192" t="s">
        <v>141</v>
      </c>
      <c r="L154" s="38"/>
      <c r="M154" s="197" t="s">
        <v>1</v>
      </c>
      <c r="N154" s="198" t="s">
        <v>41</v>
      </c>
      <c r="O154" s="70"/>
      <c r="P154" s="199">
        <f>O154*H154</f>
        <v>0</v>
      </c>
      <c r="Q154" s="199">
        <v>2.2563399999999998</v>
      </c>
      <c r="R154" s="199">
        <f>Q154*H154</f>
        <v>0.43321727999999998</v>
      </c>
      <c r="S154" s="199">
        <v>0</v>
      </c>
      <c r="T154" s="20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1" t="s">
        <v>142</v>
      </c>
      <c r="AT154" s="201" t="s">
        <v>137</v>
      </c>
      <c r="AU154" s="201" t="s">
        <v>85</v>
      </c>
      <c r="AY154" s="16" t="s">
        <v>134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6" t="s">
        <v>83</v>
      </c>
      <c r="BK154" s="202">
        <f>ROUND(I154*H154,2)</f>
        <v>0</v>
      </c>
      <c r="BL154" s="16" t="s">
        <v>142</v>
      </c>
      <c r="BM154" s="201" t="s">
        <v>183</v>
      </c>
    </row>
    <row r="155" spans="1:65" s="2" customFormat="1" ht="19.5">
      <c r="A155" s="33"/>
      <c r="B155" s="34"/>
      <c r="C155" s="35"/>
      <c r="D155" s="203" t="s">
        <v>144</v>
      </c>
      <c r="E155" s="35"/>
      <c r="F155" s="204" t="s">
        <v>184</v>
      </c>
      <c r="G155" s="35"/>
      <c r="H155" s="35"/>
      <c r="I155" s="205"/>
      <c r="J155" s="35"/>
      <c r="K155" s="35"/>
      <c r="L155" s="38"/>
      <c r="M155" s="206"/>
      <c r="N155" s="207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144</v>
      </c>
      <c r="AU155" s="16" t="s">
        <v>85</v>
      </c>
    </row>
    <row r="156" spans="1:65" s="13" customFormat="1" ht="11.25">
      <c r="B156" s="208"/>
      <c r="C156" s="209"/>
      <c r="D156" s="203" t="s">
        <v>146</v>
      </c>
      <c r="E156" s="210" t="s">
        <v>1</v>
      </c>
      <c r="F156" s="211" t="s">
        <v>185</v>
      </c>
      <c r="G156" s="209"/>
      <c r="H156" s="212">
        <v>0.13900000000000001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146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134</v>
      </c>
    </row>
    <row r="157" spans="1:65" s="13" customFormat="1" ht="11.25">
      <c r="B157" s="208"/>
      <c r="C157" s="209"/>
      <c r="D157" s="203" t="s">
        <v>146</v>
      </c>
      <c r="E157" s="210" t="s">
        <v>1</v>
      </c>
      <c r="F157" s="211" t="s">
        <v>186</v>
      </c>
      <c r="G157" s="209"/>
      <c r="H157" s="212">
        <v>5.2999999999999999E-2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146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134</v>
      </c>
    </row>
    <row r="158" spans="1:65" s="14" customFormat="1" ht="11.25">
      <c r="B158" s="219"/>
      <c r="C158" s="220"/>
      <c r="D158" s="203" t="s">
        <v>146</v>
      </c>
      <c r="E158" s="221" t="s">
        <v>1</v>
      </c>
      <c r="F158" s="222" t="s">
        <v>149</v>
      </c>
      <c r="G158" s="220"/>
      <c r="H158" s="223">
        <v>0.192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146</v>
      </c>
      <c r="AU158" s="229" t="s">
        <v>85</v>
      </c>
      <c r="AV158" s="14" t="s">
        <v>142</v>
      </c>
      <c r="AW158" s="14" t="s">
        <v>32</v>
      </c>
      <c r="AX158" s="14" t="s">
        <v>83</v>
      </c>
      <c r="AY158" s="229" t="s">
        <v>134</v>
      </c>
    </row>
    <row r="159" spans="1:65" s="2" customFormat="1" ht="24.2" customHeight="1">
      <c r="A159" s="33"/>
      <c r="B159" s="34"/>
      <c r="C159" s="190" t="s">
        <v>187</v>
      </c>
      <c r="D159" s="190" t="s">
        <v>137</v>
      </c>
      <c r="E159" s="191" t="s">
        <v>188</v>
      </c>
      <c r="F159" s="192" t="s">
        <v>189</v>
      </c>
      <c r="G159" s="193" t="s">
        <v>152</v>
      </c>
      <c r="H159" s="194">
        <v>0.16</v>
      </c>
      <c r="I159" s="195"/>
      <c r="J159" s="196">
        <f>ROUND(I159*H159,2)</f>
        <v>0</v>
      </c>
      <c r="K159" s="192" t="s">
        <v>141</v>
      </c>
      <c r="L159" s="38"/>
      <c r="M159" s="197" t="s">
        <v>1</v>
      </c>
      <c r="N159" s="198" t="s">
        <v>41</v>
      </c>
      <c r="O159" s="70"/>
      <c r="P159" s="199">
        <f>O159*H159</f>
        <v>0</v>
      </c>
      <c r="Q159" s="199">
        <v>7.4260000000000007E-2</v>
      </c>
      <c r="R159" s="199">
        <f>Q159*H159</f>
        <v>1.1881600000000001E-2</v>
      </c>
      <c r="S159" s="199">
        <v>0</v>
      </c>
      <c r="T159" s="20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1" t="s">
        <v>142</v>
      </c>
      <c r="AT159" s="201" t="s">
        <v>137</v>
      </c>
      <c r="AU159" s="201" t="s">
        <v>85</v>
      </c>
      <c r="AY159" s="16" t="s">
        <v>134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6" t="s">
        <v>83</v>
      </c>
      <c r="BK159" s="202">
        <f>ROUND(I159*H159,2)</f>
        <v>0</v>
      </c>
      <c r="BL159" s="16" t="s">
        <v>142</v>
      </c>
      <c r="BM159" s="201" t="s">
        <v>190</v>
      </c>
    </row>
    <row r="160" spans="1:65" s="2" customFormat="1" ht="19.5">
      <c r="A160" s="33"/>
      <c r="B160" s="34"/>
      <c r="C160" s="35"/>
      <c r="D160" s="203" t="s">
        <v>144</v>
      </c>
      <c r="E160" s="35"/>
      <c r="F160" s="204" t="s">
        <v>191</v>
      </c>
      <c r="G160" s="35"/>
      <c r="H160" s="35"/>
      <c r="I160" s="205"/>
      <c r="J160" s="35"/>
      <c r="K160" s="35"/>
      <c r="L160" s="38"/>
      <c r="M160" s="206"/>
      <c r="N160" s="207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144</v>
      </c>
      <c r="AU160" s="16" t="s">
        <v>85</v>
      </c>
    </row>
    <row r="161" spans="1:65" s="13" customFormat="1" ht="11.25">
      <c r="B161" s="208"/>
      <c r="C161" s="209"/>
      <c r="D161" s="203" t="s">
        <v>146</v>
      </c>
      <c r="E161" s="210" t="s">
        <v>1</v>
      </c>
      <c r="F161" s="211" t="s">
        <v>192</v>
      </c>
      <c r="G161" s="209"/>
      <c r="H161" s="212">
        <v>0.16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146</v>
      </c>
      <c r="AU161" s="218" t="s">
        <v>85</v>
      </c>
      <c r="AV161" s="13" t="s">
        <v>85</v>
      </c>
      <c r="AW161" s="13" t="s">
        <v>32</v>
      </c>
      <c r="AX161" s="13" t="s">
        <v>83</v>
      </c>
      <c r="AY161" s="218" t="s">
        <v>134</v>
      </c>
    </row>
    <row r="162" spans="1:65" s="12" customFormat="1" ht="22.9" customHeight="1">
      <c r="B162" s="174"/>
      <c r="C162" s="175"/>
      <c r="D162" s="176" t="s">
        <v>75</v>
      </c>
      <c r="E162" s="188" t="s">
        <v>193</v>
      </c>
      <c r="F162" s="188" t="s">
        <v>194</v>
      </c>
      <c r="G162" s="175"/>
      <c r="H162" s="175"/>
      <c r="I162" s="178"/>
      <c r="J162" s="189">
        <f>BK162</f>
        <v>0</v>
      </c>
      <c r="K162" s="175"/>
      <c r="L162" s="180"/>
      <c r="M162" s="181"/>
      <c r="N162" s="182"/>
      <c r="O162" s="182"/>
      <c r="P162" s="183">
        <f>SUM(P163:P203)</f>
        <v>0</v>
      </c>
      <c r="Q162" s="182"/>
      <c r="R162" s="183">
        <f>SUM(R163:R203)</f>
        <v>0.19692099999999998</v>
      </c>
      <c r="S162" s="182"/>
      <c r="T162" s="184">
        <f>SUM(T163:T203)</f>
        <v>4.2389090000000005</v>
      </c>
      <c r="AR162" s="185" t="s">
        <v>83</v>
      </c>
      <c r="AT162" s="186" t="s">
        <v>75</v>
      </c>
      <c r="AU162" s="186" t="s">
        <v>83</v>
      </c>
      <c r="AY162" s="185" t="s">
        <v>134</v>
      </c>
      <c r="BK162" s="187">
        <f>SUM(BK163:BK203)</f>
        <v>0</v>
      </c>
    </row>
    <row r="163" spans="1:65" s="2" customFormat="1" ht="24.2" customHeight="1">
      <c r="A163" s="33"/>
      <c r="B163" s="34"/>
      <c r="C163" s="190" t="s">
        <v>193</v>
      </c>
      <c r="D163" s="190" t="s">
        <v>137</v>
      </c>
      <c r="E163" s="191" t="s">
        <v>195</v>
      </c>
      <c r="F163" s="192" t="s">
        <v>196</v>
      </c>
      <c r="G163" s="193" t="s">
        <v>197</v>
      </c>
      <c r="H163" s="194">
        <v>12</v>
      </c>
      <c r="I163" s="195"/>
      <c r="J163" s="196">
        <f>ROUND(I163*H163,2)</f>
        <v>0</v>
      </c>
      <c r="K163" s="192" t="s">
        <v>141</v>
      </c>
      <c r="L163" s="38"/>
      <c r="M163" s="197" t="s">
        <v>1</v>
      </c>
      <c r="N163" s="198" t="s">
        <v>41</v>
      </c>
      <c r="O163" s="70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1" t="s">
        <v>142</v>
      </c>
      <c r="AT163" s="201" t="s">
        <v>137</v>
      </c>
      <c r="AU163" s="201" t="s">
        <v>85</v>
      </c>
      <c r="AY163" s="16" t="s">
        <v>134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6" t="s">
        <v>83</v>
      </c>
      <c r="BK163" s="202">
        <f>ROUND(I163*H163,2)</f>
        <v>0</v>
      </c>
      <c r="BL163" s="16" t="s">
        <v>142</v>
      </c>
      <c r="BM163" s="201" t="s">
        <v>198</v>
      </c>
    </row>
    <row r="164" spans="1:65" s="2" customFormat="1" ht="19.5">
      <c r="A164" s="33"/>
      <c r="B164" s="34"/>
      <c r="C164" s="35"/>
      <c r="D164" s="203" t="s">
        <v>144</v>
      </c>
      <c r="E164" s="35"/>
      <c r="F164" s="204" t="s">
        <v>199</v>
      </c>
      <c r="G164" s="35"/>
      <c r="H164" s="35"/>
      <c r="I164" s="205"/>
      <c r="J164" s="35"/>
      <c r="K164" s="35"/>
      <c r="L164" s="38"/>
      <c r="M164" s="206"/>
      <c r="N164" s="207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144</v>
      </c>
      <c r="AU164" s="16" t="s">
        <v>85</v>
      </c>
    </row>
    <row r="165" spans="1:65" s="2" customFormat="1" ht="24.2" customHeight="1">
      <c r="A165" s="33"/>
      <c r="B165" s="34"/>
      <c r="C165" s="190" t="s">
        <v>200</v>
      </c>
      <c r="D165" s="190" t="s">
        <v>137</v>
      </c>
      <c r="E165" s="191" t="s">
        <v>201</v>
      </c>
      <c r="F165" s="192" t="s">
        <v>202</v>
      </c>
      <c r="G165" s="193" t="s">
        <v>197</v>
      </c>
      <c r="H165" s="194">
        <v>720</v>
      </c>
      <c r="I165" s="195"/>
      <c r="J165" s="196">
        <f>ROUND(I165*H165,2)</f>
        <v>0</v>
      </c>
      <c r="K165" s="192" t="s">
        <v>141</v>
      </c>
      <c r="L165" s="38"/>
      <c r="M165" s="197" t="s">
        <v>1</v>
      </c>
      <c r="N165" s="198" t="s">
        <v>41</v>
      </c>
      <c r="O165" s="7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1" t="s">
        <v>142</v>
      </c>
      <c r="AT165" s="201" t="s">
        <v>137</v>
      </c>
      <c r="AU165" s="201" t="s">
        <v>85</v>
      </c>
      <c r="AY165" s="16" t="s">
        <v>134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6" t="s">
        <v>83</v>
      </c>
      <c r="BK165" s="202">
        <f>ROUND(I165*H165,2)</f>
        <v>0</v>
      </c>
      <c r="BL165" s="16" t="s">
        <v>142</v>
      </c>
      <c r="BM165" s="201" t="s">
        <v>203</v>
      </c>
    </row>
    <row r="166" spans="1:65" s="2" customFormat="1" ht="29.25">
      <c r="A166" s="33"/>
      <c r="B166" s="34"/>
      <c r="C166" s="35"/>
      <c r="D166" s="203" t="s">
        <v>144</v>
      </c>
      <c r="E166" s="35"/>
      <c r="F166" s="204" t="s">
        <v>204</v>
      </c>
      <c r="G166" s="35"/>
      <c r="H166" s="35"/>
      <c r="I166" s="205"/>
      <c r="J166" s="35"/>
      <c r="K166" s="35"/>
      <c r="L166" s="38"/>
      <c r="M166" s="206"/>
      <c r="N166" s="207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144</v>
      </c>
      <c r="AU166" s="16" t="s">
        <v>85</v>
      </c>
    </row>
    <row r="167" spans="1:65" s="13" customFormat="1" ht="11.25">
      <c r="B167" s="208"/>
      <c r="C167" s="209"/>
      <c r="D167" s="203" t="s">
        <v>146</v>
      </c>
      <c r="E167" s="210" t="s">
        <v>1</v>
      </c>
      <c r="F167" s="211" t="s">
        <v>205</v>
      </c>
      <c r="G167" s="209"/>
      <c r="H167" s="212">
        <v>720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146</v>
      </c>
      <c r="AU167" s="218" t="s">
        <v>85</v>
      </c>
      <c r="AV167" s="13" t="s">
        <v>85</v>
      </c>
      <c r="AW167" s="13" t="s">
        <v>32</v>
      </c>
      <c r="AX167" s="13" t="s">
        <v>83</v>
      </c>
      <c r="AY167" s="218" t="s">
        <v>134</v>
      </c>
    </row>
    <row r="168" spans="1:65" s="2" customFormat="1" ht="24.2" customHeight="1">
      <c r="A168" s="33"/>
      <c r="B168" s="34"/>
      <c r="C168" s="190" t="s">
        <v>206</v>
      </c>
      <c r="D168" s="190" t="s">
        <v>137</v>
      </c>
      <c r="E168" s="191" t="s">
        <v>207</v>
      </c>
      <c r="F168" s="192" t="s">
        <v>208</v>
      </c>
      <c r="G168" s="193" t="s">
        <v>197</v>
      </c>
      <c r="H168" s="194">
        <v>12</v>
      </c>
      <c r="I168" s="195"/>
      <c r="J168" s="196">
        <f>ROUND(I168*H168,2)</f>
        <v>0</v>
      </c>
      <c r="K168" s="192" t="s">
        <v>141</v>
      </c>
      <c r="L168" s="38"/>
      <c r="M168" s="197" t="s">
        <v>1</v>
      </c>
      <c r="N168" s="198" t="s">
        <v>41</v>
      </c>
      <c r="O168" s="70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01" t="s">
        <v>142</v>
      </c>
      <c r="AT168" s="201" t="s">
        <v>137</v>
      </c>
      <c r="AU168" s="201" t="s">
        <v>85</v>
      </c>
      <c r="AY168" s="16" t="s">
        <v>134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6" t="s">
        <v>83</v>
      </c>
      <c r="BK168" s="202">
        <f>ROUND(I168*H168,2)</f>
        <v>0</v>
      </c>
      <c r="BL168" s="16" t="s">
        <v>142</v>
      </c>
      <c r="BM168" s="201" t="s">
        <v>209</v>
      </c>
    </row>
    <row r="169" spans="1:65" s="2" customFormat="1" ht="19.5">
      <c r="A169" s="33"/>
      <c r="B169" s="34"/>
      <c r="C169" s="35"/>
      <c r="D169" s="203" t="s">
        <v>144</v>
      </c>
      <c r="E169" s="35"/>
      <c r="F169" s="204" t="s">
        <v>210</v>
      </c>
      <c r="G169" s="35"/>
      <c r="H169" s="35"/>
      <c r="I169" s="205"/>
      <c r="J169" s="35"/>
      <c r="K169" s="35"/>
      <c r="L169" s="38"/>
      <c r="M169" s="206"/>
      <c r="N169" s="207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144</v>
      </c>
      <c r="AU169" s="16" t="s">
        <v>85</v>
      </c>
    </row>
    <row r="170" spans="1:65" s="2" customFormat="1" ht="24.2" customHeight="1">
      <c r="A170" s="33"/>
      <c r="B170" s="34"/>
      <c r="C170" s="190" t="s">
        <v>211</v>
      </c>
      <c r="D170" s="190" t="s">
        <v>137</v>
      </c>
      <c r="E170" s="191" t="s">
        <v>212</v>
      </c>
      <c r="F170" s="192" t="s">
        <v>213</v>
      </c>
      <c r="G170" s="193" t="s">
        <v>164</v>
      </c>
      <c r="H170" s="194">
        <v>140</v>
      </c>
      <c r="I170" s="195"/>
      <c r="J170" s="196">
        <f>ROUND(I170*H170,2)</f>
        <v>0</v>
      </c>
      <c r="K170" s="192" t="s">
        <v>141</v>
      </c>
      <c r="L170" s="38"/>
      <c r="M170" s="197" t="s">
        <v>1</v>
      </c>
      <c r="N170" s="198" t="s">
        <v>41</v>
      </c>
      <c r="O170" s="70"/>
      <c r="P170" s="199">
        <f>O170*H170</f>
        <v>0</v>
      </c>
      <c r="Q170" s="199">
        <v>2.0000000000000002E-5</v>
      </c>
      <c r="R170" s="199">
        <f>Q170*H170</f>
        <v>2.8000000000000004E-3</v>
      </c>
      <c r="S170" s="199">
        <v>0</v>
      </c>
      <c r="T170" s="20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1" t="s">
        <v>142</v>
      </c>
      <c r="AT170" s="201" t="s">
        <v>137</v>
      </c>
      <c r="AU170" s="201" t="s">
        <v>85</v>
      </c>
      <c r="AY170" s="16" t="s">
        <v>134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6" t="s">
        <v>83</v>
      </c>
      <c r="BK170" s="202">
        <f>ROUND(I170*H170,2)</f>
        <v>0</v>
      </c>
      <c r="BL170" s="16" t="s">
        <v>142</v>
      </c>
      <c r="BM170" s="201" t="s">
        <v>214</v>
      </c>
    </row>
    <row r="171" spans="1:65" s="2" customFormat="1" ht="19.5">
      <c r="A171" s="33"/>
      <c r="B171" s="34"/>
      <c r="C171" s="35"/>
      <c r="D171" s="203" t="s">
        <v>144</v>
      </c>
      <c r="E171" s="35"/>
      <c r="F171" s="204" t="s">
        <v>215</v>
      </c>
      <c r="G171" s="35"/>
      <c r="H171" s="35"/>
      <c r="I171" s="205"/>
      <c r="J171" s="35"/>
      <c r="K171" s="35"/>
      <c r="L171" s="38"/>
      <c r="M171" s="206"/>
      <c r="N171" s="207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144</v>
      </c>
      <c r="AU171" s="16" t="s">
        <v>85</v>
      </c>
    </row>
    <row r="172" spans="1:65" s="2" customFormat="1" ht="21.75" customHeight="1">
      <c r="A172" s="33"/>
      <c r="B172" s="34"/>
      <c r="C172" s="190" t="s">
        <v>216</v>
      </c>
      <c r="D172" s="190" t="s">
        <v>137</v>
      </c>
      <c r="E172" s="191" t="s">
        <v>217</v>
      </c>
      <c r="F172" s="192" t="s">
        <v>218</v>
      </c>
      <c r="G172" s="193" t="s">
        <v>164</v>
      </c>
      <c r="H172" s="194">
        <v>140</v>
      </c>
      <c r="I172" s="195"/>
      <c r="J172" s="196">
        <f>ROUND(I172*H172,2)</f>
        <v>0</v>
      </c>
      <c r="K172" s="192" t="s">
        <v>141</v>
      </c>
      <c r="L172" s="38"/>
      <c r="M172" s="197" t="s">
        <v>1</v>
      </c>
      <c r="N172" s="198" t="s">
        <v>41</v>
      </c>
      <c r="O172" s="70"/>
      <c r="P172" s="199">
        <f>O172*H172</f>
        <v>0</v>
      </c>
      <c r="Q172" s="199">
        <v>2.7E-4</v>
      </c>
      <c r="R172" s="199">
        <f>Q172*H172</f>
        <v>3.78E-2</v>
      </c>
      <c r="S172" s="199">
        <v>0</v>
      </c>
      <c r="T172" s="20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1" t="s">
        <v>142</v>
      </c>
      <c r="AT172" s="201" t="s">
        <v>137</v>
      </c>
      <c r="AU172" s="201" t="s">
        <v>85</v>
      </c>
      <c r="AY172" s="16" t="s">
        <v>134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6" t="s">
        <v>83</v>
      </c>
      <c r="BK172" s="202">
        <f>ROUND(I172*H172,2)</f>
        <v>0</v>
      </c>
      <c r="BL172" s="16" t="s">
        <v>142</v>
      </c>
      <c r="BM172" s="201" t="s">
        <v>219</v>
      </c>
    </row>
    <row r="173" spans="1:65" s="2" customFormat="1" ht="19.5">
      <c r="A173" s="33"/>
      <c r="B173" s="34"/>
      <c r="C173" s="35"/>
      <c r="D173" s="203" t="s">
        <v>144</v>
      </c>
      <c r="E173" s="35"/>
      <c r="F173" s="204" t="s">
        <v>220</v>
      </c>
      <c r="G173" s="35"/>
      <c r="H173" s="35"/>
      <c r="I173" s="205"/>
      <c r="J173" s="35"/>
      <c r="K173" s="35"/>
      <c r="L173" s="38"/>
      <c r="M173" s="206"/>
      <c r="N173" s="207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144</v>
      </c>
      <c r="AU173" s="16" t="s">
        <v>85</v>
      </c>
    </row>
    <row r="174" spans="1:65" s="2" customFormat="1" ht="24.2" customHeight="1">
      <c r="A174" s="33"/>
      <c r="B174" s="34"/>
      <c r="C174" s="190" t="s">
        <v>221</v>
      </c>
      <c r="D174" s="190" t="s">
        <v>137</v>
      </c>
      <c r="E174" s="191" t="s">
        <v>222</v>
      </c>
      <c r="F174" s="192" t="s">
        <v>223</v>
      </c>
      <c r="G174" s="193" t="s">
        <v>182</v>
      </c>
      <c r="H174" s="194">
        <v>0.51800000000000002</v>
      </c>
      <c r="I174" s="195"/>
      <c r="J174" s="196">
        <f>ROUND(I174*H174,2)</f>
        <v>0</v>
      </c>
      <c r="K174" s="192" t="s">
        <v>141</v>
      </c>
      <c r="L174" s="38"/>
      <c r="M174" s="197" t="s">
        <v>1</v>
      </c>
      <c r="N174" s="198" t="s">
        <v>41</v>
      </c>
      <c r="O174" s="70"/>
      <c r="P174" s="199">
        <f>O174*H174</f>
        <v>0</v>
      </c>
      <c r="Q174" s="199">
        <v>0</v>
      </c>
      <c r="R174" s="199">
        <f>Q174*H174</f>
        <v>0</v>
      </c>
      <c r="S174" s="199">
        <v>1.8</v>
      </c>
      <c r="T174" s="200">
        <f>S174*H174</f>
        <v>0.93240000000000001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01" t="s">
        <v>142</v>
      </c>
      <c r="AT174" s="201" t="s">
        <v>137</v>
      </c>
      <c r="AU174" s="201" t="s">
        <v>85</v>
      </c>
      <c r="AY174" s="16" t="s">
        <v>134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6" t="s">
        <v>83</v>
      </c>
      <c r="BK174" s="202">
        <f>ROUND(I174*H174,2)</f>
        <v>0</v>
      </c>
      <c r="BL174" s="16" t="s">
        <v>142</v>
      </c>
      <c r="BM174" s="201" t="s">
        <v>224</v>
      </c>
    </row>
    <row r="175" spans="1:65" s="2" customFormat="1" ht="29.25">
      <c r="A175" s="33"/>
      <c r="B175" s="34"/>
      <c r="C175" s="35"/>
      <c r="D175" s="203" t="s">
        <v>144</v>
      </c>
      <c r="E175" s="35"/>
      <c r="F175" s="204" t="s">
        <v>225</v>
      </c>
      <c r="G175" s="35"/>
      <c r="H175" s="35"/>
      <c r="I175" s="205"/>
      <c r="J175" s="35"/>
      <c r="K175" s="35"/>
      <c r="L175" s="38"/>
      <c r="M175" s="206"/>
      <c r="N175" s="207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144</v>
      </c>
      <c r="AU175" s="16" t="s">
        <v>85</v>
      </c>
    </row>
    <row r="176" spans="1:65" s="13" customFormat="1" ht="11.25">
      <c r="B176" s="208"/>
      <c r="C176" s="209"/>
      <c r="D176" s="203" t="s">
        <v>146</v>
      </c>
      <c r="E176" s="210" t="s">
        <v>1</v>
      </c>
      <c r="F176" s="211" t="s">
        <v>226</v>
      </c>
      <c r="G176" s="209"/>
      <c r="H176" s="212">
        <v>0.51800000000000002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146</v>
      </c>
      <c r="AU176" s="218" t="s">
        <v>85</v>
      </c>
      <c r="AV176" s="13" t="s">
        <v>85</v>
      </c>
      <c r="AW176" s="13" t="s">
        <v>32</v>
      </c>
      <c r="AX176" s="13" t="s">
        <v>83</v>
      </c>
      <c r="AY176" s="218" t="s">
        <v>134</v>
      </c>
    </row>
    <row r="177" spans="1:65" s="2" customFormat="1" ht="24.2" customHeight="1">
      <c r="A177" s="33"/>
      <c r="B177" s="34"/>
      <c r="C177" s="190" t="s">
        <v>8</v>
      </c>
      <c r="D177" s="190" t="s">
        <v>137</v>
      </c>
      <c r="E177" s="191" t="s">
        <v>227</v>
      </c>
      <c r="F177" s="192" t="s">
        <v>228</v>
      </c>
      <c r="G177" s="193" t="s">
        <v>182</v>
      </c>
      <c r="H177" s="194">
        <v>0.33800000000000002</v>
      </c>
      <c r="I177" s="195"/>
      <c r="J177" s="196">
        <f>ROUND(I177*H177,2)</f>
        <v>0</v>
      </c>
      <c r="K177" s="192" t="s">
        <v>141</v>
      </c>
      <c r="L177" s="38"/>
      <c r="M177" s="197" t="s">
        <v>1</v>
      </c>
      <c r="N177" s="198" t="s">
        <v>41</v>
      </c>
      <c r="O177" s="70"/>
      <c r="P177" s="199">
        <f>O177*H177</f>
        <v>0</v>
      </c>
      <c r="Q177" s="199">
        <v>0</v>
      </c>
      <c r="R177" s="199">
        <f>Q177*H177</f>
        <v>0</v>
      </c>
      <c r="S177" s="199">
        <v>2.4</v>
      </c>
      <c r="T177" s="200">
        <f>S177*H177</f>
        <v>0.81120000000000003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01" t="s">
        <v>142</v>
      </c>
      <c r="AT177" s="201" t="s">
        <v>137</v>
      </c>
      <c r="AU177" s="201" t="s">
        <v>85</v>
      </c>
      <c r="AY177" s="16" t="s">
        <v>134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6" t="s">
        <v>83</v>
      </c>
      <c r="BK177" s="202">
        <f>ROUND(I177*H177,2)</f>
        <v>0</v>
      </c>
      <c r="BL177" s="16" t="s">
        <v>142</v>
      </c>
      <c r="BM177" s="201" t="s">
        <v>229</v>
      </c>
    </row>
    <row r="178" spans="1:65" s="2" customFormat="1" ht="19.5">
      <c r="A178" s="33"/>
      <c r="B178" s="34"/>
      <c r="C178" s="35"/>
      <c r="D178" s="203" t="s">
        <v>144</v>
      </c>
      <c r="E178" s="35"/>
      <c r="F178" s="204" t="s">
        <v>230</v>
      </c>
      <c r="G178" s="35"/>
      <c r="H178" s="35"/>
      <c r="I178" s="205"/>
      <c r="J178" s="35"/>
      <c r="K178" s="35"/>
      <c r="L178" s="38"/>
      <c r="M178" s="206"/>
      <c r="N178" s="207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144</v>
      </c>
      <c r="AU178" s="16" t="s">
        <v>85</v>
      </c>
    </row>
    <row r="179" spans="1:65" s="13" customFormat="1" ht="11.25">
      <c r="B179" s="208"/>
      <c r="C179" s="209"/>
      <c r="D179" s="203" t="s">
        <v>146</v>
      </c>
      <c r="E179" s="210" t="s">
        <v>1</v>
      </c>
      <c r="F179" s="211" t="s">
        <v>231</v>
      </c>
      <c r="G179" s="209"/>
      <c r="H179" s="212">
        <v>0.33800000000000002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146</v>
      </c>
      <c r="AU179" s="218" t="s">
        <v>85</v>
      </c>
      <c r="AV179" s="13" t="s">
        <v>85</v>
      </c>
      <c r="AW179" s="13" t="s">
        <v>32</v>
      </c>
      <c r="AX179" s="13" t="s">
        <v>83</v>
      </c>
      <c r="AY179" s="218" t="s">
        <v>134</v>
      </c>
    </row>
    <row r="180" spans="1:65" s="2" customFormat="1" ht="37.9" customHeight="1">
      <c r="A180" s="33"/>
      <c r="B180" s="34"/>
      <c r="C180" s="190" t="s">
        <v>232</v>
      </c>
      <c r="D180" s="190" t="s">
        <v>137</v>
      </c>
      <c r="E180" s="191" t="s">
        <v>233</v>
      </c>
      <c r="F180" s="192" t="s">
        <v>234</v>
      </c>
      <c r="G180" s="193" t="s">
        <v>182</v>
      </c>
      <c r="H180" s="194">
        <v>0.13900000000000001</v>
      </c>
      <c r="I180" s="195"/>
      <c r="J180" s="196">
        <f>ROUND(I180*H180,2)</f>
        <v>0</v>
      </c>
      <c r="K180" s="192" t="s">
        <v>141</v>
      </c>
      <c r="L180" s="38"/>
      <c r="M180" s="197" t="s">
        <v>1</v>
      </c>
      <c r="N180" s="198" t="s">
        <v>41</v>
      </c>
      <c r="O180" s="70"/>
      <c r="P180" s="199">
        <f>O180*H180</f>
        <v>0</v>
      </c>
      <c r="Q180" s="199">
        <v>0</v>
      </c>
      <c r="R180" s="199">
        <f>Q180*H180</f>
        <v>0</v>
      </c>
      <c r="S180" s="199">
        <v>2.2000000000000002</v>
      </c>
      <c r="T180" s="200">
        <f>S180*H180</f>
        <v>0.30580000000000007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01" t="s">
        <v>142</v>
      </c>
      <c r="AT180" s="201" t="s">
        <v>137</v>
      </c>
      <c r="AU180" s="201" t="s">
        <v>85</v>
      </c>
      <c r="AY180" s="16" t="s">
        <v>134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6" t="s">
        <v>83</v>
      </c>
      <c r="BK180" s="202">
        <f>ROUND(I180*H180,2)</f>
        <v>0</v>
      </c>
      <c r="BL180" s="16" t="s">
        <v>142</v>
      </c>
      <c r="BM180" s="201" t="s">
        <v>235</v>
      </c>
    </row>
    <row r="181" spans="1:65" s="2" customFormat="1" ht="19.5">
      <c r="A181" s="33"/>
      <c r="B181" s="34"/>
      <c r="C181" s="35"/>
      <c r="D181" s="203" t="s">
        <v>144</v>
      </c>
      <c r="E181" s="35"/>
      <c r="F181" s="204" t="s">
        <v>236</v>
      </c>
      <c r="G181" s="35"/>
      <c r="H181" s="35"/>
      <c r="I181" s="205"/>
      <c r="J181" s="35"/>
      <c r="K181" s="35"/>
      <c r="L181" s="38"/>
      <c r="M181" s="206"/>
      <c r="N181" s="207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144</v>
      </c>
      <c r="AU181" s="16" t="s">
        <v>85</v>
      </c>
    </row>
    <row r="182" spans="1:65" s="2" customFormat="1" ht="21.75" customHeight="1">
      <c r="A182" s="33"/>
      <c r="B182" s="34"/>
      <c r="C182" s="190" t="s">
        <v>237</v>
      </c>
      <c r="D182" s="190" t="s">
        <v>137</v>
      </c>
      <c r="E182" s="191" t="s">
        <v>238</v>
      </c>
      <c r="F182" s="192" t="s">
        <v>239</v>
      </c>
      <c r="G182" s="193" t="s">
        <v>152</v>
      </c>
      <c r="H182" s="194">
        <v>4.1040000000000001</v>
      </c>
      <c r="I182" s="195"/>
      <c r="J182" s="196">
        <f>ROUND(I182*H182,2)</f>
        <v>0</v>
      </c>
      <c r="K182" s="192" t="s">
        <v>141</v>
      </c>
      <c r="L182" s="38"/>
      <c r="M182" s="197" t="s">
        <v>1</v>
      </c>
      <c r="N182" s="198" t="s">
        <v>41</v>
      </c>
      <c r="O182" s="70"/>
      <c r="P182" s="199">
        <f>O182*H182</f>
        <v>0</v>
      </c>
      <c r="Q182" s="199">
        <v>0</v>
      </c>
      <c r="R182" s="199">
        <f>Q182*H182</f>
        <v>0</v>
      </c>
      <c r="S182" s="199">
        <v>5.8999999999999997E-2</v>
      </c>
      <c r="T182" s="200">
        <f>S182*H182</f>
        <v>0.24213599999999999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01" t="s">
        <v>142</v>
      </c>
      <c r="AT182" s="201" t="s">
        <v>137</v>
      </c>
      <c r="AU182" s="201" t="s">
        <v>85</v>
      </c>
      <c r="AY182" s="16" t="s">
        <v>134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6" t="s">
        <v>83</v>
      </c>
      <c r="BK182" s="202">
        <f>ROUND(I182*H182,2)</f>
        <v>0</v>
      </c>
      <c r="BL182" s="16" t="s">
        <v>142</v>
      </c>
      <c r="BM182" s="201" t="s">
        <v>240</v>
      </c>
    </row>
    <row r="183" spans="1:65" s="2" customFormat="1" ht="29.25">
      <c r="A183" s="33"/>
      <c r="B183" s="34"/>
      <c r="C183" s="35"/>
      <c r="D183" s="203" t="s">
        <v>144</v>
      </c>
      <c r="E183" s="35"/>
      <c r="F183" s="204" t="s">
        <v>241</v>
      </c>
      <c r="G183" s="35"/>
      <c r="H183" s="35"/>
      <c r="I183" s="205"/>
      <c r="J183" s="35"/>
      <c r="K183" s="35"/>
      <c r="L183" s="38"/>
      <c r="M183" s="206"/>
      <c r="N183" s="207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144</v>
      </c>
      <c r="AU183" s="16" t="s">
        <v>85</v>
      </c>
    </row>
    <row r="184" spans="1:65" s="13" customFormat="1" ht="11.25">
      <c r="B184" s="208"/>
      <c r="C184" s="209"/>
      <c r="D184" s="203" t="s">
        <v>146</v>
      </c>
      <c r="E184" s="210" t="s">
        <v>1</v>
      </c>
      <c r="F184" s="211" t="s">
        <v>242</v>
      </c>
      <c r="G184" s="209"/>
      <c r="H184" s="212">
        <v>4.1040000000000001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146</v>
      </c>
      <c r="AU184" s="218" t="s">
        <v>85</v>
      </c>
      <c r="AV184" s="13" t="s">
        <v>85</v>
      </c>
      <c r="AW184" s="13" t="s">
        <v>32</v>
      </c>
      <c r="AX184" s="13" t="s">
        <v>83</v>
      </c>
      <c r="AY184" s="218" t="s">
        <v>134</v>
      </c>
    </row>
    <row r="185" spans="1:65" s="2" customFormat="1" ht="21.75" customHeight="1">
      <c r="A185" s="33"/>
      <c r="B185" s="34"/>
      <c r="C185" s="190" t="s">
        <v>243</v>
      </c>
      <c r="D185" s="190" t="s">
        <v>137</v>
      </c>
      <c r="E185" s="191" t="s">
        <v>244</v>
      </c>
      <c r="F185" s="192" t="s">
        <v>245</v>
      </c>
      <c r="G185" s="193" t="s">
        <v>152</v>
      </c>
      <c r="H185" s="194">
        <v>7.3710000000000004</v>
      </c>
      <c r="I185" s="195"/>
      <c r="J185" s="196">
        <f>ROUND(I185*H185,2)</f>
        <v>0</v>
      </c>
      <c r="K185" s="192" t="s">
        <v>141</v>
      </c>
      <c r="L185" s="38"/>
      <c r="M185" s="197" t="s">
        <v>1</v>
      </c>
      <c r="N185" s="198" t="s">
        <v>41</v>
      </c>
      <c r="O185" s="70"/>
      <c r="P185" s="199">
        <f>O185*H185</f>
        <v>0</v>
      </c>
      <c r="Q185" s="199">
        <v>0</v>
      </c>
      <c r="R185" s="199">
        <f>Q185*H185</f>
        <v>0</v>
      </c>
      <c r="S185" s="199">
        <v>6.3E-2</v>
      </c>
      <c r="T185" s="200">
        <f>S185*H185</f>
        <v>0.46437300000000004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01" t="s">
        <v>142</v>
      </c>
      <c r="AT185" s="201" t="s">
        <v>137</v>
      </c>
      <c r="AU185" s="201" t="s">
        <v>85</v>
      </c>
      <c r="AY185" s="16" t="s">
        <v>134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6" t="s">
        <v>83</v>
      </c>
      <c r="BK185" s="202">
        <f>ROUND(I185*H185,2)</f>
        <v>0</v>
      </c>
      <c r="BL185" s="16" t="s">
        <v>142</v>
      </c>
      <c r="BM185" s="201" t="s">
        <v>246</v>
      </c>
    </row>
    <row r="186" spans="1:65" s="2" customFormat="1" ht="19.5">
      <c r="A186" s="33"/>
      <c r="B186" s="34"/>
      <c r="C186" s="35"/>
      <c r="D186" s="203" t="s">
        <v>144</v>
      </c>
      <c r="E186" s="35"/>
      <c r="F186" s="204" t="s">
        <v>247</v>
      </c>
      <c r="G186" s="35"/>
      <c r="H186" s="35"/>
      <c r="I186" s="205"/>
      <c r="J186" s="35"/>
      <c r="K186" s="35"/>
      <c r="L186" s="38"/>
      <c r="M186" s="206"/>
      <c r="N186" s="207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144</v>
      </c>
      <c r="AU186" s="16" t="s">
        <v>85</v>
      </c>
    </row>
    <row r="187" spans="1:65" s="13" customFormat="1" ht="11.25">
      <c r="B187" s="208"/>
      <c r="C187" s="209"/>
      <c r="D187" s="203" t="s">
        <v>146</v>
      </c>
      <c r="E187" s="210" t="s">
        <v>1</v>
      </c>
      <c r="F187" s="211" t="s">
        <v>248</v>
      </c>
      <c r="G187" s="209"/>
      <c r="H187" s="212">
        <v>7.3710000000000004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146</v>
      </c>
      <c r="AU187" s="218" t="s">
        <v>85</v>
      </c>
      <c r="AV187" s="13" t="s">
        <v>85</v>
      </c>
      <c r="AW187" s="13" t="s">
        <v>32</v>
      </c>
      <c r="AX187" s="13" t="s">
        <v>83</v>
      </c>
      <c r="AY187" s="218" t="s">
        <v>134</v>
      </c>
    </row>
    <row r="188" spans="1:65" s="2" customFormat="1" ht="24.2" customHeight="1">
      <c r="A188" s="33"/>
      <c r="B188" s="34"/>
      <c r="C188" s="190" t="s">
        <v>249</v>
      </c>
      <c r="D188" s="190" t="s">
        <v>137</v>
      </c>
      <c r="E188" s="191" t="s">
        <v>250</v>
      </c>
      <c r="F188" s="192" t="s">
        <v>251</v>
      </c>
      <c r="G188" s="193" t="s">
        <v>164</v>
      </c>
      <c r="H188" s="194">
        <v>1</v>
      </c>
      <c r="I188" s="195"/>
      <c r="J188" s="196">
        <f>ROUND(I188*H188,2)</f>
        <v>0</v>
      </c>
      <c r="K188" s="192" t="s">
        <v>141</v>
      </c>
      <c r="L188" s="38"/>
      <c r="M188" s="197" t="s">
        <v>1</v>
      </c>
      <c r="N188" s="198" t="s">
        <v>41</v>
      </c>
      <c r="O188" s="70"/>
      <c r="P188" s="199">
        <f>O188*H188</f>
        <v>0</v>
      </c>
      <c r="Q188" s="199">
        <v>0</v>
      </c>
      <c r="R188" s="199">
        <f>Q188*H188</f>
        <v>0</v>
      </c>
      <c r="S188" s="199">
        <v>0.13800000000000001</v>
      </c>
      <c r="T188" s="200">
        <f>S188*H188</f>
        <v>0.13800000000000001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01" t="s">
        <v>142</v>
      </c>
      <c r="AT188" s="201" t="s">
        <v>137</v>
      </c>
      <c r="AU188" s="201" t="s">
        <v>85</v>
      </c>
      <c r="AY188" s="16" t="s">
        <v>134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6" t="s">
        <v>83</v>
      </c>
      <c r="BK188" s="202">
        <f>ROUND(I188*H188,2)</f>
        <v>0</v>
      </c>
      <c r="BL188" s="16" t="s">
        <v>142</v>
      </c>
      <c r="BM188" s="201" t="s">
        <v>252</v>
      </c>
    </row>
    <row r="189" spans="1:65" s="2" customFormat="1" ht="29.25">
      <c r="A189" s="33"/>
      <c r="B189" s="34"/>
      <c r="C189" s="35"/>
      <c r="D189" s="203" t="s">
        <v>144</v>
      </c>
      <c r="E189" s="35"/>
      <c r="F189" s="204" t="s">
        <v>253</v>
      </c>
      <c r="G189" s="35"/>
      <c r="H189" s="35"/>
      <c r="I189" s="205"/>
      <c r="J189" s="35"/>
      <c r="K189" s="35"/>
      <c r="L189" s="38"/>
      <c r="M189" s="206"/>
      <c r="N189" s="207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144</v>
      </c>
      <c r="AU189" s="16" t="s">
        <v>85</v>
      </c>
    </row>
    <row r="190" spans="1:65" s="2" customFormat="1" ht="24.2" customHeight="1">
      <c r="A190" s="33"/>
      <c r="B190" s="34"/>
      <c r="C190" s="190" t="s">
        <v>254</v>
      </c>
      <c r="D190" s="190" t="s">
        <v>137</v>
      </c>
      <c r="E190" s="191" t="s">
        <v>255</v>
      </c>
      <c r="F190" s="192" t="s">
        <v>256</v>
      </c>
      <c r="G190" s="193" t="s">
        <v>164</v>
      </c>
      <c r="H190" s="194">
        <v>4</v>
      </c>
      <c r="I190" s="195"/>
      <c r="J190" s="196">
        <f>ROUND(I190*H190,2)</f>
        <v>0</v>
      </c>
      <c r="K190" s="192" t="s">
        <v>141</v>
      </c>
      <c r="L190" s="38"/>
      <c r="M190" s="197" t="s">
        <v>1</v>
      </c>
      <c r="N190" s="198" t="s">
        <v>41</v>
      </c>
      <c r="O190" s="70"/>
      <c r="P190" s="199">
        <f>O190*H190</f>
        <v>0</v>
      </c>
      <c r="Q190" s="199">
        <v>0</v>
      </c>
      <c r="R190" s="199">
        <f>Q190*H190</f>
        <v>0</v>
      </c>
      <c r="S190" s="199">
        <v>3.1E-2</v>
      </c>
      <c r="T190" s="200">
        <f>S190*H190</f>
        <v>0.124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01" t="s">
        <v>142</v>
      </c>
      <c r="AT190" s="201" t="s">
        <v>137</v>
      </c>
      <c r="AU190" s="201" t="s">
        <v>85</v>
      </c>
      <c r="AY190" s="16" t="s">
        <v>134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6" t="s">
        <v>83</v>
      </c>
      <c r="BK190" s="202">
        <f>ROUND(I190*H190,2)</f>
        <v>0</v>
      </c>
      <c r="BL190" s="16" t="s">
        <v>142</v>
      </c>
      <c r="BM190" s="201" t="s">
        <v>257</v>
      </c>
    </row>
    <row r="191" spans="1:65" s="2" customFormat="1" ht="19.5">
      <c r="A191" s="33"/>
      <c r="B191" s="34"/>
      <c r="C191" s="35"/>
      <c r="D191" s="203" t="s">
        <v>144</v>
      </c>
      <c r="E191" s="35"/>
      <c r="F191" s="204" t="s">
        <v>258</v>
      </c>
      <c r="G191" s="35"/>
      <c r="H191" s="35"/>
      <c r="I191" s="205"/>
      <c r="J191" s="35"/>
      <c r="K191" s="35"/>
      <c r="L191" s="38"/>
      <c r="M191" s="206"/>
      <c r="N191" s="207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144</v>
      </c>
      <c r="AU191" s="16" t="s">
        <v>85</v>
      </c>
    </row>
    <row r="192" spans="1:65" s="2" customFormat="1" ht="24.2" customHeight="1">
      <c r="A192" s="33"/>
      <c r="B192" s="34"/>
      <c r="C192" s="190" t="s">
        <v>7</v>
      </c>
      <c r="D192" s="190" t="s">
        <v>137</v>
      </c>
      <c r="E192" s="191" t="s">
        <v>259</v>
      </c>
      <c r="F192" s="192" t="s">
        <v>260</v>
      </c>
      <c r="G192" s="193" t="s">
        <v>197</v>
      </c>
      <c r="H192" s="194">
        <v>19.2</v>
      </c>
      <c r="I192" s="195"/>
      <c r="J192" s="196">
        <f>ROUND(I192*H192,2)</f>
        <v>0</v>
      </c>
      <c r="K192" s="192" t="s">
        <v>141</v>
      </c>
      <c r="L192" s="38"/>
      <c r="M192" s="197" t="s">
        <v>1</v>
      </c>
      <c r="N192" s="198" t="s">
        <v>41</v>
      </c>
      <c r="O192" s="70"/>
      <c r="P192" s="199">
        <f>O192*H192</f>
        <v>0</v>
      </c>
      <c r="Q192" s="199">
        <v>0</v>
      </c>
      <c r="R192" s="199">
        <f>Q192*H192</f>
        <v>0</v>
      </c>
      <c r="S192" s="199">
        <v>2.5000000000000001E-2</v>
      </c>
      <c r="T192" s="200">
        <f>S192*H192</f>
        <v>0.48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01" t="s">
        <v>142</v>
      </c>
      <c r="AT192" s="201" t="s">
        <v>137</v>
      </c>
      <c r="AU192" s="201" t="s">
        <v>85</v>
      </c>
      <c r="AY192" s="16" t="s">
        <v>134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6" t="s">
        <v>83</v>
      </c>
      <c r="BK192" s="202">
        <f>ROUND(I192*H192,2)</f>
        <v>0</v>
      </c>
      <c r="BL192" s="16" t="s">
        <v>142</v>
      </c>
      <c r="BM192" s="201" t="s">
        <v>261</v>
      </c>
    </row>
    <row r="193" spans="1:65" s="2" customFormat="1" ht="19.5">
      <c r="A193" s="33"/>
      <c r="B193" s="34"/>
      <c r="C193" s="35"/>
      <c r="D193" s="203" t="s">
        <v>144</v>
      </c>
      <c r="E193" s="35"/>
      <c r="F193" s="204" t="s">
        <v>262</v>
      </c>
      <c r="G193" s="35"/>
      <c r="H193" s="35"/>
      <c r="I193" s="205"/>
      <c r="J193" s="35"/>
      <c r="K193" s="35"/>
      <c r="L193" s="38"/>
      <c r="M193" s="206"/>
      <c r="N193" s="207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144</v>
      </c>
      <c r="AU193" s="16" t="s">
        <v>85</v>
      </c>
    </row>
    <row r="194" spans="1:65" s="2" customFormat="1" ht="19.5">
      <c r="A194" s="33"/>
      <c r="B194" s="34"/>
      <c r="C194" s="35"/>
      <c r="D194" s="203" t="s">
        <v>263</v>
      </c>
      <c r="E194" s="35"/>
      <c r="F194" s="230" t="s">
        <v>264</v>
      </c>
      <c r="G194" s="35"/>
      <c r="H194" s="35"/>
      <c r="I194" s="205"/>
      <c r="J194" s="35"/>
      <c r="K194" s="35"/>
      <c r="L194" s="38"/>
      <c r="M194" s="206"/>
      <c r="N194" s="207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263</v>
      </c>
      <c r="AU194" s="16" t="s">
        <v>85</v>
      </c>
    </row>
    <row r="195" spans="1:65" s="13" customFormat="1" ht="11.25">
      <c r="B195" s="208"/>
      <c r="C195" s="209"/>
      <c r="D195" s="203" t="s">
        <v>146</v>
      </c>
      <c r="E195" s="210" t="s">
        <v>1</v>
      </c>
      <c r="F195" s="211" t="s">
        <v>265</v>
      </c>
      <c r="G195" s="209"/>
      <c r="H195" s="212">
        <v>19.2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146</v>
      </c>
      <c r="AU195" s="218" t="s">
        <v>85</v>
      </c>
      <c r="AV195" s="13" t="s">
        <v>85</v>
      </c>
      <c r="AW195" s="13" t="s">
        <v>32</v>
      </c>
      <c r="AX195" s="13" t="s">
        <v>83</v>
      </c>
      <c r="AY195" s="218" t="s">
        <v>134</v>
      </c>
    </row>
    <row r="196" spans="1:65" s="2" customFormat="1" ht="24.2" customHeight="1">
      <c r="A196" s="33"/>
      <c r="B196" s="34"/>
      <c r="C196" s="190" t="s">
        <v>266</v>
      </c>
      <c r="D196" s="190" t="s">
        <v>137</v>
      </c>
      <c r="E196" s="191" t="s">
        <v>267</v>
      </c>
      <c r="F196" s="192" t="s">
        <v>268</v>
      </c>
      <c r="G196" s="193" t="s">
        <v>197</v>
      </c>
      <c r="H196" s="194">
        <v>11.4</v>
      </c>
      <c r="I196" s="195"/>
      <c r="J196" s="196">
        <f>ROUND(I196*H196,2)</f>
        <v>0</v>
      </c>
      <c r="K196" s="192" t="s">
        <v>141</v>
      </c>
      <c r="L196" s="38"/>
      <c r="M196" s="197" t="s">
        <v>1</v>
      </c>
      <c r="N196" s="198" t="s">
        <v>41</v>
      </c>
      <c r="O196" s="70"/>
      <c r="P196" s="199">
        <f>O196*H196</f>
        <v>0</v>
      </c>
      <c r="Q196" s="199">
        <v>0</v>
      </c>
      <c r="R196" s="199">
        <f>Q196*H196</f>
        <v>0</v>
      </c>
      <c r="S196" s="199">
        <v>6.5000000000000002E-2</v>
      </c>
      <c r="T196" s="200">
        <f>S196*H196</f>
        <v>0.7410000000000001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01" t="s">
        <v>142</v>
      </c>
      <c r="AT196" s="201" t="s">
        <v>137</v>
      </c>
      <c r="AU196" s="201" t="s">
        <v>85</v>
      </c>
      <c r="AY196" s="16" t="s">
        <v>134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6" t="s">
        <v>83</v>
      </c>
      <c r="BK196" s="202">
        <f>ROUND(I196*H196,2)</f>
        <v>0</v>
      </c>
      <c r="BL196" s="16" t="s">
        <v>142</v>
      </c>
      <c r="BM196" s="201" t="s">
        <v>269</v>
      </c>
    </row>
    <row r="197" spans="1:65" s="2" customFormat="1" ht="29.25">
      <c r="A197" s="33"/>
      <c r="B197" s="34"/>
      <c r="C197" s="35"/>
      <c r="D197" s="203" t="s">
        <v>144</v>
      </c>
      <c r="E197" s="35"/>
      <c r="F197" s="204" t="s">
        <v>270</v>
      </c>
      <c r="G197" s="35"/>
      <c r="H197" s="35"/>
      <c r="I197" s="205"/>
      <c r="J197" s="35"/>
      <c r="K197" s="35"/>
      <c r="L197" s="38"/>
      <c r="M197" s="206"/>
      <c r="N197" s="207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144</v>
      </c>
      <c r="AU197" s="16" t="s">
        <v>85</v>
      </c>
    </row>
    <row r="198" spans="1:65" s="13" customFormat="1" ht="11.25">
      <c r="B198" s="208"/>
      <c r="C198" s="209"/>
      <c r="D198" s="203" t="s">
        <v>146</v>
      </c>
      <c r="E198" s="210" t="s">
        <v>1</v>
      </c>
      <c r="F198" s="211" t="s">
        <v>271</v>
      </c>
      <c r="G198" s="209"/>
      <c r="H198" s="212">
        <v>11.4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146</v>
      </c>
      <c r="AU198" s="218" t="s">
        <v>85</v>
      </c>
      <c r="AV198" s="13" t="s">
        <v>85</v>
      </c>
      <c r="AW198" s="13" t="s">
        <v>32</v>
      </c>
      <c r="AX198" s="13" t="s">
        <v>83</v>
      </c>
      <c r="AY198" s="218" t="s">
        <v>134</v>
      </c>
    </row>
    <row r="199" spans="1:65" s="2" customFormat="1" ht="33" customHeight="1">
      <c r="A199" s="33"/>
      <c r="B199" s="34"/>
      <c r="C199" s="190" t="s">
        <v>272</v>
      </c>
      <c r="D199" s="190" t="s">
        <v>137</v>
      </c>
      <c r="E199" s="191" t="s">
        <v>273</v>
      </c>
      <c r="F199" s="192" t="s">
        <v>274</v>
      </c>
      <c r="G199" s="193" t="s">
        <v>197</v>
      </c>
      <c r="H199" s="194">
        <v>3.3</v>
      </c>
      <c r="I199" s="195"/>
      <c r="J199" s="196">
        <f>ROUND(I199*H199,2)</f>
        <v>0</v>
      </c>
      <c r="K199" s="192" t="s">
        <v>141</v>
      </c>
      <c r="L199" s="38"/>
      <c r="M199" s="197" t="s">
        <v>1</v>
      </c>
      <c r="N199" s="198" t="s">
        <v>41</v>
      </c>
      <c r="O199" s="70"/>
      <c r="P199" s="199">
        <f>O199*H199</f>
        <v>0</v>
      </c>
      <c r="Q199" s="199">
        <v>4.7370000000000002E-2</v>
      </c>
      <c r="R199" s="199">
        <f>Q199*H199</f>
        <v>0.15632099999999999</v>
      </c>
      <c r="S199" s="199">
        <v>0</v>
      </c>
      <c r="T199" s="20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01" t="s">
        <v>142</v>
      </c>
      <c r="AT199" s="201" t="s">
        <v>137</v>
      </c>
      <c r="AU199" s="201" t="s">
        <v>85</v>
      </c>
      <c r="AY199" s="16" t="s">
        <v>134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6" t="s">
        <v>83</v>
      </c>
      <c r="BK199" s="202">
        <f>ROUND(I199*H199,2)</f>
        <v>0</v>
      </c>
      <c r="BL199" s="16" t="s">
        <v>142</v>
      </c>
      <c r="BM199" s="201" t="s">
        <v>275</v>
      </c>
    </row>
    <row r="200" spans="1:65" s="2" customFormat="1" ht="29.25">
      <c r="A200" s="33"/>
      <c r="B200" s="34"/>
      <c r="C200" s="35"/>
      <c r="D200" s="203" t="s">
        <v>144</v>
      </c>
      <c r="E200" s="35"/>
      <c r="F200" s="204" t="s">
        <v>276</v>
      </c>
      <c r="G200" s="35"/>
      <c r="H200" s="35"/>
      <c r="I200" s="205"/>
      <c r="J200" s="35"/>
      <c r="K200" s="35"/>
      <c r="L200" s="38"/>
      <c r="M200" s="206"/>
      <c r="N200" s="207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144</v>
      </c>
      <c r="AU200" s="16" t="s">
        <v>85</v>
      </c>
    </row>
    <row r="201" spans="1:65" s="13" customFormat="1" ht="11.25">
      <c r="B201" s="208"/>
      <c r="C201" s="209"/>
      <c r="D201" s="203" t="s">
        <v>146</v>
      </c>
      <c r="E201" s="210" t="s">
        <v>1</v>
      </c>
      <c r="F201" s="211" t="s">
        <v>277</v>
      </c>
      <c r="G201" s="209"/>
      <c r="H201" s="212">
        <v>3.3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146</v>
      </c>
      <c r="AU201" s="218" t="s">
        <v>85</v>
      </c>
      <c r="AV201" s="13" t="s">
        <v>85</v>
      </c>
      <c r="AW201" s="13" t="s">
        <v>32</v>
      </c>
      <c r="AX201" s="13" t="s">
        <v>83</v>
      </c>
      <c r="AY201" s="218" t="s">
        <v>134</v>
      </c>
    </row>
    <row r="202" spans="1:65" s="2" customFormat="1" ht="16.5" customHeight="1">
      <c r="A202" s="33"/>
      <c r="B202" s="34"/>
      <c r="C202" s="190" t="s">
        <v>278</v>
      </c>
      <c r="D202" s="190" t="s">
        <v>137</v>
      </c>
      <c r="E202" s="191" t="s">
        <v>279</v>
      </c>
      <c r="F202" s="192" t="s">
        <v>280</v>
      </c>
      <c r="G202" s="193" t="s">
        <v>164</v>
      </c>
      <c r="H202" s="194">
        <v>6</v>
      </c>
      <c r="I202" s="195"/>
      <c r="J202" s="196">
        <f>ROUND(I202*H202,2)</f>
        <v>0</v>
      </c>
      <c r="K202" s="192" t="s">
        <v>1</v>
      </c>
      <c r="L202" s="38"/>
      <c r="M202" s="197" t="s">
        <v>1</v>
      </c>
      <c r="N202" s="198" t="s">
        <v>41</v>
      </c>
      <c r="O202" s="70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01" t="s">
        <v>142</v>
      </c>
      <c r="AT202" s="201" t="s">
        <v>137</v>
      </c>
      <c r="AU202" s="201" t="s">
        <v>85</v>
      </c>
      <c r="AY202" s="16" t="s">
        <v>134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6" t="s">
        <v>83</v>
      </c>
      <c r="BK202" s="202">
        <f>ROUND(I202*H202,2)</f>
        <v>0</v>
      </c>
      <c r="BL202" s="16" t="s">
        <v>142</v>
      </c>
      <c r="BM202" s="201" t="s">
        <v>281</v>
      </c>
    </row>
    <row r="203" spans="1:65" s="2" customFormat="1" ht="11.25">
      <c r="A203" s="33"/>
      <c r="B203" s="34"/>
      <c r="C203" s="35"/>
      <c r="D203" s="203" t="s">
        <v>144</v>
      </c>
      <c r="E203" s="35"/>
      <c r="F203" s="204" t="s">
        <v>280</v>
      </c>
      <c r="G203" s="35"/>
      <c r="H203" s="35"/>
      <c r="I203" s="205"/>
      <c r="J203" s="35"/>
      <c r="K203" s="35"/>
      <c r="L203" s="38"/>
      <c r="M203" s="206"/>
      <c r="N203" s="207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144</v>
      </c>
      <c r="AU203" s="16" t="s">
        <v>85</v>
      </c>
    </row>
    <row r="204" spans="1:65" s="12" customFormat="1" ht="22.9" customHeight="1">
      <c r="B204" s="174"/>
      <c r="C204" s="175"/>
      <c r="D204" s="176" t="s">
        <v>75</v>
      </c>
      <c r="E204" s="188" t="s">
        <v>282</v>
      </c>
      <c r="F204" s="188" t="s">
        <v>283</v>
      </c>
      <c r="G204" s="175"/>
      <c r="H204" s="175"/>
      <c r="I204" s="178"/>
      <c r="J204" s="189">
        <f>BK204</f>
        <v>0</v>
      </c>
      <c r="K204" s="175"/>
      <c r="L204" s="180"/>
      <c r="M204" s="181"/>
      <c r="N204" s="182"/>
      <c r="O204" s="182"/>
      <c r="P204" s="183">
        <f>SUM(P205:P213)</f>
        <v>0</v>
      </c>
      <c r="Q204" s="182"/>
      <c r="R204" s="183">
        <f>SUM(R205:R213)</f>
        <v>0</v>
      </c>
      <c r="S204" s="182"/>
      <c r="T204" s="184">
        <f>SUM(T205:T213)</f>
        <v>0</v>
      </c>
      <c r="AR204" s="185" t="s">
        <v>83</v>
      </c>
      <c r="AT204" s="186" t="s">
        <v>75</v>
      </c>
      <c r="AU204" s="186" t="s">
        <v>83</v>
      </c>
      <c r="AY204" s="185" t="s">
        <v>134</v>
      </c>
      <c r="BK204" s="187">
        <f>SUM(BK205:BK213)</f>
        <v>0</v>
      </c>
    </row>
    <row r="205" spans="1:65" s="2" customFormat="1" ht="24.2" customHeight="1">
      <c r="A205" s="33"/>
      <c r="B205" s="34"/>
      <c r="C205" s="190" t="s">
        <v>284</v>
      </c>
      <c r="D205" s="190" t="s">
        <v>137</v>
      </c>
      <c r="E205" s="191" t="s">
        <v>285</v>
      </c>
      <c r="F205" s="192" t="s">
        <v>286</v>
      </c>
      <c r="G205" s="193" t="s">
        <v>140</v>
      </c>
      <c r="H205" s="194">
        <v>4.2859999999999996</v>
      </c>
      <c r="I205" s="195"/>
      <c r="J205" s="196">
        <f>ROUND(I205*H205,2)</f>
        <v>0</v>
      </c>
      <c r="K205" s="192" t="s">
        <v>141</v>
      </c>
      <c r="L205" s="38"/>
      <c r="M205" s="197" t="s">
        <v>1</v>
      </c>
      <c r="N205" s="198" t="s">
        <v>41</v>
      </c>
      <c r="O205" s="70"/>
      <c r="P205" s="199">
        <f>O205*H205</f>
        <v>0</v>
      </c>
      <c r="Q205" s="199">
        <v>0</v>
      </c>
      <c r="R205" s="199">
        <f>Q205*H205</f>
        <v>0</v>
      </c>
      <c r="S205" s="199">
        <v>0</v>
      </c>
      <c r="T205" s="20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01" t="s">
        <v>142</v>
      </c>
      <c r="AT205" s="201" t="s">
        <v>137</v>
      </c>
      <c r="AU205" s="201" t="s">
        <v>85</v>
      </c>
      <c r="AY205" s="16" t="s">
        <v>134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6" t="s">
        <v>83</v>
      </c>
      <c r="BK205" s="202">
        <f>ROUND(I205*H205,2)</f>
        <v>0</v>
      </c>
      <c r="BL205" s="16" t="s">
        <v>142</v>
      </c>
      <c r="BM205" s="201" t="s">
        <v>287</v>
      </c>
    </row>
    <row r="206" spans="1:65" s="2" customFormat="1" ht="19.5">
      <c r="A206" s="33"/>
      <c r="B206" s="34"/>
      <c r="C206" s="35"/>
      <c r="D206" s="203" t="s">
        <v>144</v>
      </c>
      <c r="E206" s="35"/>
      <c r="F206" s="204" t="s">
        <v>288</v>
      </c>
      <c r="G206" s="35"/>
      <c r="H206" s="35"/>
      <c r="I206" s="205"/>
      <c r="J206" s="35"/>
      <c r="K206" s="35"/>
      <c r="L206" s="38"/>
      <c r="M206" s="206"/>
      <c r="N206" s="207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144</v>
      </c>
      <c r="AU206" s="16" t="s">
        <v>85</v>
      </c>
    </row>
    <row r="207" spans="1:65" s="2" customFormat="1" ht="24.2" customHeight="1">
      <c r="A207" s="33"/>
      <c r="B207" s="34"/>
      <c r="C207" s="190" t="s">
        <v>289</v>
      </c>
      <c r="D207" s="190" t="s">
        <v>137</v>
      </c>
      <c r="E207" s="191" t="s">
        <v>290</v>
      </c>
      <c r="F207" s="192" t="s">
        <v>291</v>
      </c>
      <c r="G207" s="193" t="s">
        <v>140</v>
      </c>
      <c r="H207" s="194">
        <v>4.2859999999999996</v>
      </c>
      <c r="I207" s="195"/>
      <c r="J207" s="196">
        <f>ROUND(I207*H207,2)</f>
        <v>0</v>
      </c>
      <c r="K207" s="192" t="s">
        <v>141</v>
      </c>
      <c r="L207" s="38"/>
      <c r="M207" s="197" t="s">
        <v>1</v>
      </c>
      <c r="N207" s="198" t="s">
        <v>41</v>
      </c>
      <c r="O207" s="70"/>
      <c r="P207" s="199">
        <f>O207*H207</f>
        <v>0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01" t="s">
        <v>142</v>
      </c>
      <c r="AT207" s="201" t="s">
        <v>137</v>
      </c>
      <c r="AU207" s="201" t="s">
        <v>85</v>
      </c>
      <c r="AY207" s="16" t="s">
        <v>134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6" t="s">
        <v>83</v>
      </c>
      <c r="BK207" s="202">
        <f>ROUND(I207*H207,2)</f>
        <v>0</v>
      </c>
      <c r="BL207" s="16" t="s">
        <v>142</v>
      </c>
      <c r="BM207" s="201" t="s">
        <v>292</v>
      </c>
    </row>
    <row r="208" spans="1:65" s="2" customFormat="1" ht="19.5">
      <c r="A208" s="33"/>
      <c r="B208" s="34"/>
      <c r="C208" s="35"/>
      <c r="D208" s="203" t="s">
        <v>144</v>
      </c>
      <c r="E208" s="35"/>
      <c r="F208" s="204" t="s">
        <v>293</v>
      </c>
      <c r="G208" s="35"/>
      <c r="H208" s="35"/>
      <c r="I208" s="205"/>
      <c r="J208" s="35"/>
      <c r="K208" s="35"/>
      <c r="L208" s="38"/>
      <c r="M208" s="206"/>
      <c r="N208" s="207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144</v>
      </c>
      <c r="AU208" s="16" t="s">
        <v>85</v>
      </c>
    </row>
    <row r="209" spans="1:65" s="2" customFormat="1" ht="24.2" customHeight="1">
      <c r="A209" s="33"/>
      <c r="B209" s="34"/>
      <c r="C209" s="190" t="s">
        <v>294</v>
      </c>
      <c r="D209" s="190" t="s">
        <v>137</v>
      </c>
      <c r="E209" s="191" t="s">
        <v>295</v>
      </c>
      <c r="F209" s="192" t="s">
        <v>296</v>
      </c>
      <c r="G209" s="193" t="s">
        <v>140</v>
      </c>
      <c r="H209" s="194">
        <v>81.433999999999997</v>
      </c>
      <c r="I209" s="195"/>
      <c r="J209" s="196">
        <f>ROUND(I209*H209,2)</f>
        <v>0</v>
      </c>
      <c r="K209" s="192" t="s">
        <v>141</v>
      </c>
      <c r="L209" s="38"/>
      <c r="M209" s="197" t="s">
        <v>1</v>
      </c>
      <c r="N209" s="198" t="s">
        <v>41</v>
      </c>
      <c r="O209" s="70"/>
      <c r="P209" s="199">
        <f>O209*H209</f>
        <v>0</v>
      </c>
      <c r="Q209" s="199">
        <v>0</v>
      </c>
      <c r="R209" s="199">
        <f>Q209*H209</f>
        <v>0</v>
      </c>
      <c r="S209" s="199">
        <v>0</v>
      </c>
      <c r="T209" s="20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01" t="s">
        <v>142</v>
      </c>
      <c r="AT209" s="201" t="s">
        <v>137</v>
      </c>
      <c r="AU209" s="201" t="s">
        <v>85</v>
      </c>
      <c r="AY209" s="16" t="s">
        <v>134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16" t="s">
        <v>83</v>
      </c>
      <c r="BK209" s="202">
        <f>ROUND(I209*H209,2)</f>
        <v>0</v>
      </c>
      <c r="BL209" s="16" t="s">
        <v>142</v>
      </c>
      <c r="BM209" s="201" t="s">
        <v>297</v>
      </c>
    </row>
    <row r="210" spans="1:65" s="2" customFormat="1" ht="29.25">
      <c r="A210" s="33"/>
      <c r="B210" s="34"/>
      <c r="C210" s="35"/>
      <c r="D210" s="203" t="s">
        <v>144</v>
      </c>
      <c r="E210" s="35"/>
      <c r="F210" s="204" t="s">
        <v>298</v>
      </c>
      <c r="G210" s="35"/>
      <c r="H210" s="35"/>
      <c r="I210" s="205"/>
      <c r="J210" s="35"/>
      <c r="K210" s="35"/>
      <c r="L210" s="38"/>
      <c r="M210" s="206"/>
      <c r="N210" s="207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144</v>
      </c>
      <c r="AU210" s="16" t="s">
        <v>85</v>
      </c>
    </row>
    <row r="211" spans="1:65" s="13" customFormat="1" ht="11.25">
      <c r="B211" s="208"/>
      <c r="C211" s="209"/>
      <c r="D211" s="203" t="s">
        <v>146</v>
      </c>
      <c r="E211" s="209"/>
      <c r="F211" s="211" t="s">
        <v>299</v>
      </c>
      <c r="G211" s="209"/>
      <c r="H211" s="212">
        <v>81.433999999999997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146</v>
      </c>
      <c r="AU211" s="218" t="s">
        <v>85</v>
      </c>
      <c r="AV211" s="13" t="s">
        <v>85</v>
      </c>
      <c r="AW211" s="13" t="s">
        <v>4</v>
      </c>
      <c r="AX211" s="13" t="s">
        <v>83</v>
      </c>
      <c r="AY211" s="218" t="s">
        <v>134</v>
      </c>
    </row>
    <row r="212" spans="1:65" s="2" customFormat="1" ht="33" customHeight="1">
      <c r="A212" s="33"/>
      <c r="B212" s="34"/>
      <c r="C212" s="190" t="s">
        <v>300</v>
      </c>
      <c r="D212" s="190" t="s">
        <v>137</v>
      </c>
      <c r="E212" s="191" t="s">
        <v>301</v>
      </c>
      <c r="F212" s="192" t="s">
        <v>302</v>
      </c>
      <c r="G212" s="193" t="s">
        <v>140</v>
      </c>
      <c r="H212" s="194">
        <v>4.2859999999999996</v>
      </c>
      <c r="I212" s="195"/>
      <c r="J212" s="196">
        <f>ROUND(I212*H212,2)</f>
        <v>0</v>
      </c>
      <c r="K212" s="192" t="s">
        <v>141</v>
      </c>
      <c r="L212" s="38"/>
      <c r="M212" s="197" t="s">
        <v>1</v>
      </c>
      <c r="N212" s="198" t="s">
        <v>41</v>
      </c>
      <c r="O212" s="70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01" t="s">
        <v>142</v>
      </c>
      <c r="AT212" s="201" t="s">
        <v>137</v>
      </c>
      <c r="AU212" s="201" t="s">
        <v>85</v>
      </c>
      <c r="AY212" s="16" t="s">
        <v>134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6" t="s">
        <v>83</v>
      </c>
      <c r="BK212" s="202">
        <f>ROUND(I212*H212,2)</f>
        <v>0</v>
      </c>
      <c r="BL212" s="16" t="s">
        <v>142</v>
      </c>
      <c r="BM212" s="201" t="s">
        <v>303</v>
      </c>
    </row>
    <row r="213" spans="1:65" s="2" customFormat="1" ht="29.25">
      <c r="A213" s="33"/>
      <c r="B213" s="34"/>
      <c r="C213" s="35"/>
      <c r="D213" s="203" t="s">
        <v>144</v>
      </c>
      <c r="E213" s="35"/>
      <c r="F213" s="204" t="s">
        <v>304</v>
      </c>
      <c r="G213" s="35"/>
      <c r="H213" s="35"/>
      <c r="I213" s="205"/>
      <c r="J213" s="35"/>
      <c r="K213" s="35"/>
      <c r="L213" s="38"/>
      <c r="M213" s="206"/>
      <c r="N213" s="207"/>
      <c r="O213" s="70"/>
      <c r="P213" s="70"/>
      <c r="Q213" s="70"/>
      <c r="R213" s="70"/>
      <c r="S213" s="70"/>
      <c r="T213" s="71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144</v>
      </c>
      <c r="AU213" s="16" t="s">
        <v>85</v>
      </c>
    </row>
    <row r="214" spans="1:65" s="12" customFormat="1" ht="25.9" customHeight="1">
      <c r="B214" s="174"/>
      <c r="C214" s="175"/>
      <c r="D214" s="176" t="s">
        <v>75</v>
      </c>
      <c r="E214" s="177" t="s">
        <v>305</v>
      </c>
      <c r="F214" s="177" t="s">
        <v>306</v>
      </c>
      <c r="G214" s="175"/>
      <c r="H214" s="175"/>
      <c r="I214" s="178"/>
      <c r="J214" s="179">
        <f>BK214</f>
        <v>0</v>
      </c>
      <c r="K214" s="175"/>
      <c r="L214" s="180"/>
      <c r="M214" s="181"/>
      <c r="N214" s="182"/>
      <c r="O214" s="182"/>
      <c r="P214" s="183">
        <f>P215+P220+P223+P230</f>
        <v>0</v>
      </c>
      <c r="Q214" s="182"/>
      <c r="R214" s="183">
        <f>R215+R220+R223+R230</f>
        <v>0.21423233999999999</v>
      </c>
      <c r="S214" s="182"/>
      <c r="T214" s="184">
        <f>T215+T220+T223+T230</f>
        <v>4.6653390000000003E-2</v>
      </c>
      <c r="AR214" s="185" t="s">
        <v>85</v>
      </c>
      <c r="AT214" s="186" t="s">
        <v>75</v>
      </c>
      <c r="AU214" s="186" t="s">
        <v>76</v>
      </c>
      <c r="AY214" s="185" t="s">
        <v>134</v>
      </c>
      <c r="BK214" s="187">
        <f>BK215+BK220+BK223+BK230</f>
        <v>0</v>
      </c>
    </row>
    <row r="215" spans="1:65" s="12" customFormat="1" ht="22.9" customHeight="1">
      <c r="B215" s="174"/>
      <c r="C215" s="175"/>
      <c r="D215" s="176" t="s">
        <v>75</v>
      </c>
      <c r="E215" s="188" t="s">
        <v>307</v>
      </c>
      <c r="F215" s="188" t="s">
        <v>308</v>
      </c>
      <c r="G215" s="175"/>
      <c r="H215" s="175"/>
      <c r="I215" s="178"/>
      <c r="J215" s="189">
        <f>BK215</f>
        <v>0</v>
      </c>
      <c r="K215" s="175"/>
      <c r="L215" s="180"/>
      <c r="M215" s="181"/>
      <c r="N215" s="182"/>
      <c r="O215" s="182"/>
      <c r="P215" s="183">
        <f>SUM(P216:P219)</f>
        <v>0</v>
      </c>
      <c r="Q215" s="182"/>
      <c r="R215" s="183">
        <f>SUM(R216:R219)</f>
        <v>0</v>
      </c>
      <c r="S215" s="182"/>
      <c r="T215" s="184">
        <f>SUM(T216:T219)</f>
        <v>0</v>
      </c>
      <c r="AR215" s="185" t="s">
        <v>85</v>
      </c>
      <c r="AT215" s="186" t="s">
        <v>75</v>
      </c>
      <c r="AU215" s="186" t="s">
        <v>83</v>
      </c>
      <c r="AY215" s="185" t="s">
        <v>134</v>
      </c>
      <c r="BK215" s="187">
        <f>SUM(BK216:BK219)</f>
        <v>0</v>
      </c>
    </row>
    <row r="216" spans="1:65" s="2" customFormat="1" ht="16.5" customHeight="1">
      <c r="A216" s="33"/>
      <c r="B216" s="34"/>
      <c r="C216" s="190" t="s">
        <v>309</v>
      </c>
      <c r="D216" s="190" t="s">
        <v>137</v>
      </c>
      <c r="E216" s="191" t="s">
        <v>310</v>
      </c>
      <c r="F216" s="192" t="s">
        <v>311</v>
      </c>
      <c r="G216" s="193" t="s">
        <v>164</v>
      </c>
      <c r="H216" s="194">
        <v>1</v>
      </c>
      <c r="I216" s="195"/>
      <c r="J216" s="196">
        <f>ROUND(I216*H216,2)</f>
        <v>0</v>
      </c>
      <c r="K216" s="192" t="s">
        <v>141</v>
      </c>
      <c r="L216" s="38"/>
      <c r="M216" s="197" t="s">
        <v>1</v>
      </c>
      <c r="N216" s="198" t="s">
        <v>41</v>
      </c>
      <c r="O216" s="70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01" t="s">
        <v>232</v>
      </c>
      <c r="AT216" s="201" t="s">
        <v>137</v>
      </c>
      <c r="AU216" s="201" t="s">
        <v>85</v>
      </c>
      <c r="AY216" s="16" t="s">
        <v>134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6" t="s">
        <v>83</v>
      </c>
      <c r="BK216" s="202">
        <f>ROUND(I216*H216,2)</f>
        <v>0</v>
      </c>
      <c r="BL216" s="16" t="s">
        <v>232</v>
      </c>
      <c r="BM216" s="201" t="s">
        <v>312</v>
      </c>
    </row>
    <row r="217" spans="1:65" s="2" customFormat="1" ht="19.5">
      <c r="A217" s="33"/>
      <c r="B217" s="34"/>
      <c r="C217" s="35"/>
      <c r="D217" s="203" t="s">
        <v>144</v>
      </c>
      <c r="E217" s="35"/>
      <c r="F217" s="204" t="s">
        <v>313</v>
      </c>
      <c r="G217" s="35"/>
      <c r="H217" s="35"/>
      <c r="I217" s="205"/>
      <c r="J217" s="35"/>
      <c r="K217" s="35"/>
      <c r="L217" s="38"/>
      <c r="M217" s="206"/>
      <c r="N217" s="207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144</v>
      </c>
      <c r="AU217" s="16" t="s">
        <v>85</v>
      </c>
    </row>
    <row r="218" spans="1:65" s="2" customFormat="1" ht="16.5" customHeight="1">
      <c r="A218" s="33"/>
      <c r="B218" s="34"/>
      <c r="C218" s="231" t="s">
        <v>314</v>
      </c>
      <c r="D218" s="231" t="s">
        <v>315</v>
      </c>
      <c r="E218" s="232" t="s">
        <v>316</v>
      </c>
      <c r="F218" s="233" t="s">
        <v>317</v>
      </c>
      <c r="G218" s="234" t="s">
        <v>164</v>
      </c>
      <c r="H218" s="235">
        <v>1</v>
      </c>
      <c r="I218" s="236"/>
      <c r="J218" s="237">
        <f>ROUND(I218*H218,2)</f>
        <v>0</v>
      </c>
      <c r="K218" s="233" t="s">
        <v>1</v>
      </c>
      <c r="L218" s="238"/>
      <c r="M218" s="239" t="s">
        <v>1</v>
      </c>
      <c r="N218" s="240" t="s">
        <v>41</v>
      </c>
      <c r="O218" s="70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01" t="s">
        <v>318</v>
      </c>
      <c r="AT218" s="201" t="s">
        <v>315</v>
      </c>
      <c r="AU218" s="201" t="s">
        <v>85</v>
      </c>
      <c r="AY218" s="16" t="s">
        <v>134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6" t="s">
        <v>83</v>
      </c>
      <c r="BK218" s="202">
        <f>ROUND(I218*H218,2)</f>
        <v>0</v>
      </c>
      <c r="BL218" s="16" t="s">
        <v>232</v>
      </c>
      <c r="BM218" s="201" t="s">
        <v>319</v>
      </c>
    </row>
    <row r="219" spans="1:65" s="2" customFormat="1" ht="11.25">
      <c r="A219" s="33"/>
      <c r="B219" s="34"/>
      <c r="C219" s="35"/>
      <c r="D219" s="203" t="s">
        <v>144</v>
      </c>
      <c r="E219" s="35"/>
      <c r="F219" s="204" t="s">
        <v>317</v>
      </c>
      <c r="G219" s="35"/>
      <c r="H219" s="35"/>
      <c r="I219" s="205"/>
      <c r="J219" s="35"/>
      <c r="K219" s="35"/>
      <c r="L219" s="38"/>
      <c r="M219" s="206"/>
      <c r="N219" s="207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144</v>
      </c>
      <c r="AU219" s="16" t="s">
        <v>85</v>
      </c>
    </row>
    <row r="220" spans="1:65" s="12" customFormat="1" ht="22.9" customHeight="1">
      <c r="B220" s="174"/>
      <c r="C220" s="175"/>
      <c r="D220" s="176" t="s">
        <v>75</v>
      </c>
      <c r="E220" s="188" t="s">
        <v>320</v>
      </c>
      <c r="F220" s="188" t="s">
        <v>321</v>
      </c>
      <c r="G220" s="175"/>
      <c r="H220" s="175"/>
      <c r="I220" s="178"/>
      <c r="J220" s="189">
        <f>BK220</f>
        <v>0</v>
      </c>
      <c r="K220" s="175"/>
      <c r="L220" s="180"/>
      <c r="M220" s="181"/>
      <c r="N220" s="182"/>
      <c r="O220" s="182"/>
      <c r="P220" s="183">
        <f>SUM(P221:P222)</f>
        <v>0</v>
      </c>
      <c r="Q220" s="182"/>
      <c r="R220" s="183">
        <f>SUM(R221:R222)</f>
        <v>0</v>
      </c>
      <c r="S220" s="182"/>
      <c r="T220" s="184">
        <f>SUM(T221:T222)</f>
        <v>7.1999999999999998E-3</v>
      </c>
      <c r="AR220" s="185" t="s">
        <v>85</v>
      </c>
      <c r="AT220" s="186" t="s">
        <v>75</v>
      </c>
      <c r="AU220" s="186" t="s">
        <v>83</v>
      </c>
      <c r="AY220" s="185" t="s">
        <v>134</v>
      </c>
      <c r="BK220" s="187">
        <f>SUM(BK221:BK222)</f>
        <v>0</v>
      </c>
    </row>
    <row r="221" spans="1:65" s="2" customFormat="1" ht="16.5" customHeight="1">
      <c r="A221" s="33"/>
      <c r="B221" s="34"/>
      <c r="C221" s="190" t="s">
        <v>322</v>
      </c>
      <c r="D221" s="190" t="s">
        <v>137</v>
      </c>
      <c r="E221" s="191" t="s">
        <v>323</v>
      </c>
      <c r="F221" s="192" t="s">
        <v>324</v>
      </c>
      <c r="G221" s="193" t="s">
        <v>164</v>
      </c>
      <c r="H221" s="194">
        <v>1</v>
      </c>
      <c r="I221" s="195"/>
      <c r="J221" s="196">
        <f>ROUND(I221*H221,2)</f>
        <v>0</v>
      </c>
      <c r="K221" s="192" t="s">
        <v>1</v>
      </c>
      <c r="L221" s="38"/>
      <c r="M221" s="197" t="s">
        <v>1</v>
      </c>
      <c r="N221" s="198" t="s">
        <v>41</v>
      </c>
      <c r="O221" s="70"/>
      <c r="P221" s="199">
        <f>O221*H221</f>
        <v>0</v>
      </c>
      <c r="Q221" s="199">
        <v>0</v>
      </c>
      <c r="R221" s="199">
        <f>Q221*H221</f>
        <v>0</v>
      </c>
      <c r="S221" s="199">
        <v>7.1999999999999998E-3</v>
      </c>
      <c r="T221" s="200">
        <f>S221*H221</f>
        <v>7.1999999999999998E-3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01" t="s">
        <v>232</v>
      </c>
      <c r="AT221" s="201" t="s">
        <v>137</v>
      </c>
      <c r="AU221" s="201" t="s">
        <v>85</v>
      </c>
      <c r="AY221" s="16" t="s">
        <v>134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6" t="s">
        <v>83</v>
      </c>
      <c r="BK221" s="202">
        <f>ROUND(I221*H221,2)</f>
        <v>0</v>
      </c>
      <c r="BL221" s="16" t="s">
        <v>232</v>
      </c>
      <c r="BM221" s="201" t="s">
        <v>325</v>
      </c>
    </row>
    <row r="222" spans="1:65" s="2" customFormat="1" ht="11.25">
      <c r="A222" s="33"/>
      <c r="B222" s="34"/>
      <c r="C222" s="35"/>
      <c r="D222" s="203" t="s">
        <v>144</v>
      </c>
      <c r="E222" s="35"/>
      <c r="F222" s="204" t="s">
        <v>324</v>
      </c>
      <c r="G222" s="35"/>
      <c r="H222" s="35"/>
      <c r="I222" s="205"/>
      <c r="J222" s="35"/>
      <c r="K222" s="35"/>
      <c r="L222" s="38"/>
      <c r="M222" s="206"/>
      <c r="N222" s="207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144</v>
      </c>
      <c r="AU222" s="16" t="s">
        <v>85</v>
      </c>
    </row>
    <row r="223" spans="1:65" s="12" customFormat="1" ht="22.9" customHeight="1">
      <c r="B223" s="174"/>
      <c r="C223" s="175"/>
      <c r="D223" s="176" t="s">
        <v>75</v>
      </c>
      <c r="E223" s="188" t="s">
        <v>326</v>
      </c>
      <c r="F223" s="188" t="s">
        <v>327</v>
      </c>
      <c r="G223" s="175"/>
      <c r="H223" s="175"/>
      <c r="I223" s="178"/>
      <c r="J223" s="189">
        <f>BK223</f>
        <v>0</v>
      </c>
      <c r="K223" s="175"/>
      <c r="L223" s="180"/>
      <c r="M223" s="181"/>
      <c r="N223" s="182"/>
      <c r="O223" s="182"/>
      <c r="P223" s="183">
        <f>SUM(P224:P229)</f>
        <v>0</v>
      </c>
      <c r="Q223" s="182"/>
      <c r="R223" s="183">
        <f>SUM(R224:R229)</f>
        <v>4.4196000000000001E-3</v>
      </c>
      <c r="S223" s="182"/>
      <c r="T223" s="184">
        <f>SUM(T224:T229)</f>
        <v>0</v>
      </c>
      <c r="AR223" s="185" t="s">
        <v>85</v>
      </c>
      <c r="AT223" s="186" t="s">
        <v>75</v>
      </c>
      <c r="AU223" s="186" t="s">
        <v>83</v>
      </c>
      <c r="AY223" s="185" t="s">
        <v>134</v>
      </c>
      <c r="BK223" s="187">
        <f>SUM(BK224:BK229)</f>
        <v>0</v>
      </c>
    </row>
    <row r="224" spans="1:65" s="2" customFormat="1" ht="24.2" customHeight="1">
      <c r="A224" s="33"/>
      <c r="B224" s="34"/>
      <c r="C224" s="190" t="s">
        <v>318</v>
      </c>
      <c r="D224" s="190" t="s">
        <v>137</v>
      </c>
      <c r="E224" s="191" t="s">
        <v>328</v>
      </c>
      <c r="F224" s="192" t="s">
        <v>329</v>
      </c>
      <c r="G224" s="193" t="s">
        <v>197</v>
      </c>
      <c r="H224" s="194">
        <v>15.24</v>
      </c>
      <c r="I224" s="195"/>
      <c r="J224" s="196">
        <f>ROUND(I224*H224,2)</f>
        <v>0</v>
      </c>
      <c r="K224" s="192" t="s">
        <v>1</v>
      </c>
      <c r="L224" s="38"/>
      <c r="M224" s="197" t="s">
        <v>1</v>
      </c>
      <c r="N224" s="198" t="s">
        <v>41</v>
      </c>
      <c r="O224" s="70"/>
      <c r="P224" s="199">
        <f>O224*H224</f>
        <v>0</v>
      </c>
      <c r="Q224" s="199">
        <v>2.9E-4</v>
      </c>
      <c r="R224" s="199">
        <f>Q224*H224</f>
        <v>4.4196000000000001E-3</v>
      </c>
      <c r="S224" s="199">
        <v>0</v>
      </c>
      <c r="T224" s="20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01" t="s">
        <v>232</v>
      </c>
      <c r="AT224" s="201" t="s">
        <v>137</v>
      </c>
      <c r="AU224" s="201" t="s">
        <v>85</v>
      </c>
      <c r="AY224" s="16" t="s">
        <v>134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6" t="s">
        <v>83</v>
      </c>
      <c r="BK224" s="202">
        <f>ROUND(I224*H224,2)</f>
        <v>0</v>
      </c>
      <c r="BL224" s="16" t="s">
        <v>232</v>
      </c>
      <c r="BM224" s="201" t="s">
        <v>330</v>
      </c>
    </row>
    <row r="225" spans="1:65" s="2" customFormat="1" ht="19.5">
      <c r="A225" s="33"/>
      <c r="B225" s="34"/>
      <c r="C225" s="35"/>
      <c r="D225" s="203" t="s">
        <v>144</v>
      </c>
      <c r="E225" s="35"/>
      <c r="F225" s="204" t="s">
        <v>329</v>
      </c>
      <c r="G225" s="35"/>
      <c r="H225" s="35"/>
      <c r="I225" s="205"/>
      <c r="J225" s="35"/>
      <c r="K225" s="35"/>
      <c r="L225" s="38"/>
      <c r="M225" s="206"/>
      <c r="N225" s="207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144</v>
      </c>
      <c r="AU225" s="16" t="s">
        <v>85</v>
      </c>
    </row>
    <row r="226" spans="1:65" s="13" customFormat="1" ht="11.25">
      <c r="B226" s="208"/>
      <c r="C226" s="209"/>
      <c r="D226" s="203" t="s">
        <v>146</v>
      </c>
      <c r="E226" s="210" t="s">
        <v>1</v>
      </c>
      <c r="F226" s="211" t="s">
        <v>331</v>
      </c>
      <c r="G226" s="209"/>
      <c r="H226" s="212">
        <v>15.24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146</v>
      </c>
      <c r="AU226" s="218" t="s">
        <v>85</v>
      </c>
      <c r="AV226" s="13" t="s">
        <v>85</v>
      </c>
      <c r="AW226" s="13" t="s">
        <v>32</v>
      </c>
      <c r="AX226" s="13" t="s">
        <v>83</v>
      </c>
      <c r="AY226" s="218" t="s">
        <v>134</v>
      </c>
    </row>
    <row r="227" spans="1:65" s="2" customFormat="1" ht="16.5" customHeight="1">
      <c r="A227" s="33"/>
      <c r="B227" s="34"/>
      <c r="C227" s="190" t="s">
        <v>332</v>
      </c>
      <c r="D227" s="190" t="s">
        <v>137</v>
      </c>
      <c r="E227" s="191" t="s">
        <v>333</v>
      </c>
      <c r="F227" s="192" t="s">
        <v>334</v>
      </c>
      <c r="G227" s="193" t="s">
        <v>164</v>
      </c>
      <c r="H227" s="194">
        <v>1</v>
      </c>
      <c r="I227" s="195"/>
      <c r="J227" s="196">
        <f>ROUND(I227*H227,2)</f>
        <v>0</v>
      </c>
      <c r="K227" s="192" t="s">
        <v>1</v>
      </c>
      <c r="L227" s="38"/>
      <c r="M227" s="197" t="s">
        <v>1</v>
      </c>
      <c r="N227" s="198" t="s">
        <v>41</v>
      </c>
      <c r="O227" s="70"/>
      <c r="P227" s="199">
        <f>O227*H227</f>
        <v>0</v>
      </c>
      <c r="Q227" s="199">
        <v>0</v>
      </c>
      <c r="R227" s="199">
        <f>Q227*H227</f>
        <v>0</v>
      </c>
      <c r="S227" s="199">
        <v>0</v>
      </c>
      <c r="T227" s="20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01" t="s">
        <v>232</v>
      </c>
      <c r="AT227" s="201" t="s">
        <v>137</v>
      </c>
      <c r="AU227" s="201" t="s">
        <v>85</v>
      </c>
      <c r="AY227" s="16" t="s">
        <v>134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16" t="s">
        <v>83</v>
      </c>
      <c r="BK227" s="202">
        <f>ROUND(I227*H227,2)</f>
        <v>0</v>
      </c>
      <c r="BL227" s="16" t="s">
        <v>232</v>
      </c>
      <c r="BM227" s="201" t="s">
        <v>335</v>
      </c>
    </row>
    <row r="228" spans="1:65" s="2" customFormat="1" ht="11.25">
      <c r="A228" s="33"/>
      <c r="B228" s="34"/>
      <c r="C228" s="35"/>
      <c r="D228" s="203" t="s">
        <v>144</v>
      </c>
      <c r="E228" s="35"/>
      <c r="F228" s="204" t="s">
        <v>334</v>
      </c>
      <c r="G228" s="35"/>
      <c r="H228" s="35"/>
      <c r="I228" s="205"/>
      <c r="J228" s="35"/>
      <c r="K228" s="35"/>
      <c r="L228" s="38"/>
      <c r="M228" s="206"/>
      <c r="N228" s="207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144</v>
      </c>
      <c r="AU228" s="16" t="s">
        <v>85</v>
      </c>
    </row>
    <row r="229" spans="1:65" s="2" customFormat="1" ht="97.5">
      <c r="A229" s="33"/>
      <c r="B229" s="34"/>
      <c r="C229" s="35"/>
      <c r="D229" s="203" t="s">
        <v>263</v>
      </c>
      <c r="E229" s="35"/>
      <c r="F229" s="230" t="s">
        <v>336</v>
      </c>
      <c r="G229" s="35"/>
      <c r="H229" s="35"/>
      <c r="I229" s="205"/>
      <c r="J229" s="35"/>
      <c r="K229" s="35"/>
      <c r="L229" s="38"/>
      <c r="M229" s="206"/>
      <c r="N229" s="207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263</v>
      </c>
      <c r="AU229" s="16" t="s">
        <v>85</v>
      </c>
    </row>
    <row r="230" spans="1:65" s="12" customFormat="1" ht="22.9" customHeight="1">
      <c r="B230" s="174"/>
      <c r="C230" s="175"/>
      <c r="D230" s="176" t="s">
        <v>75</v>
      </c>
      <c r="E230" s="188" t="s">
        <v>337</v>
      </c>
      <c r="F230" s="188" t="s">
        <v>338</v>
      </c>
      <c r="G230" s="175"/>
      <c r="H230" s="175"/>
      <c r="I230" s="178"/>
      <c r="J230" s="189">
        <f>BK230</f>
        <v>0</v>
      </c>
      <c r="K230" s="175"/>
      <c r="L230" s="180"/>
      <c r="M230" s="181"/>
      <c r="N230" s="182"/>
      <c r="O230" s="182"/>
      <c r="P230" s="183">
        <f>SUM(P231:P247)</f>
        <v>0</v>
      </c>
      <c r="Q230" s="182"/>
      <c r="R230" s="183">
        <f>SUM(R231:R247)</f>
        <v>0.20981274</v>
      </c>
      <c r="S230" s="182"/>
      <c r="T230" s="184">
        <f>SUM(T231:T247)</f>
        <v>3.9453390000000005E-2</v>
      </c>
      <c r="AR230" s="185" t="s">
        <v>85</v>
      </c>
      <c r="AT230" s="186" t="s">
        <v>75</v>
      </c>
      <c r="AU230" s="186" t="s">
        <v>83</v>
      </c>
      <c r="AY230" s="185" t="s">
        <v>134</v>
      </c>
      <c r="BK230" s="187">
        <f>SUM(BK231:BK247)</f>
        <v>0</v>
      </c>
    </row>
    <row r="231" spans="1:65" s="2" customFormat="1" ht="24.2" customHeight="1">
      <c r="A231" s="33"/>
      <c r="B231" s="34"/>
      <c r="C231" s="190" t="s">
        <v>339</v>
      </c>
      <c r="D231" s="190" t="s">
        <v>137</v>
      </c>
      <c r="E231" s="191" t="s">
        <v>340</v>
      </c>
      <c r="F231" s="192" t="s">
        <v>341</v>
      </c>
      <c r="G231" s="193" t="s">
        <v>152</v>
      </c>
      <c r="H231" s="194">
        <v>127.26900000000001</v>
      </c>
      <c r="I231" s="195"/>
      <c r="J231" s="196">
        <f>ROUND(I231*H231,2)</f>
        <v>0</v>
      </c>
      <c r="K231" s="192" t="s">
        <v>141</v>
      </c>
      <c r="L231" s="38"/>
      <c r="M231" s="197" t="s">
        <v>1</v>
      </c>
      <c r="N231" s="198" t="s">
        <v>41</v>
      </c>
      <c r="O231" s="70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01" t="s">
        <v>232</v>
      </c>
      <c r="AT231" s="201" t="s">
        <v>137</v>
      </c>
      <c r="AU231" s="201" t="s">
        <v>85</v>
      </c>
      <c r="AY231" s="16" t="s">
        <v>134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16" t="s">
        <v>83</v>
      </c>
      <c r="BK231" s="202">
        <f>ROUND(I231*H231,2)</f>
        <v>0</v>
      </c>
      <c r="BL231" s="16" t="s">
        <v>232</v>
      </c>
      <c r="BM231" s="201" t="s">
        <v>342</v>
      </c>
    </row>
    <row r="232" spans="1:65" s="2" customFormat="1" ht="11.25">
      <c r="A232" s="33"/>
      <c r="B232" s="34"/>
      <c r="C232" s="35"/>
      <c r="D232" s="203" t="s">
        <v>144</v>
      </c>
      <c r="E232" s="35"/>
      <c r="F232" s="204" t="s">
        <v>343</v>
      </c>
      <c r="G232" s="35"/>
      <c r="H232" s="35"/>
      <c r="I232" s="205"/>
      <c r="J232" s="35"/>
      <c r="K232" s="35"/>
      <c r="L232" s="38"/>
      <c r="M232" s="206"/>
      <c r="N232" s="207"/>
      <c r="O232" s="70"/>
      <c r="P232" s="70"/>
      <c r="Q232" s="70"/>
      <c r="R232" s="70"/>
      <c r="S232" s="70"/>
      <c r="T232" s="71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144</v>
      </c>
      <c r="AU232" s="16" t="s">
        <v>85</v>
      </c>
    </row>
    <row r="233" spans="1:65" s="13" customFormat="1" ht="11.25">
      <c r="B233" s="208"/>
      <c r="C233" s="209"/>
      <c r="D233" s="203" t="s">
        <v>146</v>
      </c>
      <c r="E233" s="210" t="s">
        <v>1</v>
      </c>
      <c r="F233" s="211" t="s">
        <v>344</v>
      </c>
      <c r="G233" s="209"/>
      <c r="H233" s="212">
        <v>8.9109999999999996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146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134</v>
      </c>
    </row>
    <row r="234" spans="1:65" s="13" customFormat="1" ht="11.25">
      <c r="B234" s="208"/>
      <c r="C234" s="209"/>
      <c r="D234" s="203" t="s">
        <v>146</v>
      </c>
      <c r="E234" s="210" t="s">
        <v>1</v>
      </c>
      <c r="F234" s="211" t="s">
        <v>345</v>
      </c>
      <c r="G234" s="209"/>
      <c r="H234" s="212">
        <v>8.7449999999999992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146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134</v>
      </c>
    </row>
    <row r="235" spans="1:65" s="13" customFormat="1" ht="11.25">
      <c r="B235" s="208"/>
      <c r="C235" s="209"/>
      <c r="D235" s="203" t="s">
        <v>146</v>
      </c>
      <c r="E235" s="210" t="s">
        <v>1</v>
      </c>
      <c r="F235" s="211" t="s">
        <v>346</v>
      </c>
      <c r="G235" s="209"/>
      <c r="H235" s="212">
        <v>8.5709999999999997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146</v>
      </c>
      <c r="AU235" s="218" t="s">
        <v>85</v>
      </c>
      <c r="AV235" s="13" t="s">
        <v>85</v>
      </c>
      <c r="AW235" s="13" t="s">
        <v>32</v>
      </c>
      <c r="AX235" s="13" t="s">
        <v>76</v>
      </c>
      <c r="AY235" s="218" t="s">
        <v>134</v>
      </c>
    </row>
    <row r="236" spans="1:65" s="13" customFormat="1" ht="11.25">
      <c r="B236" s="208"/>
      <c r="C236" s="209"/>
      <c r="D236" s="203" t="s">
        <v>146</v>
      </c>
      <c r="E236" s="210" t="s">
        <v>1</v>
      </c>
      <c r="F236" s="211" t="s">
        <v>347</v>
      </c>
      <c r="G236" s="209"/>
      <c r="H236" s="212">
        <v>101.042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146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134</v>
      </c>
    </row>
    <row r="237" spans="1:65" s="14" customFormat="1" ht="11.25">
      <c r="B237" s="219"/>
      <c r="C237" s="220"/>
      <c r="D237" s="203" t="s">
        <v>146</v>
      </c>
      <c r="E237" s="221" t="s">
        <v>1</v>
      </c>
      <c r="F237" s="222" t="s">
        <v>149</v>
      </c>
      <c r="G237" s="220"/>
      <c r="H237" s="223">
        <v>127.26900000000001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146</v>
      </c>
      <c r="AU237" s="229" t="s">
        <v>85</v>
      </c>
      <c r="AV237" s="14" t="s">
        <v>142</v>
      </c>
      <c r="AW237" s="14" t="s">
        <v>32</v>
      </c>
      <c r="AX237" s="14" t="s">
        <v>83</v>
      </c>
      <c r="AY237" s="229" t="s">
        <v>134</v>
      </c>
    </row>
    <row r="238" spans="1:65" s="2" customFormat="1" ht="16.5" customHeight="1">
      <c r="A238" s="33"/>
      <c r="B238" s="34"/>
      <c r="C238" s="190" t="s">
        <v>348</v>
      </c>
      <c r="D238" s="190" t="s">
        <v>137</v>
      </c>
      <c r="E238" s="191" t="s">
        <v>349</v>
      </c>
      <c r="F238" s="192" t="s">
        <v>350</v>
      </c>
      <c r="G238" s="193" t="s">
        <v>152</v>
      </c>
      <c r="H238" s="194">
        <v>127.26900000000001</v>
      </c>
      <c r="I238" s="195"/>
      <c r="J238" s="196">
        <f>ROUND(I238*H238,2)</f>
        <v>0</v>
      </c>
      <c r="K238" s="192" t="s">
        <v>141</v>
      </c>
      <c r="L238" s="38"/>
      <c r="M238" s="197" t="s">
        <v>1</v>
      </c>
      <c r="N238" s="198" t="s">
        <v>41</v>
      </c>
      <c r="O238" s="70"/>
      <c r="P238" s="199">
        <f>O238*H238</f>
        <v>0</v>
      </c>
      <c r="Q238" s="199">
        <v>1E-3</v>
      </c>
      <c r="R238" s="199">
        <f>Q238*H238</f>
        <v>0.12726900000000002</v>
      </c>
      <c r="S238" s="199">
        <v>3.1E-4</v>
      </c>
      <c r="T238" s="200">
        <f>S238*H238</f>
        <v>3.9453390000000005E-2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01" t="s">
        <v>232</v>
      </c>
      <c r="AT238" s="201" t="s">
        <v>137</v>
      </c>
      <c r="AU238" s="201" t="s">
        <v>85</v>
      </c>
      <c r="AY238" s="16" t="s">
        <v>134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16" t="s">
        <v>83</v>
      </c>
      <c r="BK238" s="202">
        <f>ROUND(I238*H238,2)</f>
        <v>0</v>
      </c>
      <c r="BL238" s="16" t="s">
        <v>232</v>
      </c>
      <c r="BM238" s="201" t="s">
        <v>351</v>
      </c>
    </row>
    <row r="239" spans="1:65" s="2" customFormat="1" ht="11.25">
      <c r="A239" s="33"/>
      <c r="B239" s="34"/>
      <c r="C239" s="35"/>
      <c r="D239" s="203" t="s">
        <v>144</v>
      </c>
      <c r="E239" s="35"/>
      <c r="F239" s="204" t="s">
        <v>352</v>
      </c>
      <c r="G239" s="35"/>
      <c r="H239" s="35"/>
      <c r="I239" s="205"/>
      <c r="J239" s="35"/>
      <c r="K239" s="35"/>
      <c r="L239" s="38"/>
      <c r="M239" s="206"/>
      <c r="N239" s="207"/>
      <c r="O239" s="70"/>
      <c r="P239" s="70"/>
      <c r="Q239" s="70"/>
      <c r="R239" s="70"/>
      <c r="S239" s="70"/>
      <c r="T239" s="71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144</v>
      </c>
      <c r="AU239" s="16" t="s">
        <v>85</v>
      </c>
    </row>
    <row r="240" spans="1:65" s="2" customFormat="1" ht="24.2" customHeight="1">
      <c r="A240" s="33"/>
      <c r="B240" s="34"/>
      <c r="C240" s="190" t="s">
        <v>353</v>
      </c>
      <c r="D240" s="190" t="s">
        <v>137</v>
      </c>
      <c r="E240" s="191" t="s">
        <v>354</v>
      </c>
      <c r="F240" s="192" t="s">
        <v>355</v>
      </c>
      <c r="G240" s="193" t="s">
        <v>152</v>
      </c>
      <c r="H240" s="194">
        <v>127.26900000000001</v>
      </c>
      <c r="I240" s="195"/>
      <c r="J240" s="196">
        <f>ROUND(I240*H240,2)</f>
        <v>0</v>
      </c>
      <c r="K240" s="192" t="s">
        <v>141</v>
      </c>
      <c r="L240" s="38"/>
      <c r="M240" s="197" t="s">
        <v>1</v>
      </c>
      <c r="N240" s="198" t="s">
        <v>41</v>
      </c>
      <c r="O240" s="70"/>
      <c r="P240" s="199">
        <f>O240*H240</f>
        <v>0</v>
      </c>
      <c r="Q240" s="199">
        <v>0</v>
      </c>
      <c r="R240" s="199">
        <f>Q240*H240</f>
        <v>0</v>
      </c>
      <c r="S240" s="199">
        <v>0</v>
      </c>
      <c r="T240" s="20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01" t="s">
        <v>232</v>
      </c>
      <c r="AT240" s="201" t="s">
        <v>137</v>
      </c>
      <c r="AU240" s="201" t="s">
        <v>85</v>
      </c>
      <c r="AY240" s="16" t="s">
        <v>134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6" t="s">
        <v>83</v>
      </c>
      <c r="BK240" s="202">
        <f>ROUND(I240*H240,2)</f>
        <v>0</v>
      </c>
      <c r="BL240" s="16" t="s">
        <v>232</v>
      </c>
      <c r="BM240" s="201" t="s">
        <v>356</v>
      </c>
    </row>
    <row r="241" spans="1:65" s="2" customFormat="1" ht="19.5">
      <c r="A241" s="33"/>
      <c r="B241" s="34"/>
      <c r="C241" s="35"/>
      <c r="D241" s="203" t="s">
        <v>144</v>
      </c>
      <c r="E241" s="35"/>
      <c r="F241" s="204" t="s">
        <v>355</v>
      </c>
      <c r="G241" s="35"/>
      <c r="H241" s="35"/>
      <c r="I241" s="205"/>
      <c r="J241" s="35"/>
      <c r="K241" s="35"/>
      <c r="L241" s="38"/>
      <c r="M241" s="206"/>
      <c r="N241" s="207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144</v>
      </c>
      <c r="AU241" s="16" t="s">
        <v>85</v>
      </c>
    </row>
    <row r="242" spans="1:65" s="2" customFormat="1" ht="33" customHeight="1">
      <c r="A242" s="33"/>
      <c r="B242" s="34"/>
      <c r="C242" s="190" t="s">
        <v>357</v>
      </c>
      <c r="D242" s="190" t="s">
        <v>137</v>
      </c>
      <c r="E242" s="191" t="s">
        <v>358</v>
      </c>
      <c r="F242" s="192" t="s">
        <v>359</v>
      </c>
      <c r="G242" s="193" t="s">
        <v>164</v>
      </c>
      <c r="H242" s="194">
        <v>10</v>
      </c>
      <c r="I242" s="195"/>
      <c r="J242" s="196">
        <f>ROUND(I242*H242,2)</f>
        <v>0</v>
      </c>
      <c r="K242" s="192" t="s">
        <v>141</v>
      </c>
      <c r="L242" s="38"/>
      <c r="M242" s="197" t="s">
        <v>1</v>
      </c>
      <c r="N242" s="198" t="s">
        <v>41</v>
      </c>
      <c r="O242" s="70"/>
      <c r="P242" s="199">
        <f>O242*H242</f>
        <v>0</v>
      </c>
      <c r="Q242" s="199">
        <v>2.3999999999999998E-3</v>
      </c>
      <c r="R242" s="199">
        <f>Q242*H242</f>
        <v>2.3999999999999997E-2</v>
      </c>
      <c r="S242" s="199">
        <v>0</v>
      </c>
      <c r="T242" s="20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01" t="s">
        <v>232</v>
      </c>
      <c r="AT242" s="201" t="s">
        <v>137</v>
      </c>
      <c r="AU242" s="201" t="s">
        <v>85</v>
      </c>
      <c r="AY242" s="16" t="s">
        <v>134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16" t="s">
        <v>83</v>
      </c>
      <c r="BK242" s="202">
        <f>ROUND(I242*H242,2)</f>
        <v>0</v>
      </c>
      <c r="BL242" s="16" t="s">
        <v>232</v>
      </c>
      <c r="BM242" s="201" t="s">
        <v>360</v>
      </c>
    </row>
    <row r="243" spans="1:65" s="2" customFormat="1" ht="19.5">
      <c r="A243" s="33"/>
      <c r="B243" s="34"/>
      <c r="C243" s="35"/>
      <c r="D243" s="203" t="s">
        <v>144</v>
      </c>
      <c r="E243" s="35"/>
      <c r="F243" s="204" t="s">
        <v>361</v>
      </c>
      <c r="G243" s="35"/>
      <c r="H243" s="35"/>
      <c r="I243" s="205"/>
      <c r="J243" s="35"/>
      <c r="K243" s="35"/>
      <c r="L243" s="38"/>
      <c r="M243" s="206"/>
      <c r="N243" s="207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144</v>
      </c>
      <c r="AU243" s="16" t="s">
        <v>85</v>
      </c>
    </row>
    <row r="244" spans="1:65" s="2" customFormat="1" ht="24.2" customHeight="1">
      <c r="A244" s="33"/>
      <c r="B244" s="34"/>
      <c r="C244" s="190" t="s">
        <v>362</v>
      </c>
      <c r="D244" s="190" t="s">
        <v>137</v>
      </c>
      <c r="E244" s="191" t="s">
        <v>363</v>
      </c>
      <c r="F244" s="192" t="s">
        <v>364</v>
      </c>
      <c r="G244" s="193" t="s">
        <v>152</v>
      </c>
      <c r="H244" s="194">
        <v>127.26900000000001</v>
      </c>
      <c r="I244" s="195"/>
      <c r="J244" s="196">
        <f>ROUND(I244*H244,2)</f>
        <v>0</v>
      </c>
      <c r="K244" s="192" t="s">
        <v>141</v>
      </c>
      <c r="L244" s="38"/>
      <c r="M244" s="197" t="s">
        <v>1</v>
      </c>
      <c r="N244" s="198" t="s">
        <v>41</v>
      </c>
      <c r="O244" s="70"/>
      <c r="P244" s="199">
        <f>O244*H244</f>
        <v>0</v>
      </c>
      <c r="Q244" s="199">
        <v>2.0000000000000001E-4</v>
      </c>
      <c r="R244" s="199">
        <f>Q244*H244</f>
        <v>2.5453800000000002E-2</v>
      </c>
      <c r="S244" s="199">
        <v>0</v>
      </c>
      <c r="T244" s="20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01" t="s">
        <v>232</v>
      </c>
      <c r="AT244" s="201" t="s">
        <v>137</v>
      </c>
      <c r="AU244" s="201" t="s">
        <v>85</v>
      </c>
      <c r="AY244" s="16" t="s">
        <v>134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6" t="s">
        <v>83</v>
      </c>
      <c r="BK244" s="202">
        <f>ROUND(I244*H244,2)</f>
        <v>0</v>
      </c>
      <c r="BL244" s="16" t="s">
        <v>232</v>
      </c>
      <c r="BM244" s="201" t="s">
        <v>365</v>
      </c>
    </row>
    <row r="245" spans="1:65" s="2" customFormat="1" ht="19.5">
      <c r="A245" s="33"/>
      <c r="B245" s="34"/>
      <c r="C245" s="35"/>
      <c r="D245" s="203" t="s">
        <v>144</v>
      </c>
      <c r="E245" s="35"/>
      <c r="F245" s="204" t="s">
        <v>366</v>
      </c>
      <c r="G245" s="35"/>
      <c r="H245" s="35"/>
      <c r="I245" s="205"/>
      <c r="J245" s="35"/>
      <c r="K245" s="35"/>
      <c r="L245" s="38"/>
      <c r="M245" s="206"/>
      <c r="N245" s="207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144</v>
      </c>
      <c r="AU245" s="16" t="s">
        <v>85</v>
      </c>
    </row>
    <row r="246" spans="1:65" s="2" customFormat="1" ht="33" customHeight="1">
      <c r="A246" s="33"/>
      <c r="B246" s="34"/>
      <c r="C246" s="190" t="s">
        <v>367</v>
      </c>
      <c r="D246" s="190" t="s">
        <v>137</v>
      </c>
      <c r="E246" s="191" t="s">
        <v>368</v>
      </c>
      <c r="F246" s="192" t="s">
        <v>369</v>
      </c>
      <c r="G246" s="193" t="s">
        <v>152</v>
      </c>
      <c r="H246" s="194">
        <v>127.26900000000001</v>
      </c>
      <c r="I246" s="195"/>
      <c r="J246" s="196">
        <f>ROUND(I246*H246,2)</f>
        <v>0</v>
      </c>
      <c r="K246" s="192" t="s">
        <v>141</v>
      </c>
      <c r="L246" s="38"/>
      <c r="M246" s="197" t="s">
        <v>1</v>
      </c>
      <c r="N246" s="198" t="s">
        <v>41</v>
      </c>
      <c r="O246" s="70"/>
      <c r="P246" s="199">
        <f>O246*H246</f>
        <v>0</v>
      </c>
      <c r="Q246" s="199">
        <v>2.5999999999999998E-4</v>
      </c>
      <c r="R246" s="199">
        <f>Q246*H246</f>
        <v>3.3089939999999998E-2</v>
      </c>
      <c r="S246" s="199">
        <v>0</v>
      </c>
      <c r="T246" s="20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01" t="s">
        <v>232</v>
      </c>
      <c r="AT246" s="201" t="s">
        <v>137</v>
      </c>
      <c r="AU246" s="201" t="s">
        <v>85</v>
      </c>
      <c r="AY246" s="16" t="s">
        <v>134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16" t="s">
        <v>83</v>
      </c>
      <c r="BK246" s="202">
        <f>ROUND(I246*H246,2)</f>
        <v>0</v>
      </c>
      <c r="BL246" s="16" t="s">
        <v>232</v>
      </c>
      <c r="BM246" s="201" t="s">
        <v>370</v>
      </c>
    </row>
    <row r="247" spans="1:65" s="2" customFormat="1" ht="29.25">
      <c r="A247" s="33"/>
      <c r="B247" s="34"/>
      <c r="C247" s="35"/>
      <c r="D247" s="203" t="s">
        <v>144</v>
      </c>
      <c r="E247" s="35"/>
      <c r="F247" s="204" t="s">
        <v>371</v>
      </c>
      <c r="G247" s="35"/>
      <c r="H247" s="35"/>
      <c r="I247" s="205"/>
      <c r="J247" s="35"/>
      <c r="K247" s="35"/>
      <c r="L247" s="38"/>
      <c r="M247" s="241"/>
      <c r="N247" s="242"/>
      <c r="O247" s="243"/>
      <c r="P247" s="243"/>
      <c r="Q247" s="243"/>
      <c r="R247" s="243"/>
      <c r="S247" s="243"/>
      <c r="T247" s="244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144</v>
      </c>
      <c r="AU247" s="16" t="s">
        <v>85</v>
      </c>
    </row>
    <row r="248" spans="1:65" s="2" customFormat="1" ht="6.95" customHeight="1">
      <c r="A248" s="33"/>
      <c r="B248" s="53"/>
      <c r="C248" s="54"/>
      <c r="D248" s="54"/>
      <c r="E248" s="54"/>
      <c r="F248" s="54"/>
      <c r="G248" s="54"/>
      <c r="H248" s="54"/>
      <c r="I248" s="54"/>
      <c r="J248" s="54"/>
      <c r="K248" s="54"/>
      <c r="L248" s="38"/>
      <c r="M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</row>
  </sheetData>
  <sheetProtection algorithmName="SHA-512" hashValue="qvXC92X08ltgbDfS5v+hb4fFtmlVhWZ9YF30MivT4Vydt8qrfsZmLDp5q/u1UH+/RPzbnImQWgH04R+1Nfjv2A==" saltValue="+2L0Bh7R90useaHBbiys3RFz3spOJ5PpN7Z3/jWa2VIImd5rbIMjGcDmhF1clgSC01oaes/c8RkwDF7xBNlgvQ==" spinCount="100000" sheet="1" objects="1" scenarios="1" formatColumns="0" formatRows="0" autoFilter="0"/>
  <autoFilter ref="C130:K247" xr:uid="{00000000-0009-0000-0000-000001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93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85</v>
      </c>
    </row>
    <row r="4" spans="1:46" s="1" customFormat="1" ht="24.95" customHeight="1">
      <c r="B4" s="19"/>
      <c r="D4" s="116" t="s">
        <v>97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90" t="str">
        <f>'Rekapitulace stavby'!K6</f>
        <v>Mobilita - domov pro seniory - 1.etapa</v>
      </c>
      <c r="F7" s="291"/>
      <c r="G7" s="291"/>
      <c r="H7" s="291"/>
      <c r="L7" s="19"/>
    </row>
    <row r="8" spans="1:46" s="1" customFormat="1" ht="12" customHeight="1">
      <c r="B8" s="19"/>
      <c r="D8" s="118" t="s">
        <v>98</v>
      </c>
      <c r="L8" s="19"/>
    </row>
    <row r="9" spans="1:46" s="2" customFormat="1" ht="16.5" customHeight="1">
      <c r="A9" s="33"/>
      <c r="B9" s="38"/>
      <c r="C9" s="33"/>
      <c r="D9" s="33"/>
      <c r="E9" s="290" t="s">
        <v>99</v>
      </c>
      <c r="F9" s="292"/>
      <c r="G9" s="292"/>
      <c r="H9" s="292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100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93" t="s">
        <v>372</v>
      </c>
      <c r="F11" s="292"/>
      <c r="G11" s="292"/>
      <c r="H11" s="292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31</v>
      </c>
      <c r="G14" s="33"/>
      <c r="H14" s="33"/>
      <c r="I14" s="118" t="s">
        <v>22</v>
      </c>
      <c r="J14" s="119" t="str">
        <f>'Rekapitulace stavby'!AN8</f>
        <v>30. 9. 2021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24</v>
      </c>
      <c r="E16" s="33"/>
      <c r="F16" s="33"/>
      <c r="G16" s="33"/>
      <c r="H16" s="33"/>
      <c r="I16" s="118" t="s">
        <v>25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>Město Doksy</v>
      </c>
      <c r="F17" s="33"/>
      <c r="G17" s="33"/>
      <c r="H17" s="33"/>
      <c r="I17" s="118" t="s">
        <v>27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28</v>
      </c>
      <c r="E19" s="33"/>
      <c r="F19" s="33"/>
      <c r="G19" s="33"/>
      <c r="H19" s="33"/>
      <c r="I19" s="118" t="s">
        <v>25</v>
      </c>
      <c r="J19" s="29" t="str">
        <f>'Rekapitulace stavby'!AN13</f>
        <v>1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94" t="str">
        <f>'Rekapitulace stavby'!E14</f>
        <v>Vyplň údaj</v>
      </c>
      <c r="F20" s="295"/>
      <c r="G20" s="295"/>
      <c r="H20" s="295"/>
      <c r="I20" s="118" t="s">
        <v>27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30</v>
      </c>
      <c r="E22" s="33"/>
      <c r="F22" s="33"/>
      <c r="G22" s="33"/>
      <c r="H22" s="33"/>
      <c r="I22" s="118" t="s">
        <v>25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18" t="s">
        <v>27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33</v>
      </c>
      <c r="E25" s="33"/>
      <c r="F25" s="33"/>
      <c r="G25" s="33"/>
      <c r="H25" s="33"/>
      <c r="I25" s="118" t="s">
        <v>25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>J. Nešněra</v>
      </c>
      <c r="F26" s="33"/>
      <c r="G26" s="33"/>
      <c r="H26" s="33"/>
      <c r="I26" s="118" t="s">
        <v>27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35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296" t="s">
        <v>1</v>
      </c>
      <c r="F29" s="296"/>
      <c r="G29" s="296"/>
      <c r="H29" s="296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36</v>
      </c>
      <c r="E32" s="33"/>
      <c r="F32" s="33"/>
      <c r="G32" s="33"/>
      <c r="H32" s="33"/>
      <c r="I32" s="33"/>
      <c r="J32" s="125">
        <f>ROUND(J120,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38</v>
      </c>
      <c r="G34" s="33"/>
      <c r="H34" s="33"/>
      <c r="I34" s="126" t="s">
        <v>37</v>
      </c>
      <c r="J34" s="126" t="s">
        <v>39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40</v>
      </c>
      <c r="E35" s="118" t="s">
        <v>41</v>
      </c>
      <c r="F35" s="128">
        <f>ROUND((SUM(BE120:BE166)),  2)</f>
        <v>0</v>
      </c>
      <c r="G35" s="33"/>
      <c r="H35" s="33"/>
      <c r="I35" s="129">
        <v>0.21</v>
      </c>
      <c r="J35" s="128">
        <f>ROUND(((SUM(BE120:BE166))*I35),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42</v>
      </c>
      <c r="F36" s="128">
        <f>ROUND((SUM(BF120:BF166)),  2)</f>
        <v>0</v>
      </c>
      <c r="G36" s="33"/>
      <c r="H36" s="33"/>
      <c r="I36" s="129">
        <v>0.15</v>
      </c>
      <c r="J36" s="128">
        <f>ROUND(((SUM(BF120:BF166))*I36),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43</v>
      </c>
      <c r="F37" s="128">
        <f>ROUND((SUM(BG120:BG166)),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44</v>
      </c>
      <c r="F38" s="128">
        <f>ROUND((SUM(BH120:BH166)),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45</v>
      </c>
      <c r="F39" s="128">
        <f>ROUND((SUM(BI120:BI166)),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46</v>
      </c>
      <c r="E41" s="132"/>
      <c r="F41" s="132"/>
      <c r="G41" s="133" t="s">
        <v>47</v>
      </c>
      <c r="H41" s="134" t="s">
        <v>48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97" t="str">
        <f>E7</f>
        <v>Mobilita - domov pro seniory - 1.etapa</v>
      </c>
      <c r="F85" s="298"/>
      <c r="G85" s="298"/>
      <c r="H85" s="29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98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97" t="s">
        <v>99</v>
      </c>
      <c r="F87" s="299"/>
      <c r="G87" s="299"/>
      <c r="H87" s="29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100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45" t="str">
        <f>E11</f>
        <v>02b - elektroinstalace</v>
      </c>
      <c r="F89" s="299"/>
      <c r="G89" s="299"/>
      <c r="H89" s="299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 xml:space="preserve"> </v>
      </c>
      <c r="G91" s="35"/>
      <c r="H91" s="35"/>
      <c r="I91" s="28" t="s">
        <v>22</v>
      </c>
      <c r="J91" s="65" t="str">
        <f>IF(J14="","",J14)</f>
        <v>30. 9. 2021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5"/>
      <c r="E93" s="35"/>
      <c r="F93" s="26" t="str">
        <f>E17</f>
        <v>Město Doksy</v>
      </c>
      <c r="G93" s="35"/>
      <c r="H93" s="35"/>
      <c r="I93" s="28" t="s">
        <v>30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5"/>
      <c r="E94" s="35"/>
      <c r="F94" s="26" t="str">
        <f>IF(E20="","",E20)</f>
        <v>Vyplň údaj</v>
      </c>
      <c r="G94" s="35"/>
      <c r="H94" s="35"/>
      <c r="I94" s="28" t="s">
        <v>33</v>
      </c>
      <c r="J94" s="31" t="str">
        <f>E26</f>
        <v>J. Nešněra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104</v>
      </c>
      <c r="D96" s="149"/>
      <c r="E96" s="149"/>
      <c r="F96" s="149"/>
      <c r="G96" s="149"/>
      <c r="H96" s="149"/>
      <c r="I96" s="149"/>
      <c r="J96" s="150" t="s">
        <v>105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106</v>
      </c>
      <c r="D98" s="35"/>
      <c r="E98" s="35"/>
      <c r="F98" s="35"/>
      <c r="G98" s="35"/>
      <c r="H98" s="35"/>
      <c r="I98" s="35"/>
      <c r="J98" s="83">
        <f>J120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107</v>
      </c>
    </row>
    <row r="99" spans="1:47" s="2" customFormat="1" ht="21.7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47" s="2" customFormat="1" ht="6.95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24.95" customHeight="1">
      <c r="A105" s="33"/>
      <c r="B105" s="34"/>
      <c r="C105" s="22" t="s">
        <v>119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12" customHeight="1">
      <c r="A107" s="33"/>
      <c r="B107" s="34"/>
      <c r="C107" s="28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16.5" customHeight="1">
      <c r="A108" s="33"/>
      <c r="B108" s="34"/>
      <c r="C108" s="35"/>
      <c r="D108" s="35"/>
      <c r="E108" s="297" t="str">
        <f>E7</f>
        <v>Mobilita - domov pro seniory - 1.etapa</v>
      </c>
      <c r="F108" s="298"/>
      <c r="G108" s="298"/>
      <c r="H108" s="298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1" customFormat="1" ht="12" customHeight="1">
      <c r="B109" s="20"/>
      <c r="C109" s="28" t="s">
        <v>98</v>
      </c>
      <c r="D109" s="21"/>
      <c r="E109" s="21"/>
      <c r="F109" s="21"/>
      <c r="G109" s="21"/>
      <c r="H109" s="21"/>
      <c r="I109" s="21"/>
      <c r="J109" s="21"/>
      <c r="K109" s="21"/>
      <c r="L109" s="19"/>
    </row>
    <row r="110" spans="1:47" s="2" customFormat="1" ht="16.5" customHeight="1">
      <c r="A110" s="33"/>
      <c r="B110" s="34"/>
      <c r="C110" s="35"/>
      <c r="D110" s="35"/>
      <c r="E110" s="297" t="s">
        <v>99</v>
      </c>
      <c r="F110" s="299"/>
      <c r="G110" s="299"/>
      <c r="H110" s="299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100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5"/>
      <c r="D112" s="35"/>
      <c r="E112" s="245" t="str">
        <f>E11</f>
        <v>02b - elektroinstalace</v>
      </c>
      <c r="F112" s="299"/>
      <c r="G112" s="299"/>
      <c r="H112" s="299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F14</f>
        <v xml:space="preserve"> </v>
      </c>
      <c r="G114" s="35"/>
      <c r="H114" s="35"/>
      <c r="I114" s="28" t="s">
        <v>22</v>
      </c>
      <c r="J114" s="65" t="str">
        <f>IF(J14="","",J14)</f>
        <v>30. 9. 2021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E17</f>
        <v>Město Doksy</v>
      </c>
      <c r="G116" s="35"/>
      <c r="H116" s="35"/>
      <c r="I116" s="28" t="s">
        <v>30</v>
      </c>
      <c r="J116" s="31" t="str">
        <f>E23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28</v>
      </c>
      <c r="D117" s="35"/>
      <c r="E117" s="35"/>
      <c r="F117" s="26" t="str">
        <f>IF(E20="","",E20)</f>
        <v>Vyplň údaj</v>
      </c>
      <c r="G117" s="35"/>
      <c r="H117" s="35"/>
      <c r="I117" s="28" t="s">
        <v>33</v>
      </c>
      <c r="J117" s="31" t="str">
        <f>E26</f>
        <v>J. Nešněra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63"/>
      <c r="B119" s="164"/>
      <c r="C119" s="165" t="s">
        <v>120</v>
      </c>
      <c r="D119" s="166" t="s">
        <v>61</v>
      </c>
      <c r="E119" s="166" t="s">
        <v>57</v>
      </c>
      <c r="F119" s="166" t="s">
        <v>58</v>
      </c>
      <c r="G119" s="166" t="s">
        <v>121</v>
      </c>
      <c r="H119" s="166" t="s">
        <v>122</v>
      </c>
      <c r="I119" s="166" t="s">
        <v>123</v>
      </c>
      <c r="J119" s="166" t="s">
        <v>105</v>
      </c>
      <c r="K119" s="167" t="s">
        <v>124</v>
      </c>
      <c r="L119" s="168"/>
      <c r="M119" s="74" t="s">
        <v>1</v>
      </c>
      <c r="N119" s="75" t="s">
        <v>40</v>
      </c>
      <c r="O119" s="75" t="s">
        <v>125</v>
      </c>
      <c r="P119" s="75" t="s">
        <v>126</v>
      </c>
      <c r="Q119" s="75" t="s">
        <v>127</v>
      </c>
      <c r="R119" s="75" t="s">
        <v>128</v>
      </c>
      <c r="S119" s="75" t="s">
        <v>129</v>
      </c>
      <c r="T119" s="76" t="s">
        <v>130</v>
      </c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1:65" s="2" customFormat="1" ht="22.9" customHeight="1">
      <c r="A120" s="33"/>
      <c r="B120" s="34"/>
      <c r="C120" s="81" t="s">
        <v>131</v>
      </c>
      <c r="D120" s="35"/>
      <c r="E120" s="35"/>
      <c r="F120" s="35"/>
      <c r="G120" s="35"/>
      <c r="H120" s="35"/>
      <c r="I120" s="35"/>
      <c r="J120" s="169">
        <f>BK120</f>
        <v>0</v>
      </c>
      <c r="K120" s="35"/>
      <c r="L120" s="38"/>
      <c r="M120" s="77"/>
      <c r="N120" s="170"/>
      <c r="O120" s="78"/>
      <c r="P120" s="171">
        <f>SUM(P121:P166)</f>
        <v>0</v>
      </c>
      <c r="Q120" s="78"/>
      <c r="R120" s="171">
        <f>SUM(R121:R166)</f>
        <v>0</v>
      </c>
      <c r="S120" s="78"/>
      <c r="T120" s="172">
        <f>SUM(T121:T166)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75</v>
      </c>
      <c r="AU120" s="16" t="s">
        <v>107</v>
      </c>
      <c r="BK120" s="173">
        <f>SUM(BK121:BK166)</f>
        <v>0</v>
      </c>
    </row>
    <row r="121" spans="1:65" s="2" customFormat="1" ht="16.5" customHeight="1">
      <c r="A121" s="33"/>
      <c r="B121" s="34"/>
      <c r="C121" s="190" t="s">
        <v>76</v>
      </c>
      <c r="D121" s="190" t="s">
        <v>137</v>
      </c>
      <c r="E121" s="191" t="s">
        <v>373</v>
      </c>
      <c r="F121" s="192" t="s">
        <v>374</v>
      </c>
      <c r="G121" s="193" t="s">
        <v>197</v>
      </c>
      <c r="H121" s="194">
        <v>23</v>
      </c>
      <c r="I121" s="195"/>
      <c r="J121" s="196">
        <f>ROUND(I121*H121,2)</f>
        <v>0</v>
      </c>
      <c r="K121" s="192" t="s">
        <v>1</v>
      </c>
      <c r="L121" s="38"/>
      <c r="M121" s="197" t="s">
        <v>1</v>
      </c>
      <c r="N121" s="198" t="s">
        <v>41</v>
      </c>
      <c r="O121" s="70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01" t="s">
        <v>142</v>
      </c>
      <c r="AT121" s="201" t="s">
        <v>137</v>
      </c>
      <c r="AU121" s="201" t="s">
        <v>76</v>
      </c>
      <c r="AY121" s="16" t="s">
        <v>134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6" t="s">
        <v>83</v>
      </c>
      <c r="BK121" s="202">
        <f>ROUND(I121*H121,2)</f>
        <v>0</v>
      </c>
      <c r="BL121" s="16" t="s">
        <v>142</v>
      </c>
      <c r="BM121" s="201" t="s">
        <v>85</v>
      </c>
    </row>
    <row r="122" spans="1:65" s="2" customFormat="1" ht="11.25">
      <c r="A122" s="33"/>
      <c r="B122" s="34"/>
      <c r="C122" s="35"/>
      <c r="D122" s="203" t="s">
        <v>144</v>
      </c>
      <c r="E122" s="35"/>
      <c r="F122" s="204" t="s">
        <v>374</v>
      </c>
      <c r="G122" s="35"/>
      <c r="H122" s="35"/>
      <c r="I122" s="205"/>
      <c r="J122" s="35"/>
      <c r="K122" s="35"/>
      <c r="L122" s="38"/>
      <c r="M122" s="206"/>
      <c r="N122" s="207"/>
      <c r="O122" s="70"/>
      <c r="P122" s="70"/>
      <c r="Q122" s="70"/>
      <c r="R122" s="70"/>
      <c r="S122" s="70"/>
      <c r="T122" s="71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144</v>
      </c>
      <c r="AU122" s="16" t="s">
        <v>76</v>
      </c>
    </row>
    <row r="123" spans="1:65" s="2" customFormat="1" ht="16.5" customHeight="1">
      <c r="A123" s="33"/>
      <c r="B123" s="34"/>
      <c r="C123" s="190" t="s">
        <v>76</v>
      </c>
      <c r="D123" s="190" t="s">
        <v>137</v>
      </c>
      <c r="E123" s="191" t="s">
        <v>375</v>
      </c>
      <c r="F123" s="192" t="s">
        <v>376</v>
      </c>
      <c r="G123" s="193" t="s">
        <v>197</v>
      </c>
      <c r="H123" s="194">
        <v>10</v>
      </c>
      <c r="I123" s="195"/>
      <c r="J123" s="196">
        <f>ROUND(I123*H123,2)</f>
        <v>0</v>
      </c>
      <c r="K123" s="192" t="s">
        <v>1</v>
      </c>
      <c r="L123" s="38"/>
      <c r="M123" s="197" t="s">
        <v>1</v>
      </c>
      <c r="N123" s="198" t="s">
        <v>41</v>
      </c>
      <c r="O123" s="70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01" t="s">
        <v>142</v>
      </c>
      <c r="AT123" s="201" t="s">
        <v>137</v>
      </c>
      <c r="AU123" s="201" t="s">
        <v>76</v>
      </c>
      <c r="AY123" s="16" t="s">
        <v>134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6" t="s">
        <v>83</v>
      </c>
      <c r="BK123" s="202">
        <f>ROUND(I123*H123,2)</f>
        <v>0</v>
      </c>
      <c r="BL123" s="16" t="s">
        <v>142</v>
      </c>
      <c r="BM123" s="201" t="s">
        <v>142</v>
      </c>
    </row>
    <row r="124" spans="1:65" s="2" customFormat="1" ht="11.25">
      <c r="A124" s="33"/>
      <c r="B124" s="34"/>
      <c r="C124" s="35"/>
      <c r="D124" s="203" t="s">
        <v>144</v>
      </c>
      <c r="E124" s="35"/>
      <c r="F124" s="204" t="s">
        <v>376</v>
      </c>
      <c r="G124" s="35"/>
      <c r="H124" s="35"/>
      <c r="I124" s="205"/>
      <c r="J124" s="35"/>
      <c r="K124" s="35"/>
      <c r="L124" s="38"/>
      <c r="M124" s="206"/>
      <c r="N124" s="207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144</v>
      </c>
      <c r="AU124" s="16" t="s">
        <v>76</v>
      </c>
    </row>
    <row r="125" spans="1:65" s="2" customFormat="1" ht="16.5" customHeight="1">
      <c r="A125" s="33"/>
      <c r="B125" s="34"/>
      <c r="C125" s="190" t="s">
        <v>76</v>
      </c>
      <c r="D125" s="190" t="s">
        <v>137</v>
      </c>
      <c r="E125" s="191" t="s">
        <v>377</v>
      </c>
      <c r="F125" s="192" t="s">
        <v>378</v>
      </c>
      <c r="G125" s="193" t="s">
        <v>197</v>
      </c>
      <c r="H125" s="194">
        <v>33</v>
      </c>
      <c r="I125" s="195"/>
      <c r="J125" s="196">
        <f>ROUND(I125*H125,2)</f>
        <v>0</v>
      </c>
      <c r="K125" s="192" t="s">
        <v>1</v>
      </c>
      <c r="L125" s="38"/>
      <c r="M125" s="197" t="s">
        <v>1</v>
      </c>
      <c r="N125" s="198" t="s">
        <v>41</v>
      </c>
      <c r="O125" s="70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01" t="s">
        <v>142</v>
      </c>
      <c r="AT125" s="201" t="s">
        <v>137</v>
      </c>
      <c r="AU125" s="201" t="s">
        <v>76</v>
      </c>
      <c r="AY125" s="16" t="s">
        <v>134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6" t="s">
        <v>83</v>
      </c>
      <c r="BK125" s="202">
        <f>ROUND(I125*H125,2)</f>
        <v>0</v>
      </c>
      <c r="BL125" s="16" t="s">
        <v>142</v>
      </c>
      <c r="BM125" s="201" t="s">
        <v>167</v>
      </c>
    </row>
    <row r="126" spans="1:65" s="2" customFormat="1" ht="11.25">
      <c r="A126" s="33"/>
      <c r="B126" s="34"/>
      <c r="C126" s="35"/>
      <c r="D126" s="203" t="s">
        <v>144</v>
      </c>
      <c r="E126" s="35"/>
      <c r="F126" s="204" t="s">
        <v>378</v>
      </c>
      <c r="G126" s="35"/>
      <c r="H126" s="35"/>
      <c r="I126" s="205"/>
      <c r="J126" s="35"/>
      <c r="K126" s="35"/>
      <c r="L126" s="38"/>
      <c r="M126" s="206"/>
      <c r="N126" s="207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144</v>
      </c>
      <c r="AU126" s="16" t="s">
        <v>76</v>
      </c>
    </row>
    <row r="127" spans="1:65" s="2" customFormat="1" ht="16.5" customHeight="1">
      <c r="A127" s="33"/>
      <c r="B127" s="34"/>
      <c r="C127" s="190" t="s">
        <v>76</v>
      </c>
      <c r="D127" s="190" t="s">
        <v>137</v>
      </c>
      <c r="E127" s="191" t="s">
        <v>379</v>
      </c>
      <c r="F127" s="192" t="s">
        <v>380</v>
      </c>
      <c r="G127" s="193" t="s">
        <v>381</v>
      </c>
      <c r="H127" s="194">
        <v>2</v>
      </c>
      <c r="I127" s="195"/>
      <c r="J127" s="196">
        <f>ROUND(I127*H127,2)</f>
        <v>0</v>
      </c>
      <c r="K127" s="192" t="s">
        <v>1</v>
      </c>
      <c r="L127" s="38"/>
      <c r="M127" s="197" t="s">
        <v>1</v>
      </c>
      <c r="N127" s="198" t="s">
        <v>41</v>
      </c>
      <c r="O127" s="70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01" t="s">
        <v>142</v>
      </c>
      <c r="AT127" s="201" t="s">
        <v>137</v>
      </c>
      <c r="AU127" s="201" t="s">
        <v>76</v>
      </c>
      <c r="AY127" s="16" t="s">
        <v>134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6" t="s">
        <v>83</v>
      </c>
      <c r="BK127" s="202">
        <f>ROUND(I127*H127,2)</f>
        <v>0</v>
      </c>
      <c r="BL127" s="16" t="s">
        <v>142</v>
      </c>
      <c r="BM127" s="201" t="s">
        <v>187</v>
      </c>
    </row>
    <row r="128" spans="1:65" s="2" customFormat="1" ht="11.25">
      <c r="A128" s="33"/>
      <c r="B128" s="34"/>
      <c r="C128" s="35"/>
      <c r="D128" s="203" t="s">
        <v>144</v>
      </c>
      <c r="E128" s="35"/>
      <c r="F128" s="204" t="s">
        <v>380</v>
      </c>
      <c r="G128" s="35"/>
      <c r="H128" s="35"/>
      <c r="I128" s="205"/>
      <c r="J128" s="35"/>
      <c r="K128" s="35"/>
      <c r="L128" s="38"/>
      <c r="M128" s="206"/>
      <c r="N128" s="207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144</v>
      </c>
      <c r="AU128" s="16" t="s">
        <v>76</v>
      </c>
    </row>
    <row r="129" spans="1:65" s="2" customFormat="1" ht="16.5" customHeight="1">
      <c r="A129" s="33"/>
      <c r="B129" s="34"/>
      <c r="C129" s="190" t="s">
        <v>76</v>
      </c>
      <c r="D129" s="190" t="s">
        <v>137</v>
      </c>
      <c r="E129" s="191" t="s">
        <v>382</v>
      </c>
      <c r="F129" s="192" t="s">
        <v>383</v>
      </c>
      <c r="G129" s="193" t="s">
        <v>197</v>
      </c>
      <c r="H129" s="194">
        <v>14</v>
      </c>
      <c r="I129" s="195"/>
      <c r="J129" s="196">
        <f>ROUND(I129*H129,2)</f>
        <v>0</v>
      </c>
      <c r="K129" s="192" t="s">
        <v>1</v>
      </c>
      <c r="L129" s="38"/>
      <c r="M129" s="197" t="s">
        <v>1</v>
      </c>
      <c r="N129" s="198" t="s">
        <v>41</v>
      </c>
      <c r="O129" s="70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1" t="s">
        <v>142</v>
      </c>
      <c r="AT129" s="201" t="s">
        <v>137</v>
      </c>
      <c r="AU129" s="201" t="s">
        <v>76</v>
      </c>
      <c r="AY129" s="16" t="s">
        <v>134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6" t="s">
        <v>83</v>
      </c>
      <c r="BK129" s="202">
        <f>ROUND(I129*H129,2)</f>
        <v>0</v>
      </c>
      <c r="BL129" s="16" t="s">
        <v>142</v>
      </c>
      <c r="BM129" s="201" t="s">
        <v>200</v>
      </c>
    </row>
    <row r="130" spans="1:65" s="2" customFormat="1" ht="11.25">
      <c r="A130" s="33"/>
      <c r="B130" s="34"/>
      <c r="C130" s="35"/>
      <c r="D130" s="203" t="s">
        <v>144</v>
      </c>
      <c r="E130" s="35"/>
      <c r="F130" s="204" t="s">
        <v>383</v>
      </c>
      <c r="G130" s="35"/>
      <c r="H130" s="35"/>
      <c r="I130" s="205"/>
      <c r="J130" s="35"/>
      <c r="K130" s="35"/>
      <c r="L130" s="38"/>
      <c r="M130" s="206"/>
      <c r="N130" s="207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144</v>
      </c>
      <c r="AU130" s="16" t="s">
        <v>76</v>
      </c>
    </row>
    <row r="131" spans="1:65" s="2" customFormat="1" ht="16.5" customHeight="1">
      <c r="A131" s="33"/>
      <c r="B131" s="34"/>
      <c r="C131" s="190" t="s">
        <v>76</v>
      </c>
      <c r="D131" s="190" t="s">
        <v>137</v>
      </c>
      <c r="E131" s="191" t="s">
        <v>384</v>
      </c>
      <c r="F131" s="192" t="s">
        <v>385</v>
      </c>
      <c r="G131" s="193" t="s">
        <v>197</v>
      </c>
      <c r="H131" s="194">
        <v>9</v>
      </c>
      <c r="I131" s="195"/>
      <c r="J131" s="196">
        <f>ROUND(I131*H131,2)</f>
        <v>0</v>
      </c>
      <c r="K131" s="192" t="s">
        <v>1</v>
      </c>
      <c r="L131" s="38"/>
      <c r="M131" s="197" t="s">
        <v>1</v>
      </c>
      <c r="N131" s="198" t="s">
        <v>41</v>
      </c>
      <c r="O131" s="7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1" t="s">
        <v>142</v>
      </c>
      <c r="AT131" s="201" t="s">
        <v>137</v>
      </c>
      <c r="AU131" s="201" t="s">
        <v>76</v>
      </c>
      <c r="AY131" s="16" t="s">
        <v>134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6" t="s">
        <v>83</v>
      </c>
      <c r="BK131" s="202">
        <f>ROUND(I131*H131,2)</f>
        <v>0</v>
      </c>
      <c r="BL131" s="16" t="s">
        <v>142</v>
      </c>
      <c r="BM131" s="201" t="s">
        <v>211</v>
      </c>
    </row>
    <row r="132" spans="1:65" s="2" customFormat="1" ht="11.25">
      <c r="A132" s="33"/>
      <c r="B132" s="34"/>
      <c r="C132" s="35"/>
      <c r="D132" s="203" t="s">
        <v>144</v>
      </c>
      <c r="E132" s="35"/>
      <c r="F132" s="204" t="s">
        <v>385</v>
      </c>
      <c r="G132" s="35"/>
      <c r="H132" s="35"/>
      <c r="I132" s="205"/>
      <c r="J132" s="35"/>
      <c r="K132" s="35"/>
      <c r="L132" s="38"/>
      <c r="M132" s="206"/>
      <c r="N132" s="207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144</v>
      </c>
      <c r="AU132" s="16" t="s">
        <v>76</v>
      </c>
    </row>
    <row r="133" spans="1:65" s="2" customFormat="1" ht="16.5" customHeight="1">
      <c r="A133" s="33"/>
      <c r="B133" s="34"/>
      <c r="C133" s="190" t="s">
        <v>76</v>
      </c>
      <c r="D133" s="190" t="s">
        <v>137</v>
      </c>
      <c r="E133" s="191" t="s">
        <v>386</v>
      </c>
      <c r="F133" s="192" t="s">
        <v>387</v>
      </c>
      <c r="G133" s="193" t="s">
        <v>197</v>
      </c>
      <c r="H133" s="194">
        <v>23</v>
      </c>
      <c r="I133" s="195"/>
      <c r="J133" s="196">
        <f>ROUND(I133*H133,2)</f>
        <v>0</v>
      </c>
      <c r="K133" s="192" t="s">
        <v>1</v>
      </c>
      <c r="L133" s="38"/>
      <c r="M133" s="197" t="s">
        <v>1</v>
      </c>
      <c r="N133" s="198" t="s">
        <v>41</v>
      </c>
      <c r="O133" s="7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1" t="s">
        <v>142</v>
      </c>
      <c r="AT133" s="201" t="s">
        <v>137</v>
      </c>
      <c r="AU133" s="201" t="s">
        <v>76</v>
      </c>
      <c r="AY133" s="16" t="s">
        <v>134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6" t="s">
        <v>83</v>
      </c>
      <c r="BK133" s="202">
        <f>ROUND(I133*H133,2)</f>
        <v>0</v>
      </c>
      <c r="BL133" s="16" t="s">
        <v>142</v>
      </c>
      <c r="BM133" s="201" t="s">
        <v>221</v>
      </c>
    </row>
    <row r="134" spans="1:65" s="2" customFormat="1" ht="11.25">
      <c r="A134" s="33"/>
      <c r="B134" s="34"/>
      <c r="C134" s="35"/>
      <c r="D134" s="203" t="s">
        <v>144</v>
      </c>
      <c r="E134" s="35"/>
      <c r="F134" s="204" t="s">
        <v>387</v>
      </c>
      <c r="G134" s="35"/>
      <c r="H134" s="35"/>
      <c r="I134" s="205"/>
      <c r="J134" s="35"/>
      <c r="K134" s="35"/>
      <c r="L134" s="38"/>
      <c r="M134" s="206"/>
      <c r="N134" s="207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144</v>
      </c>
      <c r="AU134" s="16" t="s">
        <v>76</v>
      </c>
    </row>
    <row r="135" spans="1:65" s="2" customFormat="1" ht="16.5" customHeight="1">
      <c r="A135" s="33"/>
      <c r="B135" s="34"/>
      <c r="C135" s="190" t="s">
        <v>76</v>
      </c>
      <c r="D135" s="190" t="s">
        <v>137</v>
      </c>
      <c r="E135" s="191" t="s">
        <v>388</v>
      </c>
      <c r="F135" s="192" t="s">
        <v>389</v>
      </c>
      <c r="G135" s="193" t="s">
        <v>197</v>
      </c>
      <c r="H135" s="194">
        <v>30</v>
      </c>
      <c r="I135" s="195"/>
      <c r="J135" s="196">
        <f>ROUND(I135*H135,2)</f>
        <v>0</v>
      </c>
      <c r="K135" s="192" t="s">
        <v>1</v>
      </c>
      <c r="L135" s="38"/>
      <c r="M135" s="197" t="s">
        <v>1</v>
      </c>
      <c r="N135" s="198" t="s">
        <v>41</v>
      </c>
      <c r="O135" s="7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1" t="s">
        <v>142</v>
      </c>
      <c r="AT135" s="201" t="s">
        <v>137</v>
      </c>
      <c r="AU135" s="201" t="s">
        <v>76</v>
      </c>
      <c r="AY135" s="16" t="s">
        <v>134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6" t="s">
        <v>83</v>
      </c>
      <c r="BK135" s="202">
        <f>ROUND(I135*H135,2)</f>
        <v>0</v>
      </c>
      <c r="BL135" s="16" t="s">
        <v>142</v>
      </c>
      <c r="BM135" s="201" t="s">
        <v>232</v>
      </c>
    </row>
    <row r="136" spans="1:65" s="2" customFormat="1" ht="11.25">
      <c r="A136" s="33"/>
      <c r="B136" s="34"/>
      <c r="C136" s="35"/>
      <c r="D136" s="203" t="s">
        <v>144</v>
      </c>
      <c r="E136" s="35"/>
      <c r="F136" s="204" t="s">
        <v>389</v>
      </c>
      <c r="G136" s="35"/>
      <c r="H136" s="35"/>
      <c r="I136" s="205"/>
      <c r="J136" s="35"/>
      <c r="K136" s="35"/>
      <c r="L136" s="38"/>
      <c r="M136" s="206"/>
      <c r="N136" s="207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144</v>
      </c>
      <c r="AU136" s="16" t="s">
        <v>76</v>
      </c>
    </row>
    <row r="137" spans="1:65" s="2" customFormat="1" ht="16.5" customHeight="1">
      <c r="A137" s="33"/>
      <c r="B137" s="34"/>
      <c r="C137" s="190" t="s">
        <v>76</v>
      </c>
      <c r="D137" s="190" t="s">
        <v>137</v>
      </c>
      <c r="E137" s="191" t="s">
        <v>390</v>
      </c>
      <c r="F137" s="192" t="s">
        <v>391</v>
      </c>
      <c r="G137" s="193" t="s">
        <v>392</v>
      </c>
      <c r="H137" s="194">
        <v>2</v>
      </c>
      <c r="I137" s="195"/>
      <c r="J137" s="196">
        <f>ROUND(I137*H137,2)</f>
        <v>0</v>
      </c>
      <c r="K137" s="192" t="s">
        <v>1</v>
      </c>
      <c r="L137" s="38"/>
      <c r="M137" s="197" t="s">
        <v>1</v>
      </c>
      <c r="N137" s="198" t="s">
        <v>41</v>
      </c>
      <c r="O137" s="70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1" t="s">
        <v>142</v>
      </c>
      <c r="AT137" s="201" t="s">
        <v>137</v>
      </c>
      <c r="AU137" s="201" t="s">
        <v>76</v>
      </c>
      <c r="AY137" s="16" t="s">
        <v>134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6" t="s">
        <v>83</v>
      </c>
      <c r="BK137" s="202">
        <f>ROUND(I137*H137,2)</f>
        <v>0</v>
      </c>
      <c r="BL137" s="16" t="s">
        <v>142</v>
      </c>
      <c r="BM137" s="201" t="s">
        <v>243</v>
      </c>
    </row>
    <row r="138" spans="1:65" s="2" customFormat="1" ht="11.25">
      <c r="A138" s="33"/>
      <c r="B138" s="34"/>
      <c r="C138" s="35"/>
      <c r="D138" s="203" t="s">
        <v>144</v>
      </c>
      <c r="E138" s="35"/>
      <c r="F138" s="204" t="s">
        <v>391</v>
      </c>
      <c r="G138" s="35"/>
      <c r="H138" s="35"/>
      <c r="I138" s="205"/>
      <c r="J138" s="35"/>
      <c r="K138" s="35"/>
      <c r="L138" s="38"/>
      <c r="M138" s="206"/>
      <c r="N138" s="207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144</v>
      </c>
      <c r="AU138" s="16" t="s">
        <v>76</v>
      </c>
    </row>
    <row r="139" spans="1:65" s="2" customFormat="1" ht="16.5" customHeight="1">
      <c r="A139" s="33"/>
      <c r="B139" s="34"/>
      <c r="C139" s="190" t="s">
        <v>76</v>
      </c>
      <c r="D139" s="190" t="s">
        <v>137</v>
      </c>
      <c r="E139" s="191" t="s">
        <v>393</v>
      </c>
      <c r="F139" s="192" t="s">
        <v>394</v>
      </c>
      <c r="G139" s="193" t="s">
        <v>392</v>
      </c>
      <c r="H139" s="194">
        <v>2</v>
      </c>
      <c r="I139" s="195"/>
      <c r="J139" s="196">
        <f>ROUND(I139*H139,2)</f>
        <v>0</v>
      </c>
      <c r="K139" s="192" t="s">
        <v>1</v>
      </c>
      <c r="L139" s="38"/>
      <c r="M139" s="197" t="s">
        <v>1</v>
      </c>
      <c r="N139" s="198" t="s">
        <v>41</v>
      </c>
      <c r="O139" s="70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1" t="s">
        <v>142</v>
      </c>
      <c r="AT139" s="201" t="s">
        <v>137</v>
      </c>
      <c r="AU139" s="201" t="s">
        <v>76</v>
      </c>
      <c r="AY139" s="16" t="s">
        <v>134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6" t="s">
        <v>83</v>
      </c>
      <c r="BK139" s="202">
        <f>ROUND(I139*H139,2)</f>
        <v>0</v>
      </c>
      <c r="BL139" s="16" t="s">
        <v>142</v>
      </c>
      <c r="BM139" s="201" t="s">
        <v>254</v>
      </c>
    </row>
    <row r="140" spans="1:65" s="2" customFormat="1" ht="11.25">
      <c r="A140" s="33"/>
      <c r="B140" s="34"/>
      <c r="C140" s="35"/>
      <c r="D140" s="203" t="s">
        <v>144</v>
      </c>
      <c r="E140" s="35"/>
      <c r="F140" s="204" t="s">
        <v>394</v>
      </c>
      <c r="G140" s="35"/>
      <c r="H140" s="35"/>
      <c r="I140" s="205"/>
      <c r="J140" s="35"/>
      <c r="K140" s="35"/>
      <c r="L140" s="38"/>
      <c r="M140" s="206"/>
      <c r="N140" s="207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144</v>
      </c>
      <c r="AU140" s="16" t="s">
        <v>76</v>
      </c>
    </row>
    <row r="141" spans="1:65" s="2" customFormat="1" ht="33" customHeight="1">
      <c r="A141" s="33"/>
      <c r="B141" s="34"/>
      <c r="C141" s="190" t="s">
        <v>76</v>
      </c>
      <c r="D141" s="190" t="s">
        <v>137</v>
      </c>
      <c r="E141" s="191" t="s">
        <v>395</v>
      </c>
      <c r="F141" s="192" t="s">
        <v>396</v>
      </c>
      <c r="G141" s="193" t="s">
        <v>392</v>
      </c>
      <c r="H141" s="194">
        <v>1</v>
      </c>
      <c r="I141" s="195"/>
      <c r="J141" s="196">
        <f>ROUND(I141*H141,2)</f>
        <v>0</v>
      </c>
      <c r="K141" s="192" t="s">
        <v>1</v>
      </c>
      <c r="L141" s="38"/>
      <c r="M141" s="197" t="s">
        <v>1</v>
      </c>
      <c r="N141" s="198" t="s">
        <v>41</v>
      </c>
      <c r="O141" s="70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1" t="s">
        <v>142</v>
      </c>
      <c r="AT141" s="201" t="s">
        <v>137</v>
      </c>
      <c r="AU141" s="201" t="s">
        <v>76</v>
      </c>
      <c r="AY141" s="16" t="s">
        <v>134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6" t="s">
        <v>83</v>
      </c>
      <c r="BK141" s="202">
        <f>ROUND(I141*H141,2)</f>
        <v>0</v>
      </c>
      <c r="BL141" s="16" t="s">
        <v>142</v>
      </c>
      <c r="BM141" s="201" t="s">
        <v>266</v>
      </c>
    </row>
    <row r="142" spans="1:65" s="2" customFormat="1" ht="19.5">
      <c r="A142" s="33"/>
      <c r="B142" s="34"/>
      <c r="C142" s="35"/>
      <c r="D142" s="203" t="s">
        <v>144</v>
      </c>
      <c r="E142" s="35"/>
      <c r="F142" s="204" t="s">
        <v>396</v>
      </c>
      <c r="G142" s="35"/>
      <c r="H142" s="35"/>
      <c r="I142" s="205"/>
      <c r="J142" s="35"/>
      <c r="K142" s="35"/>
      <c r="L142" s="38"/>
      <c r="M142" s="206"/>
      <c r="N142" s="207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144</v>
      </c>
      <c r="AU142" s="16" t="s">
        <v>76</v>
      </c>
    </row>
    <row r="143" spans="1:65" s="2" customFormat="1" ht="16.5" customHeight="1">
      <c r="A143" s="33"/>
      <c r="B143" s="34"/>
      <c r="C143" s="190" t="s">
        <v>76</v>
      </c>
      <c r="D143" s="190" t="s">
        <v>137</v>
      </c>
      <c r="E143" s="191" t="s">
        <v>397</v>
      </c>
      <c r="F143" s="192" t="s">
        <v>398</v>
      </c>
      <c r="G143" s="193" t="s">
        <v>392</v>
      </c>
      <c r="H143" s="194">
        <v>1</v>
      </c>
      <c r="I143" s="195"/>
      <c r="J143" s="196">
        <f>ROUND(I143*H143,2)</f>
        <v>0</v>
      </c>
      <c r="K143" s="192" t="s">
        <v>1</v>
      </c>
      <c r="L143" s="38"/>
      <c r="M143" s="197" t="s">
        <v>1</v>
      </c>
      <c r="N143" s="198" t="s">
        <v>41</v>
      </c>
      <c r="O143" s="70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1" t="s">
        <v>142</v>
      </c>
      <c r="AT143" s="201" t="s">
        <v>137</v>
      </c>
      <c r="AU143" s="201" t="s">
        <v>76</v>
      </c>
      <c r="AY143" s="16" t="s">
        <v>134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6" t="s">
        <v>83</v>
      </c>
      <c r="BK143" s="202">
        <f>ROUND(I143*H143,2)</f>
        <v>0</v>
      </c>
      <c r="BL143" s="16" t="s">
        <v>142</v>
      </c>
      <c r="BM143" s="201" t="s">
        <v>278</v>
      </c>
    </row>
    <row r="144" spans="1:65" s="2" customFormat="1" ht="11.25">
      <c r="A144" s="33"/>
      <c r="B144" s="34"/>
      <c r="C144" s="35"/>
      <c r="D144" s="203" t="s">
        <v>144</v>
      </c>
      <c r="E144" s="35"/>
      <c r="F144" s="204" t="s">
        <v>398</v>
      </c>
      <c r="G144" s="35"/>
      <c r="H144" s="35"/>
      <c r="I144" s="205"/>
      <c r="J144" s="35"/>
      <c r="K144" s="35"/>
      <c r="L144" s="38"/>
      <c r="M144" s="206"/>
      <c r="N144" s="207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144</v>
      </c>
      <c r="AU144" s="16" t="s">
        <v>76</v>
      </c>
    </row>
    <row r="145" spans="1:65" s="2" customFormat="1" ht="16.5" customHeight="1">
      <c r="A145" s="33"/>
      <c r="B145" s="34"/>
      <c r="C145" s="190" t="s">
        <v>76</v>
      </c>
      <c r="D145" s="190" t="s">
        <v>137</v>
      </c>
      <c r="E145" s="191" t="s">
        <v>399</v>
      </c>
      <c r="F145" s="192" t="s">
        <v>400</v>
      </c>
      <c r="G145" s="193" t="s">
        <v>392</v>
      </c>
      <c r="H145" s="194">
        <v>5</v>
      </c>
      <c r="I145" s="195"/>
      <c r="J145" s="196">
        <f>ROUND(I145*H145,2)</f>
        <v>0</v>
      </c>
      <c r="K145" s="192" t="s">
        <v>1</v>
      </c>
      <c r="L145" s="38"/>
      <c r="M145" s="197" t="s">
        <v>1</v>
      </c>
      <c r="N145" s="198" t="s">
        <v>41</v>
      </c>
      <c r="O145" s="70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1" t="s">
        <v>142</v>
      </c>
      <c r="AT145" s="201" t="s">
        <v>137</v>
      </c>
      <c r="AU145" s="201" t="s">
        <v>76</v>
      </c>
      <c r="AY145" s="16" t="s">
        <v>134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6" t="s">
        <v>83</v>
      </c>
      <c r="BK145" s="202">
        <f>ROUND(I145*H145,2)</f>
        <v>0</v>
      </c>
      <c r="BL145" s="16" t="s">
        <v>142</v>
      </c>
      <c r="BM145" s="201" t="s">
        <v>289</v>
      </c>
    </row>
    <row r="146" spans="1:65" s="2" customFormat="1" ht="11.25">
      <c r="A146" s="33"/>
      <c r="B146" s="34"/>
      <c r="C146" s="35"/>
      <c r="D146" s="203" t="s">
        <v>144</v>
      </c>
      <c r="E146" s="35"/>
      <c r="F146" s="204" t="s">
        <v>400</v>
      </c>
      <c r="G146" s="35"/>
      <c r="H146" s="35"/>
      <c r="I146" s="205"/>
      <c r="J146" s="35"/>
      <c r="K146" s="35"/>
      <c r="L146" s="38"/>
      <c r="M146" s="206"/>
      <c r="N146" s="207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144</v>
      </c>
      <c r="AU146" s="16" t="s">
        <v>76</v>
      </c>
    </row>
    <row r="147" spans="1:65" s="2" customFormat="1" ht="16.5" customHeight="1">
      <c r="A147" s="33"/>
      <c r="B147" s="34"/>
      <c r="C147" s="190" t="s">
        <v>76</v>
      </c>
      <c r="D147" s="190" t="s">
        <v>137</v>
      </c>
      <c r="E147" s="191" t="s">
        <v>401</v>
      </c>
      <c r="F147" s="192" t="s">
        <v>402</v>
      </c>
      <c r="G147" s="193" t="s">
        <v>392</v>
      </c>
      <c r="H147" s="194">
        <v>2</v>
      </c>
      <c r="I147" s="195"/>
      <c r="J147" s="196">
        <f>ROUND(I147*H147,2)</f>
        <v>0</v>
      </c>
      <c r="K147" s="192" t="s">
        <v>1</v>
      </c>
      <c r="L147" s="38"/>
      <c r="M147" s="197" t="s">
        <v>1</v>
      </c>
      <c r="N147" s="198" t="s">
        <v>41</v>
      </c>
      <c r="O147" s="70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1" t="s">
        <v>142</v>
      </c>
      <c r="AT147" s="201" t="s">
        <v>137</v>
      </c>
      <c r="AU147" s="201" t="s">
        <v>76</v>
      </c>
      <c r="AY147" s="16" t="s">
        <v>134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6" t="s">
        <v>83</v>
      </c>
      <c r="BK147" s="202">
        <f>ROUND(I147*H147,2)</f>
        <v>0</v>
      </c>
      <c r="BL147" s="16" t="s">
        <v>142</v>
      </c>
      <c r="BM147" s="201" t="s">
        <v>300</v>
      </c>
    </row>
    <row r="148" spans="1:65" s="2" customFormat="1" ht="11.25">
      <c r="A148" s="33"/>
      <c r="B148" s="34"/>
      <c r="C148" s="35"/>
      <c r="D148" s="203" t="s">
        <v>144</v>
      </c>
      <c r="E148" s="35"/>
      <c r="F148" s="204" t="s">
        <v>402</v>
      </c>
      <c r="G148" s="35"/>
      <c r="H148" s="35"/>
      <c r="I148" s="205"/>
      <c r="J148" s="35"/>
      <c r="K148" s="35"/>
      <c r="L148" s="38"/>
      <c r="M148" s="206"/>
      <c r="N148" s="207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144</v>
      </c>
      <c r="AU148" s="16" t="s">
        <v>76</v>
      </c>
    </row>
    <row r="149" spans="1:65" s="2" customFormat="1" ht="16.5" customHeight="1">
      <c r="A149" s="33"/>
      <c r="B149" s="34"/>
      <c r="C149" s="190" t="s">
        <v>76</v>
      </c>
      <c r="D149" s="190" t="s">
        <v>137</v>
      </c>
      <c r="E149" s="191" t="s">
        <v>403</v>
      </c>
      <c r="F149" s="192" t="s">
        <v>404</v>
      </c>
      <c r="G149" s="193" t="s">
        <v>392</v>
      </c>
      <c r="H149" s="194">
        <v>4</v>
      </c>
      <c r="I149" s="195"/>
      <c r="J149" s="196">
        <f>ROUND(I149*H149,2)</f>
        <v>0</v>
      </c>
      <c r="K149" s="192" t="s">
        <v>1</v>
      </c>
      <c r="L149" s="38"/>
      <c r="M149" s="197" t="s">
        <v>1</v>
      </c>
      <c r="N149" s="198" t="s">
        <v>41</v>
      </c>
      <c r="O149" s="70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1" t="s">
        <v>142</v>
      </c>
      <c r="AT149" s="201" t="s">
        <v>137</v>
      </c>
      <c r="AU149" s="201" t="s">
        <v>76</v>
      </c>
      <c r="AY149" s="16" t="s">
        <v>134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6" t="s">
        <v>83</v>
      </c>
      <c r="BK149" s="202">
        <f>ROUND(I149*H149,2)</f>
        <v>0</v>
      </c>
      <c r="BL149" s="16" t="s">
        <v>142</v>
      </c>
      <c r="BM149" s="201" t="s">
        <v>314</v>
      </c>
    </row>
    <row r="150" spans="1:65" s="2" customFormat="1" ht="11.25">
      <c r="A150" s="33"/>
      <c r="B150" s="34"/>
      <c r="C150" s="35"/>
      <c r="D150" s="203" t="s">
        <v>144</v>
      </c>
      <c r="E150" s="35"/>
      <c r="F150" s="204" t="s">
        <v>404</v>
      </c>
      <c r="G150" s="35"/>
      <c r="H150" s="35"/>
      <c r="I150" s="205"/>
      <c r="J150" s="35"/>
      <c r="K150" s="35"/>
      <c r="L150" s="38"/>
      <c r="M150" s="206"/>
      <c r="N150" s="207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144</v>
      </c>
      <c r="AU150" s="16" t="s">
        <v>76</v>
      </c>
    </row>
    <row r="151" spans="1:65" s="2" customFormat="1" ht="16.5" customHeight="1">
      <c r="A151" s="33"/>
      <c r="B151" s="34"/>
      <c r="C151" s="190" t="s">
        <v>76</v>
      </c>
      <c r="D151" s="190" t="s">
        <v>137</v>
      </c>
      <c r="E151" s="191" t="s">
        <v>405</v>
      </c>
      <c r="F151" s="192" t="s">
        <v>406</v>
      </c>
      <c r="G151" s="193" t="s">
        <v>392</v>
      </c>
      <c r="H151" s="194">
        <v>1</v>
      </c>
      <c r="I151" s="195"/>
      <c r="J151" s="196">
        <f>ROUND(I151*H151,2)</f>
        <v>0</v>
      </c>
      <c r="K151" s="192" t="s">
        <v>1</v>
      </c>
      <c r="L151" s="38"/>
      <c r="M151" s="197" t="s">
        <v>1</v>
      </c>
      <c r="N151" s="198" t="s">
        <v>41</v>
      </c>
      <c r="O151" s="70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1" t="s">
        <v>142</v>
      </c>
      <c r="AT151" s="201" t="s">
        <v>137</v>
      </c>
      <c r="AU151" s="201" t="s">
        <v>76</v>
      </c>
      <c r="AY151" s="16" t="s">
        <v>134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6" t="s">
        <v>83</v>
      </c>
      <c r="BK151" s="202">
        <f>ROUND(I151*H151,2)</f>
        <v>0</v>
      </c>
      <c r="BL151" s="16" t="s">
        <v>142</v>
      </c>
      <c r="BM151" s="201" t="s">
        <v>318</v>
      </c>
    </row>
    <row r="152" spans="1:65" s="2" customFormat="1" ht="11.25">
      <c r="A152" s="33"/>
      <c r="B152" s="34"/>
      <c r="C152" s="35"/>
      <c r="D152" s="203" t="s">
        <v>144</v>
      </c>
      <c r="E152" s="35"/>
      <c r="F152" s="204" t="s">
        <v>406</v>
      </c>
      <c r="G152" s="35"/>
      <c r="H152" s="35"/>
      <c r="I152" s="205"/>
      <c r="J152" s="35"/>
      <c r="K152" s="35"/>
      <c r="L152" s="38"/>
      <c r="M152" s="206"/>
      <c r="N152" s="207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144</v>
      </c>
      <c r="AU152" s="16" t="s">
        <v>76</v>
      </c>
    </row>
    <row r="153" spans="1:65" s="2" customFormat="1" ht="16.5" customHeight="1">
      <c r="A153" s="33"/>
      <c r="B153" s="34"/>
      <c r="C153" s="190" t="s">
        <v>76</v>
      </c>
      <c r="D153" s="190" t="s">
        <v>137</v>
      </c>
      <c r="E153" s="191" t="s">
        <v>407</v>
      </c>
      <c r="F153" s="192" t="s">
        <v>408</v>
      </c>
      <c r="G153" s="193" t="s">
        <v>392</v>
      </c>
      <c r="H153" s="194">
        <v>1</v>
      </c>
      <c r="I153" s="195"/>
      <c r="J153" s="196">
        <f>ROUND(I153*H153,2)</f>
        <v>0</v>
      </c>
      <c r="K153" s="192" t="s">
        <v>1</v>
      </c>
      <c r="L153" s="38"/>
      <c r="M153" s="197" t="s">
        <v>1</v>
      </c>
      <c r="N153" s="198" t="s">
        <v>41</v>
      </c>
      <c r="O153" s="70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1" t="s">
        <v>142</v>
      </c>
      <c r="AT153" s="201" t="s">
        <v>137</v>
      </c>
      <c r="AU153" s="201" t="s">
        <v>76</v>
      </c>
      <c r="AY153" s="16" t="s">
        <v>134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6" t="s">
        <v>83</v>
      </c>
      <c r="BK153" s="202">
        <f>ROUND(I153*H153,2)</f>
        <v>0</v>
      </c>
      <c r="BL153" s="16" t="s">
        <v>142</v>
      </c>
      <c r="BM153" s="201" t="s">
        <v>339</v>
      </c>
    </row>
    <row r="154" spans="1:65" s="2" customFormat="1" ht="11.25">
      <c r="A154" s="33"/>
      <c r="B154" s="34"/>
      <c r="C154" s="35"/>
      <c r="D154" s="203" t="s">
        <v>144</v>
      </c>
      <c r="E154" s="35"/>
      <c r="F154" s="204" t="s">
        <v>408</v>
      </c>
      <c r="G154" s="35"/>
      <c r="H154" s="35"/>
      <c r="I154" s="205"/>
      <c r="J154" s="35"/>
      <c r="K154" s="35"/>
      <c r="L154" s="38"/>
      <c r="M154" s="206"/>
      <c r="N154" s="207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144</v>
      </c>
      <c r="AU154" s="16" t="s">
        <v>76</v>
      </c>
    </row>
    <row r="155" spans="1:65" s="2" customFormat="1" ht="16.5" customHeight="1">
      <c r="A155" s="33"/>
      <c r="B155" s="34"/>
      <c r="C155" s="190" t="s">
        <v>76</v>
      </c>
      <c r="D155" s="190" t="s">
        <v>137</v>
      </c>
      <c r="E155" s="191" t="s">
        <v>409</v>
      </c>
      <c r="F155" s="192" t="s">
        <v>410</v>
      </c>
      <c r="G155" s="193" t="s">
        <v>392</v>
      </c>
      <c r="H155" s="194">
        <v>2</v>
      </c>
      <c r="I155" s="195"/>
      <c r="J155" s="196">
        <f>ROUND(I155*H155,2)</f>
        <v>0</v>
      </c>
      <c r="K155" s="192" t="s">
        <v>1</v>
      </c>
      <c r="L155" s="38"/>
      <c r="M155" s="197" t="s">
        <v>1</v>
      </c>
      <c r="N155" s="198" t="s">
        <v>41</v>
      </c>
      <c r="O155" s="70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1" t="s">
        <v>142</v>
      </c>
      <c r="AT155" s="201" t="s">
        <v>137</v>
      </c>
      <c r="AU155" s="201" t="s">
        <v>76</v>
      </c>
      <c r="AY155" s="16" t="s">
        <v>134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6" t="s">
        <v>83</v>
      </c>
      <c r="BK155" s="202">
        <f>ROUND(I155*H155,2)</f>
        <v>0</v>
      </c>
      <c r="BL155" s="16" t="s">
        <v>142</v>
      </c>
      <c r="BM155" s="201" t="s">
        <v>353</v>
      </c>
    </row>
    <row r="156" spans="1:65" s="2" customFormat="1" ht="11.25">
      <c r="A156" s="33"/>
      <c r="B156" s="34"/>
      <c r="C156" s="35"/>
      <c r="D156" s="203" t="s">
        <v>144</v>
      </c>
      <c r="E156" s="35"/>
      <c r="F156" s="204" t="s">
        <v>410</v>
      </c>
      <c r="G156" s="35"/>
      <c r="H156" s="35"/>
      <c r="I156" s="205"/>
      <c r="J156" s="35"/>
      <c r="K156" s="35"/>
      <c r="L156" s="38"/>
      <c r="M156" s="206"/>
      <c r="N156" s="207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144</v>
      </c>
      <c r="AU156" s="16" t="s">
        <v>76</v>
      </c>
    </row>
    <row r="157" spans="1:65" s="2" customFormat="1" ht="16.5" customHeight="1">
      <c r="A157" s="33"/>
      <c r="B157" s="34"/>
      <c r="C157" s="190" t="s">
        <v>76</v>
      </c>
      <c r="D157" s="190" t="s">
        <v>137</v>
      </c>
      <c r="E157" s="191" t="s">
        <v>411</v>
      </c>
      <c r="F157" s="192" t="s">
        <v>412</v>
      </c>
      <c r="G157" s="193" t="s">
        <v>392</v>
      </c>
      <c r="H157" s="194">
        <v>2</v>
      </c>
      <c r="I157" s="195"/>
      <c r="J157" s="196">
        <f>ROUND(I157*H157,2)</f>
        <v>0</v>
      </c>
      <c r="K157" s="192" t="s">
        <v>1</v>
      </c>
      <c r="L157" s="38"/>
      <c r="M157" s="197" t="s">
        <v>1</v>
      </c>
      <c r="N157" s="198" t="s">
        <v>41</v>
      </c>
      <c r="O157" s="70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1" t="s">
        <v>142</v>
      </c>
      <c r="AT157" s="201" t="s">
        <v>137</v>
      </c>
      <c r="AU157" s="201" t="s">
        <v>76</v>
      </c>
      <c r="AY157" s="16" t="s">
        <v>134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6" t="s">
        <v>83</v>
      </c>
      <c r="BK157" s="202">
        <f>ROUND(I157*H157,2)</f>
        <v>0</v>
      </c>
      <c r="BL157" s="16" t="s">
        <v>142</v>
      </c>
      <c r="BM157" s="201" t="s">
        <v>362</v>
      </c>
    </row>
    <row r="158" spans="1:65" s="2" customFormat="1" ht="11.25">
      <c r="A158" s="33"/>
      <c r="B158" s="34"/>
      <c r="C158" s="35"/>
      <c r="D158" s="203" t="s">
        <v>144</v>
      </c>
      <c r="E158" s="35"/>
      <c r="F158" s="204" t="s">
        <v>412</v>
      </c>
      <c r="G158" s="35"/>
      <c r="H158" s="35"/>
      <c r="I158" s="205"/>
      <c r="J158" s="35"/>
      <c r="K158" s="35"/>
      <c r="L158" s="38"/>
      <c r="M158" s="206"/>
      <c r="N158" s="207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144</v>
      </c>
      <c r="AU158" s="16" t="s">
        <v>76</v>
      </c>
    </row>
    <row r="159" spans="1:65" s="2" customFormat="1" ht="16.5" customHeight="1">
      <c r="A159" s="33"/>
      <c r="B159" s="34"/>
      <c r="C159" s="190" t="s">
        <v>76</v>
      </c>
      <c r="D159" s="190" t="s">
        <v>137</v>
      </c>
      <c r="E159" s="191" t="s">
        <v>413</v>
      </c>
      <c r="F159" s="192" t="s">
        <v>414</v>
      </c>
      <c r="G159" s="193" t="s">
        <v>392</v>
      </c>
      <c r="H159" s="194">
        <v>1</v>
      </c>
      <c r="I159" s="195"/>
      <c r="J159" s="196">
        <f>ROUND(I159*H159,2)</f>
        <v>0</v>
      </c>
      <c r="K159" s="192" t="s">
        <v>1</v>
      </c>
      <c r="L159" s="38"/>
      <c r="M159" s="197" t="s">
        <v>1</v>
      </c>
      <c r="N159" s="198" t="s">
        <v>41</v>
      </c>
      <c r="O159" s="70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1" t="s">
        <v>142</v>
      </c>
      <c r="AT159" s="201" t="s">
        <v>137</v>
      </c>
      <c r="AU159" s="201" t="s">
        <v>76</v>
      </c>
      <c r="AY159" s="16" t="s">
        <v>134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6" t="s">
        <v>83</v>
      </c>
      <c r="BK159" s="202">
        <f>ROUND(I159*H159,2)</f>
        <v>0</v>
      </c>
      <c r="BL159" s="16" t="s">
        <v>142</v>
      </c>
      <c r="BM159" s="201" t="s">
        <v>415</v>
      </c>
    </row>
    <row r="160" spans="1:65" s="2" customFormat="1" ht="11.25">
      <c r="A160" s="33"/>
      <c r="B160" s="34"/>
      <c r="C160" s="35"/>
      <c r="D160" s="203" t="s">
        <v>144</v>
      </c>
      <c r="E160" s="35"/>
      <c r="F160" s="204" t="s">
        <v>414</v>
      </c>
      <c r="G160" s="35"/>
      <c r="H160" s="35"/>
      <c r="I160" s="205"/>
      <c r="J160" s="35"/>
      <c r="K160" s="35"/>
      <c r="L160" s="38"/>
      <c r="M160" s="206"/>
      <c r="N160" s="207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144</v>
      </c>
      <c r="AU160" s="16" t="s">
        <v>76</v>
      </c>
    </row>
    <row r="161" spans="1:65" s="2" customFormat="1" ht="24.2" customHeight="1">
      <c r="A161" s="33"/>
      <c r="B161" s="34"/>
      <c r="C161" s="190" t="s">
        <v>76</v>
      </c>
      <c r="D161" s="190" t="s">
        <v>137</v>
      </c>
      <c r="E161" s="191" t="s">
        <v>416</v>
      </c>
      <c r="F161" s="192" t="s">
        <v>417</v>
      </c>
      <c r="G161" s="193" t="s">
        <v>392</v>
      </c>
      <c r="H161" s="194">
        <v>1</v>
      </c>
      <c r="I161" s="195"/>
      <c r="J161" s="196">
        <f>ROUND(I161*H161,2)</f>
        <v>0</v>
      </c>
      <c r="K161" s="192" t="s">
        <v>1</v>
      </c>
      <c r="L161" s="38"/>
      <c r="M161" s="197" t="s">
        <v>1</v>
      </c>
      <c r="N161" s="198" t="s">
        <v>41</v>
      </c>
      <c r="O161" s="70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1" t="s">
        <v>142</v>
      </c>
      <c r="AT161" s="201" t="s">
        <v>137</v>
      </c>
      <c r="AU161" s="201" t="s">
        <v>76</v>
      </c>
      <c r="AY161" s="16" t="s">
        <v>134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6" t="s">
        <v>83</v>
      </c>
      <c r="BK161" s="202">
        <f>ROUND(I161*H161,2)</f>
        <v>0</v>
      </c>
      <c r="BL161" s="16" t="s">
        <v>142</v>
      </c>
      <c r="BM161" s="201" t="s">
        <v>418</v>
      </c>
    </row>
    <row r="162" spans="1:65" s="2" customFormat="1" ht="11.25">
      <c r="A162" s="33"/>
      <c r="B162" s="34"/>
      <c r="C162" s="35"/>
      <c r="D162" s="203" t="s">
        <v>144</v>
      </c>
      <c r="E162" s="35"/>
      <c r="F162" s="204" t="s">
        <v>417</v>
      </c>
      <c r="G162" s="35"/>
      <c r="H162" s="35"/>
      <c r="I162" s="205"/>
      <c r="J162" s="35"/>
      <c r="K162" s="35"/>
      <c r="L162" s="38"/>
      <c r="M162" s="206"/>
      <c r="N162" s="207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144</v>
      </c>
      <c r="AU162" s="16" t="s">
        <v>76</v>
      </c>
    </row>
    <row r="163" spans="1:65" s="2" customFormat="1" ht="21.75" customHeight="1">
      <c r="A163" s="33"/>
      <c r="B163" s="34"/>
      <c r="C163" s="190" t="s">
        <v>76</v>
      </c>
      <c r="D163" s="190" t="s">
        <v>137</v>
      </c>
      <c r="E163" s="191" t="s">
        <v>419</v>
      </c>
      <c r="F163" s="192" t="s">
        <v>420</v>
      </c>
      <c r="G163" s="193" t="s">
        <v>392</v>
      </c>
      <c r="H163" s="194">
        <v>3</v>
      </c>
      <c r="I163" s="195"/>
      <c r="J163" s="196">
        <f>ROUND(I163*H163,2)</f>
        <v>0</v>
      </c>
      <c r="K163" s="192" t="s">
        <v>1</v>
      </c>
      <c r="L163" s="38"/>
      <c r="M163" s="197" t="s">
        <v>1</v>
      </c>
      <c r="N163" s="198" t="s">
        <v>41</v>
      </c>
      <c r="O163" s="70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1" t="s">
        <v>142</v>
      </c>
      <c r="AT163" s="201" t="s">
        <v>137</v>
      </c>
      <c r="AU163" s="201" t="s">
        <v>76</v>
      </c>
      <c r="AY163" s="16" t="s">
        <v>134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6" t="s">
        <v>83</v>
      </c>
      <c r="BK163" s="202">
        <f>ROUND(I163*H163,2)</f>
        <v>0</v>
      </c>
      <c r="BL163" s="16" t="s">
        <v>142</v>
      </c>
      <c r="BM163" s="201" t="s">
        <v>421</v>
      </c>
    </row>
    <row r="164" spans="1:65" s="2" customFormat="1" ht="11.25">
      <c r="A164" s="33"/>
      <c r="B164" s="34"/>
      <c r="C164" s="35"/>
      <c r="D164" s="203" t="s">
        <v>144</v>
      </c>
      <c r="E164" s="35"/>
      <c r="F164" s="204" t="s">
        <v>420</v>
      </c>
      <c r="G164" s="35"/>
      <c r="H164" s="35"/>
      <c r="I164" s="205"/>
      <c r="J164" s="35"/>
      <c r="K164" s="35"/>
      <c r="L164" s="38"/>
      <c r="M164" s="206"/>
      <c r="N164" s="207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144</v>
      </c>
      <c r="AU164" s="16" t="s">
        <v>76</v>
      </c>
    </row>
    <row r="165" spans="1:65" s="2" customFormat="1" ht="16.5" customHeight="1">
      <c r="A165" s="33"/>
      <c r="B165" s="34"/>
      <c r="C165" s="190" t="s">
        <v>76</v>
      </c>
      <c r="D165" s="190" t="s">
        <v>137</v>
      </c>
      <c r="E165" s="191" t="s">
        <v>422</v>
      </c>
      <c r="F165" s="192" t="s">
        <v>423</v>
      </c>
      <c r="G165" s="193" t="s">
        <v>392</v>
      </c>
      <c r="H165" s="194">
        <v>2</v>
      </c>
      <c r="I165" s="195"/>
      <c r="J165" s="196">
        <f>ROUND(I165*H165,2)</f>
        <v>0</v>
      </c>
      <c r="K165" s="192" t="s">
        <v>1</v>
      </c>
      <c r="L165" s="38"/>
      <c r="M165" s="197" t="s">
        <v>1</v>
      </c>
      <c r="N165" s="198" t="s">
        <v>41</v>
      </c>
      <c r="O165" s="7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1" t="s">
        <v>142</v>
      </c>
      <c r="AT165" s="201" t="s">
        <v>137</v>
      </c>
      <c r="AU165" s="201" t="s">
        <v>76</v>
      </c>
      <c r="AY165" s="16" t="s">
        <v>134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6" t="s">
        <v>83</v>
      </c>
      <c r="BK165" s="202">
        <f>ROUND(I165*H165,2)</f>
        <v>0</v>
      </c>
      <c r="BL165" s="16" t="s">
        <v>142</v>
      </c>
      <c r="BM165" s="201" t="s">
        <v>424</v>
      </c>
    </row>
    <row r="166" spans="1:65" s="2" customFormat="1" ht="11.25">
      <c r="A166" s="33"/>
      <c r="B166" s="34"/>
      <c r="C166" s="35"/>
      <c r="D166" s="203" t="s">
        <v>144</v>
      </c>
      <c r="E166" s="35"/>
      <c r="F166" s="204" t="s">
        <v>423</v>
      </c>
      <c r="G166" s="35"/>
      <c r="H166" s="35"/>
      <c r="I166" s="205"/>
      <c r="J166" s="35"/>
      <c r="K166" s="35"/>
      <c r="L166" s="38"/>
      <c r="M166" s="241"/>
      <c r="N166" s="242"/>
      <c r="O166" s="243"/>
      <c r="P166" s="243"/>
      <c r="Q166" s="243"/>
      <c r="R166" s="243"/>
      <c r="S166" s="243"/>
      <c r="T166" s="24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144</v>
      </c>
      <c r="AU166" s="16" t="s">
        <v>76</v>
      </c>
    </row>
    <row r="167" spans="1:65" s="2" customFormat="1" ht="6.95" customHeight="1">
      <c r="A167" s="33"/>
      <c r="B167" s="53"/>
      <c r="C167" s="54"/>
      <c r="D167" s="54"/>
      <c r="E167" s="54"/>
      <c r="F167" s="54"/>
      <c r="G167" s="54"/>
      <c r="H167" s="54"/>
      <c r="I167" s="54"/>
      <c r="J167" s="54"/>
      <c r="K167" s="54"/>
      <c r="L167" s="38"/>
      <c r="M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</row>
  </sheetData>
  <sheetProtection algorithmName="SHA-512" hashValue="NmyVjk4AIrBG0k5JaJhc5Fr+EQkncVO3gBIFYf+7qUVr47oUKuYebVZqRGzSMH7iwIvtOr/+cORc9wgCKqu9Zw==" saltValue="lMkEoRs0Pyc3luvn7wfhJUawQELeuCoeu0K88OYtEPkS9S9OLH3Xjns2uyV4oLyISRYhHN3p9fH72nsOoDsrpA==" spinCount="100000" sheet="1" objects="1" scenarios="1" formatColumns="0" formatRows="0" autoFilter="0"/>
  <autoFilter ref="C119:K166" xr:uid="{00000000-0009-0000-0000-000002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96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85</v>
      </c>
    </row>
    <row r="4" spans="1:46" s="1" customFormat="1" ht="24.95" customHeight="1">
      <c r="B4" s="19"/>
      <c r="D4" s="116" t="s">
        <v>97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90" t="str">
        <f>'Rekapitulace stavby'!K6</f>
        <v>Mobilita - domov pro seniory - 1.etapa</v>
      </c>
      <c r="F7" s="291"/>
      <c r="G7" s="291"/>
      <c r="H7" s="291"/>
      <c r="L7" s="19"/>
    </row>
    <row r="8" spans="1:46" s="2" customFormat="1" ht="12" customHeight="1">
      <c r="A8" s="33"/>
      <c r="B8" s="38"/>
      <c r="C8" s="33"/>
      <c r="D8" s="118" t="s">
        <v>98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93" t="s">
        <v>425</v>
      </c>
      <c r="F9" s="292"/>
      <c r="G9" s="292"/>
      <c r="H9" s="292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8" t="s">
        <v>18</v>
      </c>
      <c r="E11" s="33"/>
      <c r="F11" s="109" t="s">
        <v>1</v>
      </c>
      <c r="G11" s="33"/>
      <c r="H11" s="33"/>
      <c r="I11" s="118" t="s">
        <v>19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8" t="s">
        <v>20</v>
      </c>
      <c r="E12" s="33"/>
      <c r="F12" s="109" t="s">
        <v>21</v>
      </c>
      <c r="G12" s="33"/>
      <c r="H12" s="33"/>
      <c r="I12" s="118" t="s">
        <v>22</v>
      </c>
      <c r="J12" s="119" t="str">
        <f>'Rekapitulace stavby'!AN8</f>
        <v>30. 9. 2021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24</v>
      </c>
      <c r="E14" s="33"/>
      <c r="F14" s="33"/>
      <c r="G14" s="33"/>
      <c r="H14" s="33"/>
      <c r="I14" s="118" t="s">
        <v>25</v>
      </c>
      <c r="J14" s="109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26</v>
      </c>
      <c r="F15" s="33"/>
      <c r="G15" s="33"/>
      <c r="H15" s="33"/>
      <c r="I15" s="118" t="s">
        <v>27</v>
      </c>
      <c r="J15" s="109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8" t="s">
        <v>28</v>
      </c>
      <c r="E17" s="33"/>
      <c r="F17" s="33"/>
      <c r="G17" s="33"/>
      <c r="H17" s="33"/>
      <c r="I17" s="118" t="s">
        <v>25</v>
      </c>
      <c r="J17" s="29" t="str">
        <f>'Rekapitulace stavby'!AN13</f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8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8" t="s">
        <v>30</v>
      </c>
      <c r="E20" s="33"/>
      <c r="F20" s="33"/>
      <c r="G20" s="33"/>
      <c r="H20" s="33"/>
      <c r="I20" s="118" t="s">
        <v>25</v>
      </c>
      <c r="J20" s="109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102</v>
      </c>
      <c r="F21" s="33"/>
      <c r="G21" s="33"/>
      <c r="H21" s="33"/>
      <c r="I21" s="118" t="s">
        <v>27</v>
      </c>
      <c r="J21" s="109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8" t="s">
        <v>33</v>
      </c>
      <c r="E23" s="33"/>
      <c r="F23" s="33"/>
      <c r="G23" s="33"/>
      <c r="H23" s="33"/>
      <c r="I23" s="118" t="s">
        <v>25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34</v>
      </c>
      <c r="F24" s="33"/>
      <c r="G24" s="33"/>
      <c r="H24" s="33"/>
      <c r="I24" s="118" t="s">
        <v>27</v>
      </c>
      <c r="J24" s="109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8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0"/>
      <c r="B27" s="121"/>
      <c r="C27" s="120"/>
      <c r="D27" s="120"/>
      <c r="E27" s="296" t="s">
        <v>1</v>
      </c>
      <c r="F27" s="296"/>
      <c r="G27" s="296"/>
      <c r="H27" s="29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3"/>
      <c r="E29" s="123"/>
      <c r="F29" s="123"/>
      <c r="G29" s="123"/>
      <c r="H29" s="123"/>
      <c r="I29" s="123"/>
      <c r="J29" s="123"/>
      <c r="K29" s="12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36</v>
      </c>
      <c r="E30" s="33"/>
      <c r="F30" s="33"/>
      <c r="G30" s="33"/>
      <c r="H30" s="33"/>
      <c r="I30" s="33"/>
      <c r="J30" s="125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38</v>
      </c>
      <c r="G32" s="33"/>
      <c r="H32" s="33"/>
      <c r="I32" s="126" t="s">
        <v>37</v>
      </c>
      <c r="J32" s="126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7" t="s">
        <v>40</v>
      </c>
      <c r="E33" s="118" t="s">
        <v>41</v>
      </c>
      <c r="F33" s="128">
        <f>ROUND((SUM(BE120:BE132)),  2)</f>
        <v>0</v>
      </c>
      <c r="G33" s="33"/>
      <c r="H33" s="33"/>
      <c r="I33" s="129">
        <v>0.21</v>
      </c>
      <c r="J33" s="128">
        <f>ROUND(((SUM(BE120:BE132))*I33),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8" t="s">
        <v>42</v>
      </c>
      <c r="F34" s="128">
        <f>ROUND((SUM(BF120:BF132)),  2)</f>
        <v>0</v>
      </c>
      <c r="G34" s="33"/>
      <c r="H34" s="33"/>
      <c r="I34" s="129">
        <v>0.15</v>
      </c>
      <c r="J34" s="128">
        <f>ROUND(((SUM(BF120:BF132))*I34),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8" t="s">
        <v>43</v>
      </c>
      <c r="F35" s="128">
        <f>ROUND((SUM(BG120:BG132)),  2)</f>
        <v>0</v>
      </c>
      <c r="G35" s="33"/>
      <c r="H35" s="33"/>
      <c r="I35" s="129">
        <v>0.21</v>
      </c>
      <c r="J35" s="12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8" t="s">
        <v>44</v>
      </c>
      <c r="F36" s="128">
        <f>ROUND((SUM(BH120:BH132)),  2)</f>
        <v>0</v>
      </c>
      <c r="G36" s="33"/>
      <c r="H36" s="33"/>
      <c r="I36" s="129">
        <v>0.15</v>
      </c>
      <c r="J36" s="12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45</v>
      </c>
      <c r="F37" s="128">
        <f>ROUND((SUM(BI120:BI132)),  2)</f>
        <v>0</v>
      </c>
      <c r="G37" s="33"/>
      <c r="H37" s="33"/>
      <c r="I37" s="129">
        <v>0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0"/>
      <c r="D39" s="131" t="s">
        <v>46</v>
      </c>
      <c r="E39" s="132"/>
      <c r="F39" s="132"/>
      <c r="G39" s="133" t="s">
        <v>47</v>
      </c>
      <c r="H39" s="134" t="s">
        <v>48</v>
      </c>
      <c r="I39" s="132"/>
      <c r="J39" s="135">
        <f>SUM(J30:J37)</f>
        <v>0</v>
      </c>
      <c r="K39" s="13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49</v>
      </c>
      <c r="E50" s="138"/>
      <c r="F50" s="138"/>
      <c r="G50" s="137" t="s">
        <v>50</v>
      </c>
      <c r="H50" s="138"/>
      <c r="I50" s="138"/>
      <c r="J50" s="138"/>
      <c r="K50" s="13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9" t="s">
        <v>51</v>
      </c>
      <c r="E61" s="140"/>
      <c r="F61" s="141" t="s">
        <v>52</v>
      </c>
      <c r="G61" s="139" t="s">
        <v>51</v>
      </c>
      <c r="H61" s="140"/>
      <c r="I61" s="140"/>
      <c r="J61" s="142" t="s">
        <v>52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7" t="s">
        <v>53</v>
      </c>
      <c r="E65" s="143"/>
      <c r="F65" s="143"/>
      <c r="G65" s="137" t="s">
        <v>54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9" t="s">
        <v>51</v>
      </c>
      <c r="E76" s="140"/>
      <c r="F76" s="141" t="s">
        <v>52</v>
      </c>
      <c r="G76" s="139" t="s">
        <v>51</v>
      </c>
      <c r="H76" s="140"/>
      <c r="I76" s="140"/>
      <c r="J76" s="142" t="s">
        <v>52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7" t="str">
        <f>E7</f>
        <v>Mobilita - domov pro seniory - 1.etapa</v>
      </c>
      <c r="F85" s="298"/>
      <c r="G85" s="298"/>
      <c r="H85" s="29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5" t="str">
        <f>E9</f>
        <v>07 - VRN</v>
      </c>
      <c r="F87" s="299"/>
      <c r="G87" s="299"/>
      <c r="H87" s="29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Doksy</v>
      </c>
      <c r="G89" s="35"/>
      <c r="H89" s="35"/>
      <c r="I89" s="28" t="s">
        <v>22</v>
      </c>
      <c r="J89" s="65" t="str">
        <f>IF(J12="","",J12)</f>
        <v>30. 9. 2021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Doksy</v>
      </c>
      <c r="G91" s="35"/>
      <c r="H91" s="35"/>
      <c r="I91" s="28" t="s">
        <v>30</v>
      </c>
      <c r="J91" s="31" t="str">
        <f>E21</f>
        <v>R. Voce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8" t="s">
        <v>104</v>
      </c>
      <c r="D94" s="149"/>
      <c r="E94" s="149"/>
      <c r="F94" s="149"/>
      <c r="G94" s="149"/>
      <c r="H94" s="149"/>
      <c r="I94" s="149"/>
      <c r="J94" s="150" t="s">
        <v>105</v>
      </c>
      <c r="K94" s="14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1" t="s">
        <v>106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52"/>
      <c r="C97" s="153"/>
      <c r="D97" s="154" t="s">
        <v>426</v>
      </c>
      <c r="E97" s="155"/>
      <c r="F97" s="155"/>
      <c r="G97" s="155"/>
      <c r="H97" s="155"/>
      <c r="I97" s="155"/>
      <c r="J97" s="156">
        <f>J121</f>
        <v>0</v>
      </c>
      <c r="K97" s="153"/>
      <c r="L97" s="157"/>
    </row>
    <row r="98" spans="1:31" s="10" customFormat="1" ht="19.899999999999999" customHeight="1">
      <c r="B98" s="158"/>
      <c r="C98" s="103"/>
      <c r="D98" s="159" t="s">
        <v>427</v>
      </c>
      <c r="E98" s="160"/>
      <c r="F98" s="160"/>
      <c r="G98" s="160"/>
      <c r="H98" s="160"/>
      <c r="I98" s="160"/>
      <c r="J98" s="161">
        <f>J122</f>
        <v>0</v>
      </c>
      <c r="K98" s="103"/>
      <c r="L98" s="162"/>
    </row>
    <row r="99" spans="1:31" s="10" customFormat="1" ht="19.899999999999999" customHeight="1">
      <c r="B99" s="158"/>
      <c r="C99" s="103"/>
      <c r="D99" s="159" t="s">
        <v>428</v>
      </c>
      <c r="E99" s="160"/>
      <c r="F99" s="160"/>
      <c r="G99" s="160"/>
      <c r="H99" s="160"/>
      <c r="I99" s="160"/>
      <c r="J99" s="161">
        <f>J125</f>
        <v>0</v>
      </c>
      <c r="K99" s="103"/>
      <c r="L99" s="162"/>
    </row>
    <row r="100" spans="1:31" s="10" customFormat="1" ht="19.899999999999999" customHeight="1">
      <c r="B100" s="158"/>
      <c r="C100" s="103"/>
      <c r="D100" s="159" t="s">
        <v>429</v>
      </c>
      <c r="E100" s="160"/>
      <c r="F100" s="160"/>
      <c r="G100" s="160"/>
      <c r="H100" s="160"/>
      <c r="I100" s="160"/>
      <c r="J100" s="161">
        <f>J128</f>
        <v>0</v>
      </c>
      <c r="K100" s="103"/>
      <c r="L100" s="162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119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97" t="str">
        <f>E7</f>
        <v>Mobilita - domov pro seniory - 1.etapa</v>
      </c>
      <c r="F110" s="298"/>
      <c r="G110" s="298"/>
      <c r="H110" s="298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98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45" t="str">
        <f>E9</f>
        <v>07 - VRN</v>
      </c>
      <c r="F112" s="299"/>
      <c r="G112" s="299"/>
      <c r="H112" s="299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>Doksy</v>
      </c>
      <c r="G114" s="35"/>
      <c r="H114" s="35"/>
      <c r="I114" s="28" t="s">
        <v>22</v>
      </c>
      <c r="J114" s="65" t="str">
        <f>IF(J12="","",J12)</f>
        <v>30. 9. 2021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E15</f>
        <v>Město Doksy</v>
      </c>
      <c r="G116" s="35"/>
      <c r="H116" s="35"/>
      <c r="I116" s="28" t="s">
        <v>30</v>
      </c>
      <c r="J116" s="31" t="str">
        <f>E21</f>
        <v>R. Voce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28</v>
      </c>
      <c r="D117" s="35"/>
      <c r="E117" s="35"/>
      <c r="F117" s="26" t="str">
        <f>IF(E18="","",E18)</f>
        <v>Vyplň údaj</v>
      </c>
      <c r="G117" s="35"/>
      <c r="H117" s="35"/>
      <c r="I117" s="28" t="s">
        <v>33</v>
      </c>
      <c r="J117" s="31" t="str">
        <f>E24</f>
        <v>J. Nešněra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63"/>
      <c r="B119" s="164"/>
      <c r="C119" s="165" t="s">
        <v>120</v>
      </c>
      <c r="D119" s="166" t="s">
        <v>61</v>
      </c>
      <c r="E119" s="166" t="s">
        <v>57</v>
      </c>
      <c r="F119" s="166" t="s">
        <v>58</v>
      </c>
      <c r="G119" s="166" t="s">
        <v>121</v>
      </c>
      <c r="H119" s="166" t="s">
        <v>122</v>
      </c>
      <c r="I119" s="166" t="s">
        <v>123</v>
      </c>
      <c r="J119" s="166" t="s">
        <v>105</v>
      </c>
      <c r="K119" s="167" t="s">
        <v>124</v>
      </c>
      <c r="L119" s="168"/>
      <c r="M119" s="74" t="s">
        <v>1</v>
      </c>
      <c r="N119" s="75" t="s">
        <v>40</v>
      </c>
      <c r="O119" s="75" t="s">
        <v>125</v>
      </c>
      <c r="P119" s="75" t="s">
        <v>126</v>
      </c>
      <c r="Q119" s="75" t="s">
        <v>127</v>
      </c>
      <c r="R119" s="75" t="s">
        <v>128</v>
      </c>
      <c r="S119" s="75" t="s">
        <v>129</v>
      </c>
      <c r="T119" s="76" t="s">
        <v>130</v>
      </c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1:65" s="2" customFormat="1" ht="22.9" customHeight="1">
      <c r="A120" s="33"/>
      <c r="B120" s="34"/>
      <c r="C120" s="81" t="s">
        <v>131</v>
      </c>
      <c r="D120" s="35"/>
      <c r="E120" s="35"/>
      <c r="F120" s="35"/>
      <c r="G120" s="35"/>
      <c r="H120" s="35"/>
      <c r="I120" s="35"/>
      <c r="J120" s="169">
        <f>BK120</f>
        <v>0</v>
      </c>
      <c r="K120" s="35"/>
      <c r="L120" s="38"/>
      <c r="M120" s="77"/>
      <c r="N120" s="170"/>
      <c r="O120" s="78"/>
      <c r="P120" s="171">
        <f>P121</f>
        <v>0</v>
      </c>
      <c r="Q120" s="78"/>
      <c r="R120" s="171">
        <f>R121</f>
        <v>0</v>
      </c>
      <c r="S120" s="78"/>
      <c r="T120" s="172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75</v>
      </c>
      <c r="AU120" s="16" t="s">
        <v>107</v>
      </c>
      <c r="BK120" s="173">
        <f>BK121</f>
        <v>0</v>
      </c>
    </row>
    <row r="121" spans="1:65" s="12" customFormat="1" ht="25.9" customHeight="1">
      <c r="B121" s="174"/>
      <c r="C121" s="175"/>
      <c r="D121" s="176" t="s">
        <v>75</v>
      </c>
      <c r="E121" s="177" t="s">
        <v>95</v>
      </c>
      <c r="F121" s="177" t="s">
        <v>430</v>
      </c>
      <c r="G121" s="175"/>
      <c r="H121" s="175"/>
      <c r="I121" s="178"/>
      <c r="J121" s="179">
        <f>BK121</f>
        <v>0</v>
      </c>
      <c r="K121" s="175"/>
      <c r="L121" s="180"/>
      <c r="M121" s="181"/>
      <c r="N121" s="182"/>
      <c r="O121" s="182"/>
      <c r="P121" s="183">
        <f>P122+P125+P128</f>
        <v>0</v>
      </c>
      <c r="Q121" s="182"/>
      <c r="R121" s="183">
        <f>R122+R125+R128</f>
        <v>0</v>
      </c>
      <c r="S121" s="182"/>
      <c r="T121" s="184">
        <f>T122+T125+T128</f>
        <v>0</v>
      </c>
      <c r="AR121" s="185" t="s">
        <v>169</v>
      </c>
      <c r="AT121" s="186" t="s">
        <v>75</v>
      </c>
      <c r="AU121" s="186" t="s">
        <v>76</v>
      </c>
      <c r="AY121" s="185" t="s">
        <v>134</v>
      </c>
      <c r="BK121" s="187">
        <f>BK122+BK125+BK128</f>
        <v>0</v>
      </c>
    </row>
    <row r="122" spans="1:65" s="12" customFormat="1" ht="22.9" customHeight="1">
      <c r="B122" s="174"/>
      <c r="C122" s="175"/>
      <c r="D122" s="176" t="s">
        <v>75</v>
      </c>
      <c r="E122" s="188" t="s">
        <v>431</v>
      </c>
      <c r="F122" s="188" t="s">
        <v>432</v>
      </c>
      <c r="G122" s="175"/>
      <c r="H122" s="175"/>
      <c r="I122" s="178"/>
      <c r="J122" s="189">
        <f>BK122</f>
        <v>0</v>
      </c>
      <c r="K122" s="175"/>
      <c r="L122" s="180"/>
      <c r="M122" s="181"/>
      <c r="N122" s="182"/>
      <c r="O122" s="182"/>
      <c r="P122" s="183">
        <f>SUM(P123:P124)</f>
        <v>0</v>
      </c>
      <c r="Q122" s="182"/>
      <c r="R122" s="183">
        <f>SUM(R123:R124)</f>
        <v>0</v>
      </c>
      <c r="S122" s="182"/>
      <c r="T122" s="184">
        <f>SUM(T123:T124)</f>
        <v>0</v>
      </c>
      <c r="AR122" s="185" t="s">
        <v>169</v>
      </c>
      <c r="AT122" s="186" t="s">
        <v>75</v>
      </c>
      <c r="AU122" s="186" t="s">
        <v>83</v>
      </c>
      <c r="AY122" s="185" t="s">
        <v>134</v>
      </c>
      <c r="BK122" s="187">
        <f>SUM(BK123:BK124)</f>
        <v>0</v>
      </c>
    </row>
    <row r="123" spans="1:65" s="2" customFormat="1" ht="16.5" customHeight="1">
      <c r="A123" s="33"/>
      <c r="B123" s="34"/>
      <c r="C123" s="190" t="s">
        <v>83</v>
      </c>
      <c r="D123" s="190" t="s">
        <v>137</v>
      </c>
      <c r="E123" s="191" t="s">
        <v>433</v>
      </c>
      <c r="F123" s="192" t="s">
        <v>434</v>
      </c>
      <c r="G123" s="193" t="s">
        <v>435</v>
      </c>
      <c r="H123" s="194">
        <v>1</v>
      </c>
      <c r="I123" s="195"/>
      <c r="J123" s="196">
        <f>ROUND(I123*H123,2)</f>
        <v>0</v>
      </c>
      <c r="K123" s="192" t="s">
        <v>141</v>
      </c>
      <c r="L123" s="38"/>
      <c r="M123" s="197" t="s">
        <v>1</v>
      </c>
      <c r="N123" s="198" t="s">
        <v>41</v>
      </c>
      <c r="O123" s="70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01" t="s">
        <v>436</v>
      </c>
      <c r="AT123" s="201" t="s">
        <v>137</v>
      </c>
      <c r="AU123" s="201" t="s">
        <v>85</v>
      </c>
      <c r="AY123" s="16" t="s">
        <v>134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6" t="s">
        <v>83</v>
      </c>
      <c r="BK123" s="202">
        <f>ROUND(I123*H123,2)</f>
        <v>0</v>
      </c>
      <c r="BL123" s="16" t="s">
        <v>436</v>
      </c>
      <c r="BM123" s="201" t="s">
        <v>437</v>
      </c>
    </row>
    <row r="124" spans="1:65" s="2" customFormat="1" ht="11.25">
      <c r="A124" s="33"/>
      <c r="B124" s="34"/>
      <c r="C124" s="35"/>
      <c r="D124" s="203" t="s">
        <v>144</v>
      </c>
      <c r="E124" s="35"/>
      <c r="F124" s="204" t="s">
        <v>434</v>
      </c>
      <c r="G124" s="35"/>
      <c r="H124" s="35"/>
      <c r="I124" s="205"/>
      <c r="J124" s="35"/>
      <c r="K124" s="35"/>
      <c r="L124" s="38"/>
      <c r="M124" s="206"/>
      <c r="N124" s="207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144</v>
      </c>
      <c r="AU124" s="16" t="s">
        <v>85</v>
      </c>
    </row>
    <row r="125" spans="1:65" s="12" customFormat="1" ht="22.9" customHeight="1">
      <c r="B125" s="174"/>
      <c r="C125" s="175"/>
      <c r="D125" s="176" t="s">
        <v>75</v>
      </c>
      <c r="E125" s="188" t="s">
        <v>438</v>
      </c>
      <c r="F125" s="188" t="s">
        <v>439</v>
      </c>
      <c r="G125" s="175"/>
      <c r="H125" s="175"/>
      <c r="I125" s="178"/>
      <c r="J125" s="189">
        <f>BK125</f>
        <v>0</v>
      </c>
      <c r="K125" s="175"/>
      <c r="L125" s="180"/>
      <c r="M125" s="181"/>
      <c r="N125" s="182"/>
      <c r="O125" s="182"/>
      <c r="P125" s="183">
        <f>SUM(P126:P127)</f>
        <v>0</v>
      </c>
      <c r="Q125" s="182"/>
      <c r="R125" s="183">
        <f>SUM(R126:R127)</f>
        <v>0</v>
      </c>
      <c r="S125" s="182"/>
      <c r="T125" s="184">
        <f>SUM(T126:T127)</f>
        <v>0</v>
      </c>
      <c r="AR125" s="185" t="s">
        <v>169</v>
      </c>
      <c r="AT125" s="186" t="s">
        <v>75</v>
      </c>
      <c r="AU125" s="186" t="s">
        <v>83</v>
      </c>
      <c r="AY125" s="185" t="s">
        <v>134</v>
      </c>
      <c r="BK125" s="187">
        <f>SUM(BK126:BK127)</f>
        <v>0</v>
      </c>
    </row>
    <row r="126" spans="1:65" s="2" customFormat="1" ht="16.5" customHeight="1">
      <c r="A126" s="33"/>
      <c r="B126" s="34"/>
      <c r="C126" s="190" t="s">
        <v>85</v>
      </c>
      <c r="D126" s="190" t="s">
        <v>137</v>
      </c>
      <c r="E126" s="191" t="s">
        <v>440</v>
      </c>
      <c r="F126" s="192" t="s">
        <v>441</v>
      </c>
      <c r="G126" s="193" t="s">
        <v>435</v>
      </c>
      <c r="H126" s="194">
        <v>1</v>
      </c>
      <c r="I126" s="195"/>
      <c r="J126" s="196">
        <f>ROUND(I126*H126,2)</f>
        <v>0</v>
      </c>
      <c r="K126" s="192" t="s">
        <v>141</v>
      </c>
      <c r="L126" s="38"/>
      <c r="M126" s="197" t="s">
        <v>1</v>
      </c>
      <c r="N126" s="198" t="s">
        <v>41</v>
      </c>
      <c r="O126" s="70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01" t="s">
        <v>436</v>
      </c>
      <c r="AT126" s="201" t="s">
        <v>137</v>
      </c>
      <c r="AU126" s="201" t="s">
        <v>85</v>
      </c>
      <c r="AY126" s="16" t="s">
        <v>134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6" t="s">
        <v>83</v>
      </c>
      <c r="BK126" s="202">
        <f>ROUND(I126*H126,2)</f>
        <v>0</v>
      </c>
      <c r="BL126" s="16" t="s">
        <v>436</v>
      </c>
      <c r="BM126" s="201" t="s">
        <v>442</v>
      </c>
    </row>
    <row r="127" spans="1:65" s="2" customFormat="1" ht="11.25">
      <c r="A127" s="33"/>
      <c r="B127" s="34"/>
      <c r="C127" s="35"/>
      <c r="D127" s="203" t="s">
        <v>144</v>
      </c>
      <c r="E127" s="35"/>
      <c r="F127" s="204" t="s">
        <v>441</v>
      </c>
      <c r="G127" s="35"/>
      <c r="H127" s="35"/>
      <c r="I127" s="205"/>
      <c r="J127" s="35"/>
      <c r="K127" s="35"/>
      <c r="L127" s="38"/>
      <c r="M127" s="206"/>
      <c r="N127" s="207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144</v>
      </c>
      <c r="AU127" s="16" t="s">
        <v>85</v>
      </c>
    </row>
    <row r="128" spans="1:65" s="12" customFormat="1" ht="22.9" customHeight="1">
      <c r="B128" s="174"/>
      <c r="C128" s="175"/>
      <c r="D128" s="176" t="s">
        <v>75</v>
      </c>
      <c r="E128" s="188" t="s">
        <v>443</v>
      </c>
      <c r="F128" s="188" t="s">
        <v>444</v>
      </c>
      <c r="G128" s="175"/>
      <c r="H128" s="175"/>
      <c r="I128" s="178"/>
      <c r="J128" s="189">
        <f>BK128</f>
        <v>0</v>
      </c>
      <c r="K128" s="175"/>
      <c r="L128" s="180"/>
      <c r="M128" s="181"/>
      <c r="N128" s="182"/>
      <c r="O128" s="182"/>
      <c r="P128" s="183">
        <f>SUM(P129:P132)</f>
        <v>0</v>
      </c>
      <c r="Q128" s="182"/>
      <c r="R128" s="183">
        <f>SUM(R129:R132)</f>
        <v>0</v>
      </c>
      <c r="S128" s="182"/>
      <c r="T128" s="184">
        <f>SUM(T129:T132)</f>
        <v>0</v>
      </c>
      <c r="AR128" s="185" t="s">
        <v>169</v>
      </c>
      <c r="AT128" s="186" t="s">
        <v>75</v>
      </c>
      <c r="AU128" s="186" t="s">
        <v>83</v>
      </c>
      <c r="AY128" s="185" t="s">
        <v>134</v>
      </c>
      <c r="BK128" s="187">
        <f>SUM(BK129:BK132)</f>
        <v>0</v>
      </c>
    </row>
    <row r="129" spans="1:65" s="2" customFormat="1" ht="16.5" customHeight="1">
      <c r="A129" s="33"/>
      <c r="B129" s="34"/>
      <c r="C129" s="190" t="s">
        <v>135</v>
      </c>
      <c r="D129" s="190" t="s">
        <v>137</v>
      </c>
      <c r="E129" s="191" t="s">
        <v>445</v>
      </c>
      <c r="F129" s="192" t="s">
        <v>446</v>
      </c>
      <c r="G129" s="193" t="s">
        <v>435</v>
      </c>
      <c r="H129" s="194">
        <v>1</v>
      </c>
      <c r="I129" s="195"/>
      <c r="J129" s="196">
        <f>ROUND(I129*H129,2)</f>
        <v>0</v>
      </c>
      <c r="K129" s="192" t="s">
        <v>141</v>
      </c>
      <c r="L129" s="38"/>
      <c r="M129" s="197" t="s">
        <v>1</v>
      </c>
      <c r="N129" s="198" t="s">
        <v>41</v>
      </c>
      <c r="O129" s="70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1" t="s">
        <v>436</v>
      </c>
      <c r="AT129" s="201" t="s">
        <v>137</v>
      </c>
      <c r="AU129" s="201" t="s">
        <v>85</v>
      </c>
      <c r="AY129" s="16" t="s">
        <v>134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6" t="s">
        <v>83</v>
      </c>
      <c r="BK129" s="202">
        <f>ROUND(I129*H129,2)</f>
        <v>0</v>
      </c>
      <c r="BL129" s="16" t="s">
        <v>436</v>
      </c>
      <c r="BM129" s="201" t="s">
        <v>447</v>
      </c>
    </row>
    <row r="130" spans="1:65" s="2" customFormat="1" ht="11.25">
      <c r="A130" s="33"/>
      <c r="B130" s="34"/>
      <c r="C130" s="35"/>
      <c r="D130" s="203" t="s">
        <v>144</v>
      </c>
      <c r="E130" s="35"/>
      <c r="F130" s="204" t="s">
        <v>448</v>
      </c>
      <c r="G130" s="35"/>
      <c r="H130" s="35"/>
      <c r="I130" s="205"/>
      <c r="J130" s="35"/>
      <c r="K130" s="35"/>
      <c r="L130" s="38"/>
      <c r="M130" s="206"/>
      <c r="N130" s="207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144</v>
      </c>
      <c r="AU130" s="16" t="s">
        <v>85</v>
      </c>
    </row>
    <row r="131" spans="1:65" s="2" customFormat="1" ht="16.5" customHeight="1">
      <c r="A131" s="33"/>
      <c r="B131" s="34"/>
      <c r="C131" s="190" t="s">
        <v>142</v>
      </c>
      <c r="D131" s="190" t="s">
        <v>137</v>
      </c>
      <c r="E131" s="191" t="s">
        <v>449</v>
      </c>
      <c r="F131" s="192" t="s">
        <v>450</v>
      </c>
      <c r="G131" s="193" t="s">
        <v>435</v>
      </c>
      <c r="H131" s="194">
        <v>1</v>
      </c>
      <c r="I131" s="195"/>
      <c r="J131" s="196">
        <f>ROUND(I131*H131,2)</f>
        <v>0</v>
      </c>
      <c r="K131" s="192" t="s">
        <v>141</v>
      </c>
      <c r="L131" s="38"/>
      <c r="M131" s="197" t="s">
        <v>1</v>
      </c>
      <c r="N131" s="198" t="s">
        <v>41</v>
      </c>
      <c r="O131" s="7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1" t="s">
        <v>436</v>
      </c>
      <c r="AT131" s="201" t="s">
        <v>137</v>
      </c>
      <c r="AU131" s="201" t="s">
        <v>85</v>
      </c>
      <c r="AY131" s="16" t="s">
        <v>134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6" t="s">
        <v>83</v>
      </c>
      <c r="BK131" s="202">
        <f>ROUND(I131*H131,2)</f>
        <v>0</v>
      </c>
      <c r="BL131" s="16" t="s">
        <v>436</v>
      </c>
      <c r="BM131" s="201" t="s">
        <v>451</v>
      </c>
    </row>
    <row r="132" spans="1:65" s="2" customFormat="1" ht="11.25">
      <c r="A132" s="33"/>
      <c r="B132" s="34"/>
      <c r="C132" s="35"/>
      <c r="D132" s="203" t="s">
        <v>144</v>
      </c>
      <c r="E132" s="35"/>
      <c r="F132" s="204" t="s">
        <v>450</v>
      </c>
      <c r="G132" s="35"/>
      <c r="H132" s="35"/>
      <c r="I132" s="205"/>
      <c r="J132" s="35"/>
      <c r="K132" s="35"/>
      <c r="L132" s="38"/>
      <c r="M132" s="241"/>
      <c r="N132" s="242"/>
      <c r="O132" s="243"/>
      <c r="P132" s="243"/>
      <c r="Q132" s="243"/>
      <c r="R132" s="243"/>
      <c r="S132" s="243"/>
      <c r="T132" s="24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144</v>
      </c>
      <c r="AU132" s="16" t="s">
        <v>85</v>
      </c>
    </row>
    <row r="133" spans="1:65" s="2" customFormat="1" ht="6.95" customHeight="1">
      <c r="A133" s="33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38"/>
      <c r="M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</sheetData>
  <sheetProtection algorithmName="SHA-512" hashValue="AEYsX/zSjzuR+r4HB0AVbsW2cDzZpI/OTJP03PBoqYfJfo3XoUH0Vz+0ULyx5nt3HK6RBHT3PrepQbFWuKKrkQ==" saltValue="13N8g77f9GhpHxy51/4i34K1u3bgwkRJGcezJoILwEZGCReDt/xEqOKNDGGbIukq1wXJLlTXR8MgErAbmaEq+w==" spinCount="100000" sheet="1" objects="1" scenarios="1" formatColumns="0" formatRows="0" autoFilter="0"/>
  <autoFilter ref="C119:K132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02a - stavební část</vt:lpstr>
      <vt:lpstr>02b - elektroinstalace</vt:lpstr>
      <vt:lpstr>07 - VRN</vt:lpstr>
      <vt:lpstr>'02a - stavební část'!Názvy_tisku</vt:lpstr>
      <vt:lpstr>'02b - elektroinstalace'!Názvy_tisku</vt:lpstr>
      <vt:lpstr>'07 - VRN'!Názvy_tisku</vt:lpstr>
      <vt:lpstr>'Rekapitulace stavby'!Názvy_tisku</vt:lpstr>
      <vt:lpstr>'02a - stavební část'!Oblast_tisku</vt:lpstr>
      <vt:lpstr>'02b - elektroinstalace'!Oblast_tisku</vt:lpstr>
      <vt:lpstr>'07 -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Věra Bandermann</cp:lastModifiedBy>
  <dcterms:created xsi:type="dcterms:W3CDTF">2021-09-30T09:08:18Z</dcterms:created>
  <dcterms:modified xsi:type="dcterms:W3CDTF">2021-09-30T09:10:27Z</dcterms:modified>
</cp:coreProperties>
</file>